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ms-excel.controlproperties+xml" PartName="/xl/ctrlProps/ctrlProp38.xml"/>
  <Override ContentType="application/vnd.ms-excel.controlproperties+xml" PartName="/xl/ctrlProps/ctrlProp39.xml"/>
  <Override ContentType="application/vnd.ms-excel.controlproperties+xml" PartName="/xl/ctrlProps/ctrlProp40.xml"/>
  <Override ContentType="application/vnd.ms-excel.controlproperties+xml" PartName="/xl/ctrlProps/ctrlProp41.xml"/>
  <Override ContentType="application/vnd.ms-excel.controlproperties+xml" PartName="/xl/ctrlProps/ctrlProp42.xml"/>
  <Override ContentType="application/vnd.ms-excel.controlproperties+xml" PartName="/xl/ctrlProps/ctrlProp43.xml"/>
  <Override ContentType="application/vnd.ms-excel.controlproperties+xml" PartName="/xl/ctrlProps/ctrlProp44.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externalLink+xml" PartName="/xl/externalLinks/externalLink4.xml"/>
  <Override ContentType="application/vnd.openxmlformats-officedocument.spreadsheetml.externalLink+xml" PartName="/xl/externalLinks/externalLink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9127"/>
  <workbookPr codeName="ThisWorkbook" defaultThemeVersion="124226" updateLinks="never"/>
  <xr:revisionPtr xr6:coauthVersionLast="47" xr6:coauthVersionMax="47" documentId="6_{E9D84071-8E8D-4442-8902-905518F7F8AC}" revIDLastSave="293" xr10:uidLastSave="{A1D7AF0F-8239-48F9-9D59-713A73BA8D0D}"/>
  <bookViews>
    <workbookView activeTab="1" xr2:uid="{00000000-000D-0000-FFFF-FFFF00000000}" windowHeight="17520" windowWidth="29040" xWindow="-120" yWindow="-120"/>
  </bookViews>
  <sheets>
    <sheet r:id="rId1" name="基本情報入力シート" sheetId="16"/>
    <sheet r:id="rId2" name="別紙様式3-1（処遇改善加算　総括表）" sheetId="15"/>
    <sheet r:id="rId3" name="別紙様式3-2（処遇改善加算　個票）" sheetId="26"/>
    <sheet r:id="rId4" name="【参考】数式用" sheetId="24" state="hidden"/>
    <sheet r:id="rId5" name="【参考】数式用2" sheetId="25" state="hidden"/>
  </sheets>
  <externalReferences>
    <externalReference r:id="rId6"/>
    <externalReference r:id="rId7"/>
    <externalReference r:id="rId8"/>
    <externalReference r:id="rId9"/>
    <externalReference r:id="rId10"/>
  </externalReferences>
  <definedNames>
    <definedName hidden="1" localSheetId="3" name="_xlnm._FilterDatabase">【参考】数式用!#REF!</definedName>
    <definedName hidden="1" localSheetId="2" name="_xlnm._FilterDatabase">'別紙様式3-2（処遇改善加算　個票）'!$B$13:$N$13</definedName>
    <definedName localSheetId="2" name="_new1">[1]【参考】サービス名一覧!$A$4:$A$27</definedName>
    <definedName name="_new1">#REF!</definedName>
    <definedName name="erea">#REF!</definedName>
    <definedName name="new">#REF!</definedName>
    <definedName localSheetId="3" name="_xlnm.Print_Area">【参考】数式用!#REF!</definedName>
    <definedName localSheetId="0" name="_xlnm.Print_Area">基本情報入力シート!$A$1:$AA$56</definedName>
    <definedName localSheetId="1" name="_xlnm.Print_Area">'別紙様式3-1（処遇改善加算　総括表）'!$A$1:$AL$168</definedName>
    <definedName localSheetId="2" name="_xlnm.Print_Area">'別紙様式3-2（処遇改善加算　個票）'!$A$1:$AF$35</definedName>
    <definedName localSheetId="3" name="www">#REF!</definedName>
    <definedName name="www">#REF!</definedName>
    <definedName localSheetId="3" name="サービス">#REF!</definedName>
    <definedName localSheetId="1" name="サービス">#REF!</definedName>
    <definedName name="サービス">#REF!</definedName>
    <definedName name="サービス２">#REF!</definedName>
    <definedName name="サービス種別">[2]サービス種類一覧!$B$4:$B$20</definedName>
    <definedName name="サービス種類">[3]サービス種類一覧!$C$4:$C$20</definedName>
    <definedName localSheetId="3" name="サービス名">【参考】数式用!#REF!</definedName>
    <definedName localSheetId="0" name="サービス名">#REF!</definedName>
    <definedName localSheetId="1" name="サービス名">#REF!</definedName>
    <definedName name="サービス名">#REF!</definedName>
    <definedName name="サービス名称">#REF!</definedName>
    <definedName name="愛知県">【参考】数式用2!$D$993:$D$1046</definedName>
    <definedName name="愛媛県">【参考】数式用2!$D$1422:$D$1441</definedName>
    <definedName name="一覧">[4]加算率一覧!$A$4:$A$25</definedName>
    <definedName name="茨城県">【参考】数式用2!$D$415:$D$458</definedName>
    <definedName name="岡山県">【参考】数式用2!$D$1312:$D$1338</definedName>
    <definedName name="沖縄県">【参考】数式用2!$D$1709:$D$1749</definedName>
    <definedName name="岩手県">【参考】数式用2!$D$228:$D$260</definedName>
    <definedName name="岐阜県">【参考】数式用2!$D$916:$D$957</definedName>
    <definedName name="宮崎県">【参考】数式用2!$D$1640:$D$1665</definedName>
    <definedName name="宮城県">【参考】数式用2!$D$261:$D$295</definedName>
    <definedName name="京都府">【参考】数式用2!$D$1095:$D$1120</definedName>
    <definedName name="熊本県">【参考】数式用2!$D$1577:$D$1621</definedName>
    <definedName name="群馬県">【参考】数式用2!$D$484:$D$518</definedName>
    <definedName name="広島県">【参考】数式用2!$D$1339:$D$1361</definedName>
    <definedName name="香川県">【参考】数式用2!$D$1405:$D$1421</definedName>
    <definedName name="高知県">【参考】数式用2!$D$1442:$D$1475</definedName>
    <definedName name="佐賀県">【参考】数式用2!$D$1536:$D$1555</definedName>
    <definedName name="埼玉県">【参考】数式用2!$D$519:$D$581</definedName>
    <definedName name="三重県">【参考】数式用2!$D$1047:$D$1075</definedName>
    <definedName name="山形県">【参考】数式用2!$D$321:$D$355</definedName>
    <definedName name="山口県">【参考】数式用2!$D$1362:$D$1380</definedName>
    <definedName name="山梨県">【参考】数式用2!$D$812:$D$838</definedName>
    <definedName name="滋賀県">【参考】数式用2!$D$1076:$D$1094</definedName>
    <definedName name="鹿児島県">【参考】数式用2!$D$1666:$D$1708</definedName>
    <definedName name="種類">[5]サービス種類一覧!$A$4:$A$20</definedName>
    <definedName name="秋田県">【参考】数式用2!$D$296:$D$320</definedName>
    <definedName name="新潟県">【参考】数式用2!$D$731:$D$760</definedName>
    <definedName name="神奈川県">【参考】数式用2!$D$698:$D$730</definedName>
    <definedName name="青森県">【参考】数式用2!$D$188:$D$227</definedName>
    <definedName name="静岡県">【参考】数式用2!$D$958:$D$992</definedName>
    <definedName name="石川県">【参考】数式用2!$D$776:$D$794</definedName>
    <definedName name="千葉県">【参考】数式用2!$D$582:$D$635</definedName>
    <definedName name="大阪府">【参考】数式用2!$D$1121:$D$1163</definedName>
    <definedName name="大分県">【参考】数式用2!$D$1622:$D$1639</definedName>
    <definedName name="長崎県">【参考】数式用2!$D$1556:$D$1576</definedName>
    <definedName name="長野県">【参考】数式用2!$D$839:$D$915</definedName>
    <definedName name="鳥取県">【参考】数式用2!$D$1274:$D$1292</definedName>
    <definedName name="島根県">【参考】数式用2!$D$1293:$D$1311</definedName>
    <definedName name="東京都">【参考】数式用2!$D$636:$D$697</definedName>
    <definedName name="徳島県">【参考】数式用2!$D$1381:$D$1404</definedName>
    <definedName localSheetId="3" name="特定">#REF!</definedName>
    <definedName name="特定">#REF!</definedName>
    <definedName name="栃木県">【参考】数式用2!$D$459:$D$483</definedName>
    <definedName name="奈良県">【参考】数式用2!$D$1205:$D$1243</definedName>
    <definedName name="富山県">【参考】数式用2!$D$761:$D$775</definedName>
    <definedName name="福井県">【参考】数式用2!$D$795:$D$811</definedName>
    <definedName name="福岡県">【参考】数式用2!$D$1476:$D$1535</definedName>
    <definedName name="福島県">【参考】数式用2!$D$356:$D$414</definedName>
    <definedName name="兵庫県">【参考】数式用2!$D$1164:$D$1204</definedName>
    <definedName name="北海道">【参考】数式用2!$D$3:$D$187</definedName>
    <definedName name="和歌山県">【参考】数式用2!$D$1244:$D$1273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136" i="15" l="1"/>
  <c r="AQ129" i="15"/>
  <c r="AQ124" i="15"/>
  <c r="AK165" i="15" l="1"/>
  <c r="AK163" i="15"/>
  <c r="N7" i="26"/>
  <c r="Z40" i="16" l="1"/>
  <c r="Z41" i="16"/>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39" i="16" l="1"/>
  <c r="N5" i="26"/>
  <c r="AJ113" i="26"/>
  <c r="AJ112" i="26"/>
  <c r="AJ111" i="26"/>
  <c r="AJ110" i="26"/>
  <c r="AJ109" i="26"/>
  <c r="AJ108" i="26"/>
  <c r="AJ107" i="26"/>
  <c r="AJ106" i="26"/>
  <c r="AJ105" i="26"/>
  <c r="AJ104" i="26"/>
  <c r="AJ103" i="26"/>
  <c r="AJ102" i="26"/>
  <c r="AJ101" i="26"/>
  <c r="AJ100" i="26"/>
  <c r="AJ99" i="26"/>
  <c r="AJ98" i="26"/>
  <c r="AJ97" i="26"/>
  <c r="AJ96" i="26"/>
  <c r="AJ95" i="26"/>
  <c r="AJ94" i="26"/>
  <c r="AJ93" i="26"/>
  <c r="AJ92" i="26"/>
  <c r="AJ91" i="26"/>
  <c r="AJ90" i="26"/>
  <c r="AJ89" i="26"/>
  <c r="AJ88" i="26"/>
  <c r="AJ87" i="26"/>
  <c r="AJ86" i="26"/>
  <c r="AJ85" i="26"/>
  <c r="AJ84" i="26"/>
  <c r="AJ83" i="26"/>
  <c r="AJ82" i="26"/>
  <c r="AJ81" i="26"/>
  <c r="AJ80" i="26"/>
  <c r="AJ79" i="26"/>
  <c r="AJ78" i="26"/>
  <c r="AJ77" i="26"/>
  <c r="AJ76" i="26"/>
  <c r="AJ75" i="26"/>
  <c r="AJ74" i="26"/>
  <c r="AJ73" i="26"/>
  <c r="AJ72" i="26"/>
  <c r="AJ71" i="26"/>
  <c r="AJ70" i="26"/>
  <c r="AJ69" i="26"/>
  <c r="AJ68" i="26"/>
  <c r="AJ67" i="26"/>
  <c r="AJ66" i="26"/>
  <c r="AJ65" i="26"/>
  <c r="AJ64" i="26"/>
  <c r="AJ63" i="26"/>
  <c r="AJ62" i="26"/>
  <c r="AJ61" i="26"/>
  <c r="AJ60" i="26"/>
  <c r="AJ59" i="26"/>
  <c r="AJ58" i="26"/>
  <c r="AJ57" i="26"/>
  <c r="AJ56" i="26"/>
  <c r="AJ55" i="26"/>
  <c r="AJ54" i="26"/>
  <c r="AJ53" i="26"/>
  <c r="AJ52" i="26"/>
  <c r="AJ51" i="26"/>
  <c r="AJ50" i="26"/>
  <c r="AJ49" i="26"/>
  <c r="AJ48" i="26"/>
  <c r="AJ47" i="26"/>
  <c r="AJ46" i="26"/>
  <c r="AJ45" i="26"/>
  <c r="AJ44" i="26"/>
  <c r="AJ43" i="26"/>
  <c r="AJ42" i="26"/>
  <c r="AJ41" i="26"/>
  <c r="AJ40" i="26"/>
  <c r="AJ39" i="26"/>
  <c r="AJ38" i="26"/>
  <c r="AJ37" i="26"/>
  <c r="AJ36" i="26"/>
  <c r="AJ35" i="26"/>
  <c r="AJ34" i="26"/>
  <c r="AJ33" i="26"/>
  <c r="AJ32" i="26"/>
  <c r="AJ31" i="26"/>
  <c r="AJ30" i="26"/>
  <c r="AJ29" i="26"/>
  <c r="AJ28" i="26"/>
  <c r="AJ27" i="26"/>
  <c r="AJ26" i="26"/>
  <c r="AJ25" i="26"/>
  <c r="AJ24" i="26"/>
  <c r="AJ23" i="26"/>
  <c r="AJ22" i="26"/>
  <c r="AJ21" i="26"/>
  <c r="AJ20" i="26"/>
  <c r="AJ19" i="26"/>
  <c r="AJ18" i="26"/>
  <c r="AJ17" i="26"/>
  <c r="AJ16" i="26"/>
  <c r="AJ15" i="26"/>
  <c r="AN47" i="15" l="1"/>
  <c r="AN48" i="15" s="1"/>
  <c r="AN49" i="15" s="1"/>
  <c r="AN50" i="15" s="1"/>
  <c r="AB7" i="26"/>
  <c r="AB5" i="26"/>
  <c r="AD1" i="26"/>
  <c r="N16" i="26" l="1"/>
  <c r="N17" i="26"/>
  <c r="N18" i="26"/>
  <c r="N19" i="26"/>
  <c r="N20" i="26"/>
  <c r="N21" i="26"/>
  <c r="N22" i="26"/>
  <c r="N23" i="26"/>
  <c r="N24" i="26"/>
  <c r="N25" i="26"/>
  <c r="N26" i="26"/>
  <c r="N27" i="26"/>
  <c r="N28" i="26"/>
  <c r="N29" i="26"/>
  <c r="N30" i="26"/>
  <c r="N31" i="26"/>
  <c r="N32" i="26"/>
  <c r="N33" i="26"/>
  <c r="N34" i="26"/>
  <c r="N35" i="26"/>
  <c r="N36" i="26"/>
  <c r="N37" i="26"/>
  <c r="N38" i="26"/>
  <c r="N39" i="26"/>
  <c r="N40" i="26"/>
  <c r="N41" i="26"/>
  <c r="N42" i="26"/>
  <c r="N43" i="26"/>
  <c r="N44" i="26"/>
  <c r="N45" i="26"/>
  <c r="N46" i="26"/>
  <c r="N47" i="26"/>
  <c r="N48" i="26"/>
  <c r="N49" i="26"/>
  <c r="N50" i="26"/>
  <c r="N51" i="26"/>
  <c r="N52" i="26"/>
  <c r="N53" i="26"/>
  <c r="N54" i="26"/>
  <c r="N55" i="26"/>
  <c r="N56" i="26"/>
  <c r="N57" i="26"/>
  <c r="N58" i="26"/>
  <c r="N59" i="26"/>
  <c r="N60" i="26"/>
  <c r="N61" i="26"/>
  <c r="N62" i="26"/>
  <c r="N63" i="26"/>
  <c r="N64" i="26"/>
  <c r="N65" i="26"/>
  <c r="N66" i="26"/>
  <c r="N67" i="26"/>
  <c r="N68" i="26"/>
  <c r="N69" i="26"/>
  <c r="N70" i="26"/>
  <c r="N71" i="26"/>
  <c r="N72" i="26"/>
  <c r="N73" i="26"/>
  <c r="N74" i="26"/>
  <c r="N75" i="26"/>
  <c r="N76" i="26"/>
  <c r="N77" i="26"/>
  <c r="N78" i="26"/>
  <c r="N79" i="26"/>
  <c r="N80" i="26"/>
  <c r="N81" i="26"/>
  <c r="N82" i="26"/>
  <c r="N83" i="26"/>
  <c r="N84" i="26"/>
  <c r="N85" i="26"/>
  <c r="N86" i="26"/>
  <c r="N87" i="26"/>
  <c r="N88" i="26"/>
  <c r="N89" i="26"/>
  <c r="N90" i="26"/>
  <c r="N91" i="26"/>
  <c r="N92" i="26"/>
  <c r="N93" i="26"/>
  <c r="N94" i="26"/>
  <c r="N95" i="26"/>
  <c r="N96" i="26"/>
  <c r="N97" i="26"/>
  <c r="N98" i="26"/>
  <c r="N99" i="26"/>
  <c r="N100" i="26"/>
  <c r="N101" i="26"/>
  <c r="N102" i="26"/>
  <c r="N103" i="26"/>
  <c r="N104" i="26"/>
  <c r="N105" i="26"/>
  <c r="N106" i="26"/>
  <c r="N107" i="26"/>
  <c r="N108" i="26"/>
  <c r="N109" i="26"/>
  <c r="N110" i="26"/>
  <c r="N111" i="26"/>
  <c r="N112" i="26"/>
  <c r="N113" i="26"/>
  <c r="N15" i="26"/>
  <c r="AA150" i="15" l="1"/>
  <c r="T150" i="15"/>
  <c r="Q30" i="15" l="1"/>
  <c r="AN112" i="15"/>
  <c r="W18" i="15"/>
  <c r="AG15" i="26"/>
  <c r="U15" i="26" s="1"/>
  <c r="AG16" i="26"/>
  <c r="U16" i="26" s="1"/>
  <c r="AG17" i="26"/>
  <c r="U17" i="26" s="1"/>
  <c r="AG18" i="26"/>
  <c r="AG19" i="26"/>
  <c r="U19" i="26" s="1"/>
  <c r="AG20" i="26"/>
  <c r="U20" i="26" s="1"/>
  <c r="AG21" i="26"/>
  <c r="U21" i="26" s="1"/>
  <c r="AG22" i="26"/>
  <c r="U22" i="26" s="1"/>
  <c r="AG23" i="26"/>
  <c r="U23" i="26" s="1"/>
  <c r="AG24" i="26"/>
  <c r="U24" i="26" s="1"/>
  <c r="AG25" i="26"/>
  <c r="U25" i="26" s="1"/>
  <c r="AG26" i="26"/>
  <c r="U26" i="26" s="1"/>
  <c r="AG27" i="26"/>
  <c r="U27" i="26" s="1"/>
  <c r="AG28" i="26"/>
  <c r="U28" i="26" s="1"/>
  <c r="AG29" i="26"/>
  <c r="U29" i="26" s="1"/>
  <c r="AG30" i="26"/>
  <c r="U30" i="26" s="1"/>
  <c r="AG31" i="26"/>
  <c r="U31" i="26" s="1"/>
  <c r="AG32" i="26"/>
  <c r="U32" i="26" s="1"/>
  <c r="AG33" i="26"/>
  <c r="U33" i="26" s="1"/>
  <c r="AG34" i="26"/>
  <c r="U34" i="26" s="1"/>
  <c r="AG35" i="26"/>
  <c r="U35" i="26" s="1"/>
  <c r="AG36" i="26"/>
  <c r="U36" i="26" s="1"/>
  <c r="AG37" i="26"/>
  <c r="U37" i="26" s="1"/>
  <c r="AG38" i="26"/>
  <c r="U38" i="26" s="1"/>
  <c r="AG39" i="26"/>
  <c r="U39" i="26" s="1"/>
  <c r="AG40" i="26"/>
  <c r="U40" i="26" s="1"/>
  <c r="AG41" i="26"/>
  <c r="U41" i="26" s="1"/>
  <c r="AG42" i="26"/>
  <c r="U42" i="26" s="1"/>
  <c r="AG43" i="26"/>
  <c r="U43" i="26" s="1"/>
  <c r="AG44" i="26"/>
  <c r="U44" i="26" s="1"/>
  <c r="AG45" i="26"/>
  <c r="U45" i="26" s="1"/>
  <c r="AG46" i="26"/>
  <c r="U46" i="26" s="1"/>
  <c r="AG47" i="26"/>
  <c r="U47" i="26" s="1"/>
  <c r="AG48" i="26"/>
  <c r="U48" i="26" s="1"/>
  <c r="AG49" i="26"/>
  <c r="U49" i="26" s="1"/>
  <c r="AG50" i="26"/>
  <c r="U50" i="26" s="1"/>
  <c r="AG51" i="26"/>
  <c r="U51" i="26" s="1"/>
  <c r="AG52" i="26"/>
  <c r="U52" i="26" s="1"/>
  <c r="AG53" i="26"/>
  <c r="U53" i="26" s="1"/>
  <c r="AG54" i="26"/>
  <c r="U54" i="26" s="1"/>
  <c r="AG55" i="26"/>
  <c r="U55" i="26" s="1"/>
  <c r="AG56" i="26"/>
  <c r="U56" i="26" s="1"/>
  <c r="AG57" i="26"/>
  <c r="U57" i="26" s="1"/>
  <c r="AG58" i="26"/>
  <c r="U58" i="26" s="1"/>
  <c r="AG59" i="26"/>
  <c r="U59" i="26" s="1"/>
  <c r="AG60" i="26"/>
  <c r="U60" i="26" s="1"/>
  <c r="AG61" i="26"/>
  <c r="U61" i="26" s="1"/>
  <c r="AG62" i="26"/>
  <c r="U62" i="26" s="1"/>
  <c r="AG63" i="26"/>
  <c r="U63" i="26" s="1"/>
  <c r="AG64" i="26"/>
  <c r="U64" i="26" s="1"/>
  <c r="AG65" i="26"/>
  <c r="U65" i="26" s="1"/>
  <c r="AG66" i="26"/>
  <c r="U66" i="26" s="1"/>
  <c r="AG67" i="26"/>
  <c r="U67" i="26" s="1"/>
  <c r="AG68" i="26"/>
  <c r="U68" i="26" s="1"/>
  <c r="AG69" i="26"/>
  <c r="U69" i="26" s="1"/>
  <c r="AG70" i="26"/>
  <c r="U70" i="26" s="1"/>
  <c r="AG71" i="26"/>
  <c r="U71" i="26" s="1"/>
  <c r="AG72" i="26"/>
  <c r="U72" i="26" s="1"/>
  <c r="AG73" i="26"/>
  <c r="U73" i="26" s="1"/>
  <c r="AG74" i="26"/>
  <c r="U74" i="26" s="1"/>
  <c r="AG75" i="26"/>
  <c r="U75" i="26" s="1"/>
  <c r="AG76" i="26"/>
  <c r="U76" i="26" s="1"/>
  <c r="AG77" i="26"/>
  <c r="U77" i="26" s="1"/>
  <c r="AG78" i="26"/>
  <c r="U78" i="26" s="1"/>
  <c r="AG79" i="26"/>
  <c r="U79" i="26" s="1"/>
  <c r="AG80" i="26"/>
  <c r="U80" i="26" s="1"/>
  <c r="AG81" i="26"/>
  <c r="U81" i="26" s="1"/>
  <c r="AG82" i="26"/>
  <c r="U82" i="26" s="1"/>
  <c r="AG83" i="26"/>
  <c r="U83" i="26" s="1"/>
  <c r="AG84" i="26"/>
  <c r="U84" i="26" s="1"/>
  <c r="AG85" i="26"/>
  <c r="U85" i="26" s="1"/>
  <c r="AG86" i="26"/>
  <c r="U86" i="26" s="1"/>
  <c r="AG87" i="26"/>
  <c r="U87" i="26" s="1"/>
  <c r="AG88" i="26"/>
  <c r="U88" i="26" s="1"/>
  <c r="AG89" i="26"/>
  <c r="U89" i="26" s="1"/>
  <c r="AG90" i="26"/>
  <c r="U90" i="26" s="1"/>
  <c r="AG91" i="26"/>
  <c r="U91" i="26" s="1"/>
  <c r="AG92" i="26"/>
  <c r="U92" i="26" s="1"/>
  <c r="AG93" i="26"/>
  <c r="U93" i="26" s="1"/>
  <c r="AG94" i="26"/>
  <c r="U94" i="26" s="1"/>
  <c r="AG95" i="26"/>
  <c r="U95" i="26" s="1"/>
  <c r="AG96" i="26"/>
  <c r="U96" i="26" s="1"/>
  <c r="AG97" i="26"/>
  <c r="U97" i="26" s="1"/>
  <c r="AG98" i="26"/>
  <c r="U98" i="26" s="1"/>
  <c r="AG99" i="26"/>
  <c r="U99" i="26" s="1"/>
  <c r="AG100" i="26"/>
  <c r="U100" i="26" s="1"/>
  <c r="AG101" i="26"/>
  <c r="U101" i="26" s="1"/>
  <c r="AG102" i="26"/>
  <c r="U102" i="26" s="1"/>
  <c r="AG103" i="26"/>
  <c r="U103" i="26" s="1"/>
  <c r="AG104" i="26"/>
  <c r="U104" i="26" s="1"/>
  <c r="AG105" i="26"/>
  <c r="U105" i="26" s="1"/>
  <c r="AG106" i="26"/>
  <c r="U106" i="26" s="1"/>
  <c r="AG107" i="26"/>
  <c r="U107" i="26" s="1"/>
  <c r="AG108" i="26"/>
  <c r="U108" i="26" s="1"/>
  <c r="AG109" i="26"/>
  <c r="U109" i="26" s="1"/>
  <c r="AG110" i="26"/>
  <c r="U110" i="26" s="1"/>
  <c r="AG111" i="26"/>
  <c r="U111" i="26" s="1"/>
  <c r="AG112" i="26"/>
  <c r="U112" i="26" s="1"/>
  <c r="AG113" i="26"/>
  <c r="U113" i="26" s="1"/>
  <c r="AG14" i="26"/>
  <c r="AC14" i="26" s="1"/>
  <c r="AT6" i="24"/>
  <c r="AU6" i="24"/>
  <c r="AV6" i="24"/>
  <c r="AW6" i="24"/>
  <c r="AT7" i="24"/>
  <c r="AU7" i="24"/>
  <c r="AV7" i="24"/>
  <c r="AW7" i="24"/>
  <c r="AT8" i="24"/>
  <c r="AU8" i="24"/>
  <c r="AV8" i="24"/>
  <c r="AW8" i="24"/>
  <c r="AT9" i="24"/>
  <c r="AU9" i="24"/>
  <c r="AV9" i="24"/>
  <c r="AW9" i="24"/>
  <c r="AT10" i="24"/>
  <c r="AU10" i="24"/>
  <c r="AV10" i="24"/>
  <c r="AW10" i="24"/>
  <c r="AT11" i="24"/>
  <c r="AU11" i="24"/>
  <c r="AV11" i="24"/>
  <c r="AW11" i="24"/>
  <c r="AT12" i="24"/>
  <c r="AU12" i="24"/>
  <c r="AV12" i="24"/>
  <c r="AW12" i="24"/>
  <c r="AT13" i="24"/>
  <c r="AU13" i="24"/>
  <c r="AV13" i="24"/>
  <c r="AW13" i="24"/>
  <c r="AT14" i="24"/>
  <c r="AU14" i="24"/>
  <c r="AV14" i="24"/>
  <c r="AW14" i="24"/>
  <c r="AT15" i="24"/>
  <c r="AU15" i="24"/>
  <c r="AV15" i="24"/>
  <c r="AW15" i="24"/>
  <c r="AT16" i="24"/>
  <c r="AU16" i="24"/>
  <c r="AV16" i="24"/>
  <c r="AW16" i="24"/>
  <c r="AT17" i="24"/>
  <c r="AU17" i="24"/>
  <c r="AV17" i="24"/>
  <c r="AW17" i="24"/>
  <c r="AT18" i="24"/>
  <c r="AU18" i="24"/>
  <c r="AV18" i="24"/>
  <c r="AW18" i="24"/>
  <c r="AT19" i="24"/>
  <c r="AU19" i="24"/>
  <c r="AV19" i="24"/>
  <c r="AW19" i="24"/>
  <c r="AT20" i="24"/>
  <c r="AU20" i="24"/>
  <c r="AV20" i="24"/>
  <c r="AW20" i="24"/>
  <c r="AT21" i="24"/>
  <c r="AU21" i="24"/>
  <c r="AV21" i="24"/>
  <c r="AW21" i="24"/>
  <c r="AT22" i="24"/>
  <c r="AU22" i="24"/>
  <c r="AV22" i="24"/>
  <c r="AW22" i="24"/>
  <c r="AT23" i="24"/>
  <c r="AU23" i="24"/>
  <c r="AV23" i="24"/>
  <c r="AW23" i="24"/>
  <c r="AT24" i="24"/>
  <c r="AU24" i="24"/>
  <c r="AV24" i="24"/>
  <c r="AW24" i="24"/>
  <c r="AT25" i="24"/>
  <c r="AU25" i="24"/>
  <c r="AV25" i="24"/>
  <c r="AW25" i="24"/>
  <c r="AT26" i="24"/>
  <c r="AU26" i="24"/>
  <c r="AV26" i="24"/>
  <c r="AW26" i="24"/>
  <c r="AT27" i="24"/>
  <c r="AU27" i="24"/>
  <c r="AV27" i="24"/>
  <c r="AW27" i="24"/>
  <c r="AT28" i="24"/>
  <c r="AU28" i="24"/>
  <c r="AV28" i="24"/>
  <c r="AW28" i="24"/>
  <c r="AT29" i="24"/>
  <c r="AU29" i="24"/>
  <c r="AV29" i="24"/>
  <c r="AW29" i="24"/>
  <c r="AT30" i="24"/>
  <c r="AU30" i="24"/>
  <c r="AV30" i="24"/>
  <c r="AW30" i="24"/>
  <c r="AT31" i="24"/>
  <c r="AU31" i="24"/>
  <c r="AV31" i="24"/>
  <c r="AW31" i="24"/>
  <c r="AT32" i="24"/>
  <c r="AU32" i="24"/>
  <c r="AV32" i="24"/>
  <c r="AW32" i="24"/>
  <c r="AT33" i="24"/>
  <c r="AU33" i="24"/>
  <c r="AV33" i="24"/>
  <c r="AW33" i="24"/>
  <c r="AT34" i="24"/>
  <c r="AU34" i="24"/>
  <c r="AV34" i="24"/>
  <c r="AW34" i="24"/>
  <c r="AT35" i="24"/>
  <c r="AU35" i="24"/>
  <c r="AV35" i="24"/>
  <c r="AW35" i="24"/>
  <c r="AT36" i="24"/>
  <c r="AU36" i="24"/>
  <c r="AV36" i="24"/>
  <c r="AW36" i="24"/>
  <c r="AT37" i="24"/>
  <c r="AU37" i="24"/>
  <c r="AV37" i="24"/>
  <c r="AW37" i="24"/>
  <c r="AT38" i="24"/>
  <c r="AU38" i="24"/>
  <c r="AV38" i="24"/>
  <c r="AW38" i="24"/>
  <c r="AT39" i="24"/>
  <c r="AU39" i="24"/>
  <c r="AV39" i="24"/>
  <c r="AW39" i="24"/>
  <c r="AT40" i="24"/>
  <c r="AU40" i="24"/>
  <c r="AV40" i="24"/>
  <c r="AW40" i="24"/>
  <c r="AT41" i="24"/>
  <c r="AU41" i="24"/>
  <c r="AV41" i="24"/>
  <c r="AW41" i="24"/>
  <c r="AT42" i="24"/>
  <c r="AU42" i="24"/>
  <c r="AV42" i="24"/>
  <c r="AW42" i="24"/>
  <c r="AT43" i="24"/>
  <c r="AU43" i="24"/>
  <c r="AV43" i="24"/>
  <c r="AW43" i="24"/>
  <c r="AT44" i="24"/>
  <c r="AU44" i="24"/>
  <c r="AV44" i="24"/>
  <c r="AW44" i="24"/>
  <c r="AT45" i="24"/>
  <c r="AU45" i="24"/>
  <c r="AV45" i="24"/>
  <c r="AW45" i="24"/>
  <c r="AT46" i="24"/>
  <c r="AU46" i="24"/>
  <c r="AV46" i="24"/>
  <c r="AW46" i="24"/>
  <c r="AT47" i="24"/>
  <c r="AU47" i="24"/>
  <c r="AV47" i="24"/>
  <c r="AW47" i="24"/>
  <c r="AT48" i="24"/>
  <c r="AU48" i="24"/>
  <c r="AV48" i="24"/>
  <c r="AW48" i="24"/>
  <c r="AW5" i="24"/>
  <c r="AV5" i="24"/>
  <c r="AU5" i="24"/>
  <c r="AT5" i="24"/>
  <c r="AI5" i="24"/>
  <c r="AI6" i="24"/>
  <c r="AJ6" i="24"/>
  <c r="AK6" i="24"/>
  <c r="AL6" i="24"/>
  <c r="AI7" i="24"/>
  <c r="AJ7" i="24"/>
  <c r="AK7" i="24"/>
  <c r="AL7" i="24"/>
  <c r="AI8" i="24"/>
  <c r="AJ8" i="24"/>
  <c r="AK8" i="24"/>
  <c r="AL8" i="24"/>
  <c r="AI9" i="24"/>
  <c r="AJ9" i="24"/>
  <c r="AK9" i="24"/>
  <c r="AL9" i="24"/>
  <c r="AI10" i="24"/>
  <c r="AJ10" i="24"/>
  <c r="AK10" i="24"/>
  <c r="AL10" i="24"/>
  <c r="AI11" i="24"/>
  <c r="AJ11" i="24"/>
  <c r="AK11" i="24"/>
  <c r="AL11" i="24"/>
  <c r="AI12" i="24"/>
  <c r="AJ12" i="24"/>
  <c r="AK12" i="24"/>
  <c r="AL12" i="24"/>
  <c r="AI13" i="24"/>
  <c r="AJ13" i="24"/>
  <c r="AK13" i="24"/>
  <c r="AL13" i="24"/>
  <c r="AI14" i="24"/>
  <c r="AJ14" i="24"/>
  <c r="AK14" i="24"/>
  <c r="AL14" i="24"/>
  <c r="AI15" i="24"/>
  <c r="AJ15" i="24"/>
  <c r="AK15" i="24"/>
  <c r="AL15" i="24"/>
  <c r="AI16" i="24"/>
  <c r="AJ16" i="24"/>
  <c r="AK16" i="24"/>
  <c r="AL16" i="24"/>
  <c r="AI17" i="24"/>
  <c r="AJ17" i="24"/>
  <c r="AK17" i="24"/>
  <c r="AL17" i="24"/>
  <c r="AI18" i="24"/>
  <c r="AJ18" i="24"/>
  <c r="AK18" i="24"/>
  <c r="AL18" i="24"/>
  <c r="AI19" i="24"/>
  <c r="AJ19" i="24"/>
  <c r="AK19" i="24"/>
  <c r="AL19" i="24"/>
  <c r="AI20" i="24"/>
  <c r="AJ20" i="24"/>
  <c r="AK20" i="24"/>
  <c r="AL20" i="24"/>
  <c r="AI21" i="24"/>
  <c r="AJ21" i="24"/>
  <c r="AK21" i="24"/>
  <c r="AL21" i="24"/>
  <c r="AI22" i="24"/>
  <c r="AJ22" i="24"/>
  <c r="AK22" i="24"/>
  <c r="AL22" i="24"/>
  <c r="AI23" i="24"/>
  <c r="AJ23" i="24"/>
  <c r="AK23" i="24"/>
  <c r="AL23" i="24"/>
  <c r="AI24" i="24"/>
  <c r="AJ24" i="24"/>
  <c r="AK24" i="24"/>
  <c r="AL24" i="24"/>
  <c r="AI25" i="24"/>
  <c r="AJ25" i="24"/>
  <c r="AK25" i="24"/>
  <c r="AL25" i="24"/>
  <c r="AI26" i="24"/>
  <c r="AJ26" i="24"/>
  <c r="AK26" i="24"/>
  <c r="AL26" i="24"/>
  <c r="AI27" i="24"/>
  <c r="AJ27" i="24"/>
  <c r="AK27" i="24"/>
  <c r="AL27" i="24"/>
  <c r="AI28" i="24"/>
  <c r="AJ28" i="24"/>
  <c r="AK28" i="24"/>
  <c r="AL28" i="24"/>
  <c r="AI29" i="24"/>
  <c r="AJ29" i="24"/>
  <c r="AK29" i="24"/>
  <c r="AL29" i="24"/>
  <c r="AI30" i="24"/>
  <c r="AJ30" i="24"/>
  <c r="AK30" i="24"/>
  <c r="AL30" i="24"/>
  <c r="AI31" i="24"/>
  <c r="AJ31" i="24"/>
  <c r="AK31" i="24"/>
  <c r="AL31" i="24"/>
  <c r="AI32" i="24"/>
  <c r="AJ32" i="24"/>
  <c r="AK32" i="24"/>
  <c r="AL32" i="24"/>
  <c r="AI33" i="24"/>
  <c r="AJ33" i="24"/>
  <c r="AK33" i="24"/>
  <c r="AL33" i="24"/>
  <c r="AI34" i="24"/>
  <c r="AJ34" i="24"/>
  <c r="AK34" i="24"/>
  <c r="AL34" i="24"/>
  <c r="AI35" i="24"/>
  <c r="AJ35" i="24"/>
  <c r="AK35" i="24"/>
  <c r="AL35" i="24"/>
  <c r="AI36" i="24"/>
  <c r="AJ36" i="24"/>
  <c r="AK36" i="24"/>
  <c r="AL36" i="24"/>
  <c r="AI37" i="24"/>
  <c r="AJ37" i="24"/>
  <c r="AK37" i="24"/>
  <c r="AL37" i="24"/>
  <c r="AI38" i="24"/>
  <c r="AJ38" i="24"/>
  <c r="AK38" i="24"/>
  <c r="AL38" i="24"/>
  <c r="AI39" i="24"/>
  <c r="AJ39" i="24"/>
  <c r="AK39" i="24"/>
  <c r="AL39" i="24"/>
  <c r="AI40" i="24"/>
  <c r="AJ40" i="24"/>
  <c r="AK40" i="24"/>
  <c r="AL40" i="24"/>
  <c r="AI41" i="24"/>
  <c r="AJ41" i="24"/>
  <c r="AK41" i="24"/>
  <c r="AL41" i="24"/>
  <c r="AI42" i="24"/>
  <c r="AJ42" i="24"/>
  <c r="AK42" i="24"/>
  <c r="AL42" i="24"/>
  <c r="AI43" i="24"/>
  <c r="AJ43" i="24"/>
  <c r="AK43" i="24"/>
  <c r="AL43" i="24"/>
  <c r="AI44" i="24"/>
  <c r="AJ44" i="24"/>
  <c r="AK44" i="24"/>
  <c r="AL44" i="24"/>
  <c r="AI45" i="24"/>
  <c r="AJ45" i="24"/>
  <c r="AK45" i="24"/>
  <c r="AL45" i="24"/>
  <c r="AI46" i="24"/>
  <c r="AJ46" i="24"/>
  <c r="AK46" i="24"/>
  <c r="AL46" i="24"/>
  <c r="AI47" i="24"/>
  <c r="AJ47" i="24"/>
  <c r="AK47" i="24"/>
  <c r="AL47" i="24"/>
  <c r="AI48" i="24"/>
  <c r="AJ48" i="24"/>
  <c r="AK48" i="24"/>
  <c r="AL48" i="24"/>
  <c r="AL5" i="24"/>
  <c r="AK5" i="24"/>
  <c r="AJ5" i="24"/>
  <c r="AC54" i="26" l="1"/>
  <c r="AC22" i="26"/>
  <c r="AC108" i="26"/>
  <c r="AC52" i="26"/>
  <c r="AC20" i="26"/>
  <c r="AC100" i="26"/>
  <c r="AC46" i="26"/>
  <c r="AC92" i="26"/>
  <c r="AC44" i="26"/>
  <c r="AC84" i="26"/>
  <c r="AC38" i="26"/>
  <c r="AC76" i="26"/>
  <c r="AC36" i="26"/>
  <c r="AC68" i="26"/>
  <c r="AC30" i="26"/>
  <c r="AC60" i="26"/>
  <c r="AC28" i="26"/>
  <c r="AC107" i="26"/>
  <c r="AC99" i="26"/>
  <c r="AC91" i="26"/>
  <c r="AC83" i="26"/>
  <c r="AC75" i="26"/>
  <c r="AC67" i="26"/>
  <c r="AC59" i="26"/>
  <c r="AC51" i="26"/>
  <c r="AC43" i="26"/>
  <c r="AC35" i="26"/>
  <c r="AC27" i="26"/>
  <c r="AC19" i="26"/>
  <c r="AC106" i="26"/>
  <c r="AC98" i="26"/>
  <c r="AC90" i="26"/>
  <c r="AC82" i="26"/>
  <c r="AC74" i="26"/>
  <c r="AC66" i="26"/>
  <c r="AC58" i="26"/>
  <c r="AC50" i="26"/>
  <c r="AC42" i="26"/>
  <c r="AC34" i="26"/>
  <c r="AC26" i="26"/>
  <c r="AC113" i="26"/>
  <c r="AC105" i="26"/>
  <c r="AC97" i="26"/>
  <c r="AC89" i="26"/>
  <c r="AC81" i="26"/>
  <c r="AC73" i="26"/>
  <c r="AC65" i="26"/>
  <c r="AC57" i="26"/>
  <c r="AC49" i="26"/>
  <c r="AC41" i="26"/>
  <c r="AC33" i="26"/>
  <c r="AC25" i="26"/>
  <c r="AC112" i="26"/>
  <c r="AC104" i="26"/>
  <c r="AC96" i="26"/>
  <c r="AC88" i="26"/>
  <c r="AC80" i="26"/>
  <c r="AC72" i="26"/>
  <c r="AC64" i="26"/>
  <c r="AC56" i="26"/>
  <c r="AC48" i="26"/>
  <c r="AC40" i="26"/>
  <c r="AC32" i="26"/>
  <c r="AC24" i="26"/>
  <c r="AC111" i="26"/>
  <c r="AC103" i="26"/>
  <c r="AC95" i="26"/>
  <c r="AC87" i="26"/>
  <c r="AC79" i="26"/>
  <c r="AC71" i="26"/>
  <c r="AC63" i="26"/>
  <c r="AC55" i="26"/>
  <c r="AC47" i="26"/>
  <c r="AC39" i="26"/>
  <c r="AC31" i="26"/>
  <c r="AC23" i="26"/>
  <c r="AC110" i="26"/>
  <c r="AC102" i="26"/>
  <c r="AC94" i="26"/>
  <c r="AC86" i="26"/>
  <c r="AC78" i="26"/>
  <c r="AC70" i="26"/>
  <c r="AC62" i="26"/>
  <c r="AC109" i="26"/>
  <c r="AC101" i="26"/>
  <c r="AC93" i="26"/>
  <c r="AC85" i="26"/>
  <c r="AC77" i="26"/>
  <c r="AC69" i="26"/>
  <c r="AC61" i="26"/>
  <c r="AC53" i="26"/>
  <c r="AC45" i="26"/>
  <c r="AC37" i="26"/>
  <c r="AC29" i="26"/>
  <c r="AC21" i="26"/>
  <c r="U14" i="26"/>
  <c r="AC17" i="26"/>
  <c r="AC16" i="26"/>
  <c r="AC15" i="26"/>
  <c r="AI105" i="15" l="1"/>
  <c r="AI108" i="15"/>
  <c r="AQ112" i="15" l="1"/>
  <c r="AQ128" i="15"/>
  <c r="AN136" i="15"/>
  <c r="AN128" i="15"/>
  <c r="AN124" i="15"/>
  <c r="AN120" i="15"/>
  <c r="AN116" i="15"/>
  <c r="B21" i="26" l="1"/>
  <c r="J21" i="26"/>
  <c r="K21" i="26"/>
  <c r="L21" i="26"/>
  <c r="M21" i="26"/>
  <c r="B22" i="26"/>
  <c r="J22" i="26"/>
  <c r="K22" i="26"/>
  <c r="L22" i="26"/>
  <c r="M22" i="26"/>
  <c r="B23" i="26"/>
  <c r="J23" i="26"/>
  <c r="K23" i="26"/>
  <c r="L23" i="26"/>
  <c r="M23" i="26"/>
  <c r="B24" i="26"/>
  <c r="J24" i="26"/>
  <c r="K24" i="26"/>
  <c r="L24" i="26"/>
  <c r="M24" i="26"/>
  <c r="B25" i="26"/>
  <c r="J25" i="26"/>
  <c r="K25" i="26"/>
  <c r="L25" i="26"/>
  <c r="M25" i="26"/>
  <c r="B26" i="26"/>
  <c r="J26" i="26"/>
  <c r="K26" i="26"/>
  <c r="L26" i="26"/>
  <c r="M26" i="26"/>
  <c r="B27" i="26"/>
  <c r="J27" i="26"/>
  <c r="K27" i="26"/>
  <c r="L27" i="26"/>
  <c r="M27" i="26"/>
  <c r="B28" i="26"/>
  <c r="J28" i="26"/>
  <c r="K28" i="26"/>
  <c r="L28" i="26"/>
  <c r="M28" i="26"/>
  <c r="B29" i="26"/>
  <c r="J29" i="26"/>
  <c r="K29" i="26"/>
  <c r="L29" i="26"/>
  <c r="M29" i="26"/>
  <c r="B30" i="26"/>
  <c r="J30" i="26"/>
  <c r="K30" i="26"/>
  <c r="L30" i="26"/>
  <c r="M30" i="26"/>
  <c r="B31" i="26"/>
  <c r="J31" i="26"/>
  <c r="K31" i="26"/>
  <c r="L31" i="26"/>
  <c r="M31" i="26"/>
  <c r="B32" i="26"/>
  <c r="J32" i="26"/>
  <c r="K32" i="26"/>
  <c r="L32" i="26"/>
  <c r="M32" i="26"/>
  <c r="B33" i="26"/>
  <c r="J33" i="26"/>
  <c r="K33" i="26"/>
  <c r="L33" i="26"/>
  <c r="M33" i="26"/>
  <c r="B34" i="26"/>
  <c r="J34" i="26"/>
  <c r="K34" i="26"/>
  <c r="L34" i="26"/>
  <c r="M34" i="26"/>
  <c r="B35" i="26"/>
  <c r="J35" i="26"/>
  <c r="K35" i="26"/>
  <c r="L35" i="26"/>
  <c r="M35" i="26"/>
  <c r="B36" i="26"/>
  <c r="J36" i="26"/>
  <c r="K36" i="26"/>
  <c r="L36" i="26"/>
  <c r="M36" i="26"/>
  <c r="B37" i="26"/>
  <c r="J37" i="26"/>
  <c r="K37" i="26"/>
  <c r="L37" i="26"/>
  <c r="M37" i="26"/>
  <c r="B38" i="26"/>
  <c r="J38" i="26"/>
  <c r="K38" i="26"/>
  <c r="L38" i="26"/>
  <c r="M38" i="26"/>
  <c r="B39" i="26"/>
  <c r="J39" i="26"/>
  <c r="K39" i="26"/>
  <c r="L39" i="26"/>
  <c r="M39" i="26"/>
  <c r="B40" i="26"/>
  <c r="J40" i="26"/>
  <c r="K40" i="26"/>
  <c r="L40" i="26"/>
  <c r="M40" i="26"/>
  <c r="B41" i="26"/>
  <c r="J41" i="26"/>
  <c r="K41" i="26"/>
  <c r="L41" i="26"/>
  <c r="M41" i="26"/>
  <c r="B42" i="26"/>
  <c r="J42" i="26"/>
  <c r="K42" i="26"/>
  <c r="L42" i="26"/>
  <c r="M42" i="26"/>
  <c r="B43" i="26"/>
  <c r="J43" i="26"/>
  <c r="K43" i="26"/>
  <c r="L43" i="26"/>
  <c r="M43" i="26"/>
  <c r="B44" i="26"/>
  <c r="J44" i="26"/>
  <c r="K44" i="26"/>
  <c r="L44" i="26"/>
  <c r="M44" i="26"/>
  <c r="B45" i="26"/>
  <c r="J45" i="26"/>
  <c r="K45" i="26"/>
  <c r="L45" i="26"/>
  <c r="M45" i="26"/>
  <c r="B46" i="26"/>
  <c r="J46" i="26"/>
  <c r="K46" i="26"/>
  <c r="L46" i="26"/>
  <c r="M46" i="26"/>
  <c r="B47" i="26"/>
  <c r="J47" i="26"/>
  <c r="K47" i="26"/>
  <c r="L47" i="26"/>
  <c r="M47" i="26"/>
  <c r="B48" i="26"/>
  <c r="J48" i="26"/>
  <c r="K48" i="26"/>
  <c r="L48" i="26"/>
  <c r="M48" i="26"/>
  <c r="B49" i="26"/>
  <c r="J49" i="26"/>
  <c r="K49" i="26"/>
  <c r="L49" i="26"/>
  <c r="M49" i="26"/>
  <c r="B50" i="26"/>
  <c r="J50" i="26"/>
  <c r="K50" i="26"/>
  <c r="L50" i="26"/>
  <c r="M50" i="26"/>
  <c r="B51" i="26"/>
  <c r="J51" i="26"/>
  <c r="K51" i="26"/>
  <c r="L51" i="26"/>
  <c r="M51" i="26"/>
  <c r="B52" i="26"/>
  <c r="J52" i="26"/>
  <c r="K52" i="26"/>
  <c r="L52" i="26"/>
  <c r="M52" i="26"/>
  <c r="B53" i="26"/>
  <c r="J53" i="26"/>
  <c r="K53" i="26"/>
  <c r="L53" i="26"/>
  <c r="M53" i="26"/>
  <c r="B54" i="26"/>
  <c r="J54" i="26"/>
  <c r="K54" i="26"/>
  <c r="L54" i="26"/>
  <c r="M54" i="26"/>
  <c r="B55" i="26"/>
  <c r="J55" i="26"/>
  <c r="K55" i="26"/>
  <c r="L55" i="26"/>
  <c r="M55" i="26"/>
  <c r="B56" i="26"/>
  <c r="J56" i="26"/>
  <c r="K56" i="26"/>
  <c r="L56" i="26"/>
  <c r="M56" i="26"/>
  <c r="B57" i="26"/>
  <c r="J57" i="26"/>
  <c r="K57" i="26"/>
  <c r="L57" i="26"/>
  <c r="M57" i="26"/>
  <c r="B58" i="26"/>
  <c r="J58" i="26"/>
  <c r="K58" i="26"/>
  <c r="L58" i="26"/>
  <c r="M58" i="26"/>
  <c r="B59" i="26"/>
  <c r="J59" i="26"/>
  <c r="K59" i="26"/>
  <c r="L59" i="26"/>
  <c r="M59" i="26"/>
  <c r="B60" i="26"/>
  <c r="J60" i="26"/>
  <c r="K60" i="26"/>
  <c r="L60" i="26"/>
  <c r="M60" i="26"/>
  <c r="B61" i="26"/>
  <c r="J61" i="26"/>
  <c r="K61" i="26"/>
  <c r="L61" i="26"/>
  <c r="M61" i="26"/>
  <c r="B62" i="26"/>
  <c r="J62" i="26"/>
  <c r="K62" i="26"/>
  <c r="L62" i="26"/>
  <c r="M62" i="26"/>
  <c r="B63" i="26"/>
  <c r="J63" i="26"/>
  <c r="K63" i="26"/>
  <c r="L63" i="26"/>
  <c r="M63" i="26"/>
  <c r="B64" i="26"/>
  <c r="J64" i="26"/>
  <c r="K64" i="26"/>
  <c r="L64" i="26"/>
  <c r="M64" i="26"/>
  <c r="B65" i="26"/>
  <c r="J65" i="26"/>
  <c r="K65" i="26"/>
  <c r="L65" i="26"/>
  <c r="M65" i="26"/>
  <c r="B66" i="26"/>
  <c r="J66" i="26"/>
  <c r="K66" i="26"/>
  <c r="L66" i="26"/>
  <c r="M66" i="26"/>
  <c r="B67" i="26"/>
  <c r="J67" i="26"/>
  <c r="K67" i="26"/>
  <c r="L67" i="26"/>
  <c r="M67" i="26"/>
  <c r="B68" i="26"/>
  <c r="J68" i="26"/>
  <c r="K68" i="26"/>
  <c r="L68" i="26"/>
  <c r="M68" i="26"/>
  <c r="B69" i="26"/>
  <c r="J69" i="26"/>
  <c r="K69" i="26"/>
  <c r="L69" i="26"/>
  <c r="M69" i="26"/>
  <c r="B70" i="26"/>
  <c r="J70" i="26"/>
  <c r="K70" i="26"/>
  <c r="L70" i="26"/>
  <c r="M70" i="26"/>
  <c r="B71" i="26"/>
  <c r="J71" i="26"/>
  <c r="K71" i="26"/>
  <c r="L71" i="26"/>
  <c r="M71" i="26"/>
  <c r="B72" i="26"/>
  <c r="J72" i="26"/>
  <c r="K72" i="26"/>
  <c r="L72" i="26"/>
  <c r="M72" i="26"/>
  <c r="B73" i="26"/>
  <c r="J73" i="26"/>
  <c r="K73" i="26"/>
  <c r="L73" i="26"/>
  <c r="M73" i="26"/>
  <c r="B74" i="26"/>
  <c r="J74" i="26"/>
  <c r="K74" i="26"/>
  <c r="L74" i="26"/>
  <c r="M74" i="26"/>
  <c r="B75" i="26"/>
  <c r="J75" i="26"/>
  <c r="K75" i="26"/>
  <c r="L75" i="26"/>
  <c r="M75" i="26"/>
  <c r="B76" i="26"/>
  <c r="J76" i="26"/>
  <c r="K76" i="26"/>
  <c r="L76" i="26"/>
  <c r="M76" i="26"/>
  <c r="B77" i="26"/>
  <c r="J77" i="26"/>
  <c r="K77" i="26"/>
  <c r="L77" i="26"/>
  <c r="M77" i="26"/>
  <c r="B78" i="26"/>
  <c r="J78" i="26"/>
  <c r="K78" i="26"/>
  <c r="L78" i="26"/>
  <c r="M78" i="26"/>
  <c r="B79" i="26"/>
  <c r="J79" i="26"/>
  <c r="K79" i="26"/>
  <c r="L79" i="26"/>
  <c r="M79" i="26"/>
  <c r="B80" i="26"/>
  <c r="J80" i="26"/>
  <c r="K80" i="26"/>
  <c r="L80" i="26"/>
  <c r="M80" i="26"/>
  <c r="B81" i="26"/>
  <c r="J81" i="26"/>
  <c r="K81" i="26"/>
  <c r="L81" i="26"/>
  <c r="M81" i="26"/>
  <c r="B82" i="26"/>
  <c r="J82" i="26"/>
  <c r="K82" i="26"/>
  <c r="L82" i="26"/>
  <c r="M82" i="26"/>
  <c r="B83" i="26"/>
  <c r="J83" i="26"/>
  <c r="K83" i="26"/>
  <c r="L83" i="26"/>
  <c r="M83" i="26"/>
  <c r="B84" i="26"/>
  <c r="J84" i="26"/>
  <c r="K84" i="26"/>
  <c r="L84" i="26"/>
  <c r="M84" i="26"/>
  <c r="B85" i="26"/>
  <c r="J85" i="26"/>
  <c r="K85" i="26"/>
  <c r="L85" i="26"/>
  <c r="M85" i="26"/>
  <c r="B86" i="26"/>
  <c r="J86" i="26"/>
  <c r="K86" i="26"/>
  <c r="L86" i="26"/>
  <c r="M86" i="26"/>
  <c r="B87" i="26"/>
  <c r="J87" i="26"/>
  <c r="K87" i="26"/>
  <c r="L87" i="26"/>
  <c r="M87" i="26"/>
  <c r="B88" i="26"/>
  <c r="J88" i="26"/>
  <c r="K88" i="26"/>
  <c r="L88" i="26"/>
  <c r="M88" i="26"/>
  <c r="B89" i="26"/>
  <c r="J89" i="26"/>
  <c r="K89" i="26"/>
  <c r="L89" i="26"/>
  <c r="M89" i="26"/>
  <c r="B90" i="26"/>
  <c r="J90" i="26"/>
  <c r="K90" i="26"/>
  <c r="L90" i="26"/>
  <c r="M90" i="26"/>
  <c r="B91" i="26"/>
  <c r="J91" i="26"/>
  <c r="K91" i="26"/>
  <c r="L91" i="26"/>
  <c r="M91" i="26"/>
  <c r="B92" i="26"/>
  <c r="J92" i="26"/>
  <c r="K92" i="26"/>
  <c r="L92" i="26"/>
  <c r="M92" i="26"/>
  <c r="B93" i="26"/>
  <c r="J93" i="26"/>
  <c r="K93" i="26"/>
  <c r="L93" i="26"/>
  <c r="M93" i="26"/>
  <c r="B94" i="26"/>
  <c r="J94" i="26"/>
  <c r="K94" i="26"/>
  <c r="L94" i="26"/>
  <c r="M94" i="26"/>
  <c r="B95" i="26"/>
  <c r="J95" i="26"/>
  <c r="K95" i="26"/>
  <c r="L95" i="26"/>
  <c r="M95" i="26"/>
  <c r="B96" i="26"/>
  <c r="J96" i="26"/>
  <c r="K96" i="26"/>
  <c r="L96" i="26"/>
  <c r="M96" i="26"/>
  <c r="B97" i="26"/>
  <c r="J97" i="26"/>
  <c r="K97" i="26"/>
  <c r="L97" i="26"/>
  <c r="M97" i="26"/>
  <c r="B98" i="26"/>
  <c r="J98" i="26"/>
  <c r="K98" i="26"/>
  <c r="L98" i="26"/>
  <c r="M98" i="26"/>
  <c r="B99" i="26"/>
  <c r="J99" i="26"/>
  <c r="K99" i="26"/>
  <c r="L99" i="26"/>
  <c r="M99" i="26"/>
  <c r="B100" i="26"/>
  <c r="J100" i="26"/>
  <c r="K100" i="26"/>
  <c r="L100" i="26"/>
  <c r="M100" i="26"/>
  <c r="B101" i="26"/>
  <c r="J101" i="26"/>
  <c r="K101" i="26"/>
  <c r="L101" i="26"/>
  <c r="M101" i="26"/>
  <c r="B102" i="26"/>
  <c r="J102" i="26"/>
  <c r="K102" i="26"/>
  <c r="L102" i="26"/>
  <c r="M102" i="26"/>
  <c r="B103" i="26"/>
  <c r="J103" i="26"/>
  <c r="K103" i="26"/>
  <c r="L103" i="26"/>
  <c r="M103" i="26"/>
  <c r="B104" i="26"/>
  <c r="J104" i="26"/>
  <c r="K104" i="26"/>
  <c r="L104" i="26"/>
  <c r="M104" i="26"/>
  <c r="B105" i="26"/>
  <c r="J105" i="26"/>
  <c r="K105" i="26"/>
  <c r="L105" i="26"/>
  <c r="M105" i="26"/>
  <c r="B106" i="26"/>
  <c r="J106" i="26"/>
  <c r="K106" i="26"/>
  <c r="L106" i="26"/>
  <c r="M106" i="26"/>
  <c r="B107" i="26"/>
  <c r="J107" i="26"/>
  <c r="K107" i="26"/>
  <c r="L107" i="26"/>
  <c r="M107" i="26"/>
  <c r="B108" i="26"/>
  <c r="J108" i="26"/>
  <c r="K108" i="26"/>
  <c r="L108" i="26"/>
  <c r="M108" i="26"/>
  <c r="B109" i="26"/>
  <c r="J109" i="26"/>
  <c r="K109" i="26"/>
  <c r="L109" i="26"/>
  <c r="M109" i="26"/>
  <c r="B110" i="26"/>
  <c r="J110" i="26"/>
  <c r="K110" i="26"/>
  <c r="L110" i="26"/>
  <c r="M110" i="26"/>
  <c r="B111" i="26"/>
  <c r="J111" i="26"/>
  <c r="K111" i="26"/>
  <c r="L111" i="26"/>
  <c r="M111" i="26"/>
  <c r="B112" i="26"/>
  <c r="J112" i="26"/>
  <c r="K112" i="26"/>
  <c r="L112" i="26"/>
  <c r="M112" i="26"/>
  <c r="B113" i="26"/>
  <c r="J113" i="26"/>
  <c r="K113" i="26"/>
  <c r="L113" i="26"/>
  <c r="M113" i="26"/>
  <c r="AA104" i="26" l="1"/>
  <c r="AH104" i="26"/>
  <c r="AI104" i="26" s="1"/>
  <c r="AA76" i="26"/>
  <c r="AH76" i="26"/>
  <c r="AI76" i="26" s="1"/>
  <c r="AA68" i="26"/>
  <c r="AH68" i="26"/>
  <c r="AI68" i="26" s="1"/>
  <c r="AH113" i="26"/>
  <c r="AI113" i="26" s="1"/>
  <c r="AA113" i="26"/>
  <c r="AA109" i="26"/>
  <c r="AH109" i="26"/>
  <c r="AI109" i="26" s="1"/>
  <c r="AH105" i="26"/>
  <c r="AI105" i="26" s="1"/>
  <c r="AA105" i="26"/>
  <c r="AA101" i="26"/>
  <c r="AH101" i="26"/>
  <c r="AI101" i="26" s="1"/>
  <c r="AH97" i="26"/>
  <c r="AI97" i="26" s="1"/>
  <c r="AA97" i="26"/>
  <c r="AA93" i="26"/>
  <c r="AH93" i="26"/>
  <c r="AI93" i="26" s="1"/>
  <c r="AH89" i="26"/>
  <c r="AI89" i="26" s="1"/>
  <c r="AA89" i="26"/>
  <c r="AA85" i="26"/>
  <c r="AH85" i="26"/>
  <c r="AI85" i="26" s="1"/>
  <c r="AH81" i="26"/>
  <c r="AI81" i="26" s="1"/>
  <c r="AA81" i="26"/>
  <c r="AA77" i="26"/>
  <c r="AH77" i="26"/>
  <c r="AI77" i="26" s="1"/>
  <c r="AH73" i="26"/>
  <c r="AI73" i="26" s="1"/>
  <c r="AA73" i="26"/>
  <c r="AA69" i="26"/>
  <c r="AH69" i="26"/>
  <c r="AI69" i="26" s="1"/>
  <c r="AH65" i="26"/>
  <c r="AI65" i="26" s="1"/>
  <c r="AA65" i="26"/>
  <c r="AA96" i="26"/>
  <c r="AH96" i="26"/>
  <c r="AI96" i="26" s="1"/>
  <c r="AA88" i="26"/>
  <c r="AH88" i="26"/>
  <c r="AI88" i="26" s="1"/>
  <c r="AA80" i="26"/>
  <c r="AH80" i="26"/>
  <c r="AI80" i="26" s="1"/>
  <c r="AH74" i="26"/>
  <c r="AI74" i="26" s="1"/>
  <c r="AA74" i="26"/>
  <c r="AA62" i="26"/>
  <c r="AH62" i="26"/>
  <c r="AI62" i="26" s="1"/>
  <c r="AA112" i="26"/>
  <c r="AH112" i="26"/>
  <c r="AI112" i="26" s="1"/>
  <c r="AH92" i="26"/>
  <c r="AI92" i="26" s="1"/>
  <c r="AA92" i="26"/>
  <c r="AA84" i="26"/>
  <c r="AH84" i="26"/>
  <c r="AI84" i="26" s="1"/>
  <c r="AA64" i="26"/>
  <c r="AH64" i="26"/>
  <c r="AI64" i="26" s="1"/>
  <c r="AA110" i="26"/>
  <c r="AH110" i="26"/>
  <c r="AI110" i="26" s="1"/>
  <c r="AH106" i="26"/>
  <c r="AI106" i="26" s="1"/>
  <c r="AA106" i="26"/>
  <c r="AA86" i="26"/>
  <c r="AH86" i="26"/>
  <c r="AI86" i="26" s="1"/>
  <c r="AH82" i="26"/>
  <c r="AI82" i="26" s="1"/>
  <c r="AA82" i="26"/>
  <c r="AA70" i="26"/>
  <c r="AH70" i="26"/>
  <c r="AI70" i="26" s="1"/>
  <c r="AA108" i="26"/>
  <c r="AH108" i="26"/>
  <c r="AI108" i="26" s="1"/>
  <c r="AA72" i="26"/>
  <c r="AH72" i="26"/>
  <c r="AI72" i="26" s="1"/>
  <c r="AA94" i="26"/>
  <c r="AH94" i="26"/>
  <c r="AI94" i="26" s="1"/>
  <c r="AH90" i="26"/>
  <c r="AI90" i="26" s="1"/>
  <c r="AA90" i="26"/>
  <c r="AA111" i="26"/>
  <c r="AH111" i="26"/>
  <c r="AI111" i="26" s="1"/>
  <c r="AA107" i="26"/>
  <c r="AH107" i="26"/>
  <c r="AI107" i="26" s="1"/>
  <c r="AA103" i="26"/>
  <c r="AH103" i="26"/>
  <c r="AI103" i="26" s="1"/>
  <c r="AA99" i="26"/>
  <c r="AH99" i="26"/>
  <c r="AI99" i="26" s="1"/>
  <c r="AA95" i="26"/>
  <c r="AH95" i="26"/>
  <c r="AI95" i="26" s="1"/>
  <c r="AA91" i="26"/>
  <c r="AH91" i="26"/>
  <c r="AI91" i="26" s="1"/>
  <c r="AA87" i="26"/>
  <c r="AH87" i="26"/>
  <c r="AI87" i="26" s="1"/>
  <c r="AA83" i="26"/>
  <c r="AH83" i="26"/>
  <c r="AI83" i="26" s="1"/>
  <c r="AA79" i="26"/>
  <c r="AH79" i="26"/>
  <c r="AI79" i="26" s="1"/>
  <c r="AA75" i="26"/>
  <c r="AH75" i="26"/>
  <c r="AI75" i="26" s="1"/>
  <c r="AA71" i="26"/>
  <c r="AH71" i="26"/>
  <c r="AI71" i="26" s="1"/>
  <c r="AA67" i="26"/>
  <c r="AH67" i="26"/>
  <c r="AI67" i="26" s="1"/>
  <c r="AA63" i="26"/>
  <c r="AH63" i="26"/>
  <c r="AI63" i="26" s="1"/>
  <c r="AA100" i="26"/>
  <c r="AH100" i="26"/>
  <c r="AI100" i="26" s="1"/>
  <c r="AA102" i="26"/>
  <c r="AH102" i="26"/>
  <c r="AI102" i="26" s="1"/>
  <c r="AH98" i="26"/>
  <c r="AI98" i="26" s="1"/>
  <c r="AA98" i="26"/>
  <c r="AA78" i="26"/>
  <c r="AH78" i="26"/>
  <c r="AI78" i="26" s="1"/>
  <c r="AH66" i="26"/>
  <c r="AI66" i="26" s="1"/>
  <c r="AA66" i="26"/>
  <c r="AH52" i="26"/>
  <c r="AI52" i="26" s="1"/>
  <c r="AA52" i="26"/>
  <c r="AA48" i="26"/>
  <c r="AH48" i="26"/>
  <c r="AI48" i="26" s="1"/>
  <c r="AA44" i="26"/>
  <c r="AH44" i="26"/>
  <c r="AI44" i="26" s="1"/>
  <c r="AA40" i="26"/>
  <c r="AH40" i="26"/>
  <c r="AI40" i="26" s="1"/>
  <c r="AA36" i="26"/>
  <c r="AH36" i="26"/>
  <c r="AI36" i="26" s="1"/>
  <c r="AA32" i="26"/>
  <c r="AH32" i="26"/>
  <c r="AI32" i="26" s="1"/>
  <c r="AH28" i="26"/>
  <c r="AI28" i="26" s="1"/>
  <c r="AA28" i="26"/>
  <c r="AH37" i="26"/>
  <c r="AI37" i="26" s="1"/>
  <c r="AA37" i="26"/>
  <c r="AH29" i="26"/>
  <c r="AI29" i="26" s="1"/>
  <c r="AA29" i="26"/>
  <c r="AA57" i="26"/>
  <c r="AH57" i="26"/>
  <c r="AI57" i="26" s="1"/>
  <c r="AA33" i="26"/>
  <c r="AH33" i="26"/>
  <c r="AI33" i="26" s="1"/>
  <c r="AA50" i="26"/>
  <c r="AH50" i="26"/>
  <c r="AI50" i="26" s="1"/>
  <c r="AA42" i="26"/>
  <c r="AH42" i="26"/>
  <c r="AI42" i="26" s="1"/>
  <c r="AA34" i="26"/>
  <c r="AH34" i="26"/>
  <c r="AI34" i="26" s="1"/>
  <c r="AH30" i="26"/>
  <c r="AI30" i="26" s="1"/>
  <c r="AA30" i="26"/>
  <c r="AH61" i="26"/>
  <c r="AI61" i="26" s="1"/>
  <c r="AA61" i="26"/>
  <c r="AA49" i="26"/>
  <c r="AH49" i="26"/>
  <c r="AI49" i="26" s="1"/>
  <c r="AH54" i="26"/>
  <c r="AI54" i="26" s="1"/>
  <c r="AA54" i="26"/>
  <c r="AH46" i="26"/>
  <c r="AI46" i="26" s="1"/>
  <c r="AA46" i="26"/>
  <c r="AA38" i="26"/>
  <c r="AH38" i="26"/>
  <c r="AI38" i="26" s="1"/>
  <c r="AA26" i="26"/>
  <c r="AH26" i="26"/>
  <c r="AI26" i="26" s="1"/>
  <c r="AA56" i="26"/>
  <c r="AH56" i="26"/>
  <c r="AI56" i="26" s="1"/>
  <c r="AH53" i="26"/>
  <c r="AI53" i="26" s="1"/>
  <c r="AA53" i="26"/>
  <c r="AA41" i="26"/>
  <c r="AH41" i="26"/>
  <c r="AI41" i="26" s="1"/>
  <c r="AA58" i="26"/>
  <c r="AH58" i="26"/>
  <c r="AI58" i="26" s="1"/>
  <c r="AA59" i="26"/>
  <c r="AH59" i="26"/>
  <c r="AI59" i="26" s="1"/>
  <c r="AA47" i="26"/>
  <c r="AH47" i="26"/>
  <c r="AI47" i="26" s="1"/>
  <c r="AA39" i="26"/>
  <c r="AH39" i="26"/>
  <c r="AI39" i="26" s="1"/>
  <c r="AA31" i="26"/>
  <c r="AH31" i="26"/>
  <c r="AI31" i="26" s="1"/>
  <c r="AH60" i="26"/>
  <c r="AI60" i="26" s="1"/>
  <c r="AA60" i="26"/>
  <c r="AH45" i="26"/>
  <c r="AI45" i="26" s="1"/>
  <c r="AA45" i="26"/>
  <c r="AA55" i="26"/>
  <c r="AH55" i="26"/>
  <c r="AI55" i="26" s="1"/>
  <c r="AA51" i="26"/>
  <c r="AH51" i="26"/>
  <c r="AI51" i="26" s="1"/>
  <c r="AA43" i="26"/>
  <c r="AH43" i="26"/>
  <c r="AI43" i="26" s="1"/>
  <c r="AA35" i="26"/>
  <c r="AH35" i="26"/>
  <c r="AI35" i="26" s="1"/>
  <c r="AA27" i="26"/>
  <c r="AH27" i="26"/>
  <c r="AI27" i="26" s="1"/>
  <c r="AA24" i="26"/>
  <c r="AH24" i="26"/>
  <c r="AI24" i="26" s="1"/>
  <c r="AA22" i="26"/>
  <c r="AH22" i="26"/>
  <c r="AI22" i="26" s="1"/>
  <c r="AA25" i="26"/>
  <c r="AH25" i="26"/>
  <c r="AI25" i="26" s="1"/>
  <c r="AA23" i="26"/>
  <c r="AH23" i="26"/>
  <c r="AI23" i="26" s="1"/>
  <c r="AA21" i="26"/>
  <c r="AH21" i="26"/>
  <c r="AI21" i="26" s="1"/>
  <c r="S64" i="26"/>
  <c r="S40" i="26"/>
  <c r="S36" i="26"/>
  <c r="S32" i="26"/>
  <c r="S28" i="26"/>
  <c r="S24" i="26"/>
  <c r="S104" i="26"/>
  <c r="S96" i="26"/>
  <c r="S92" i="26"/>
  <c r="S84" i="26"/>
  <c r="S60" i="26"/>
  <c r="S56" i="26"/>
  <c r="S52" i="26"/>
  <c r="S48" i="26"/>
  <c r="S44" i="26"/>
  <c r="S108" i="26"/>
  <c r="S100" i="26"/>
  <c r="S80" i="26"/>
  <c r="S76" i="26"/>
  <c r="S68" i="26"/>
  <c r="S113" i="26"/>
  <c r="S109" i="26"/>
  <c r="S105" i="26"/>
  <c r="S101" i="26"/>
  <c r="S97" i="26"/>
  <c r="S93" i="26"/>
  <c r="S89" i="26"/>
  <c r="S85" i="26"/>
  <c r="S81" i="26"/>
  <c r="S77" i="26"/>
  <c r="S73" i="26"/>
  <c r="S69" i="26"/>
  <c r="S65" i="26"/>
  <c r="S61" i="26"/>
  <c r="S57" i="26"/>
  <c r="S53" i="26"/>
  <c r="S49" i="26"/>
  <c r="S45" i="26"/>
  <c r="S41" i="26"/>
  <c r="S37" i="26"/>
  <c r="S33" i="26"/>
  <c r="S29" i="26"/>
  <c r="S25" i="26"/>
  <c r="S21" i="26"/>
  <c r="S112" i="26"/>
  <c r="S88" i="26"/>
  <c r="S102" i="26"/>
  <c r="S98" i="26"/>
  <c r="S94" i="26"/>
  <c r="S90" i="26"/>
  <c r="S86" i="26"/>
  <c r="S82" i="26"/>
  <c r="S78" i="26"/>
  <c r="S74" i="26"/>
  <c r="S70" i="26"/>
  <c r="S66" i="26"/>
  <c r="S62" i="26"/>
  <c r="S58" i="26"/>
  <c r="S54" i="26"/>
  <c r="S50" i="26"/>
  <c r="S46" i="26"/>
  <c r="S42" i="26"/>
  <c r="S38" i="26"/>
  <c r="S34" i="26"/>
  <c r="S30" i="26"/>
  <c r="S26" i="26"/>
  <c r="S22" i="26"/>
  <c r="S72" i="26"/>
  <c r="S110" i="26"/>
  <c r="S106" i="26"/>
  <c r="S111" i="26"/>
  <c r="S107" i="26"/>
  <c r="S103" i="26"/>
  <c r="S99" i="26"/>
  <c r="S95" i="26"/>
  <c r="S91" i="26"/>
  <c r="S87" i="26"/>
  <c r="S83" i="26"/>
  <c r="S79" i="26"/>
  <c r="S75" i="26"/>
  <c r="S71" i="26"/>
  <c r="S67" i="26"/>
  <c r="S63" i="26"/>
  <c r="S59" i="26"/>
  <c r="S55" i="26"/>
  <c r="S51" i="26"/>
  <c r="S47" i="26"/>
  <c r="S43" i="26"/>
  <c r="S39" i="26"/>
  <c r="S35" i="26"/>
  <c r="S31" i="26"/>
  <c r="S27" i="26"/>
  <c r="S23" i="26"/>
  <c r="W20" i="15"/>
  <c r="M20" i="26"/>
  <c r="L20" i="26"/>
  <c r="K20" i="26"/>
  <c r="J20" i="26"/>
  <c r="B20" i="26"/>
  <c r="M19" i="26"/>
  <c r="L19" i="26"/>
  <c r="K19" i="26"/>
  <c r="J19" i="26"/>
  <c r="B19" i="26"/>
  <c r="M18" i="26"/>
  <c r="L18" i="26"/>
  <c r="K18" i="26"/>
  <c r="J18" i="26"/>
  <c r="B18" i="26"/>
  <c r="M17" i="26"/>
  <c r="L17" i="26"/>
  <c r="K17" i="26"/>
  <c r="J17" i="26"/>
  <c r="B17" i="26"/>
  <c r="M16" i="26"/>
  <c r="L16" i="26"/>
  <c r="K16" i="26"/>
  <c r="J16" i="26"/>
  <c r="B16" i="26"/>
  <c r="M15" i="26"/>
  <c r="L15" i="26"/>
  <c r="K15" i="26"/>
  <c r="J15" i="26"/>
  <c r="B15" i="26"/>
  <c r="N14" i="26"/>
  <c r="M14" i="26"/>
  <c r="L14" i="26"/>
  <c r="K14" i="26"/>
  <c r="J14" i="26"/>
  <c r="B14" i="26"/>
  <c r="F3" i="26"/>
  <c r="AD1" i="15"/>
  <c r="AA14" i="26" l="1"/>
  <c r="AJ14" i="26"/>
  <c r="AB8" i="26" s="1"/>
  <c r="AA19" i="26"/>
  <c r="AH19" i="26"/>
  <c r="AI19" i="26" s="1"/>
  <c r="AH14" i="26"/>
  <c r="AI14" i="26" s="1"/>
  <c r="S14" i="26"/>
  <c r="AA16" i="26"/>
  <c r="AH16" i="26"/>
  <c r="AI16" i="26" s="1"/>
  <c r="AH15" i="26"/>
  <c r="AI15" i="26" s="1"/>
  <c r="AA15" i="26"/>
  <c r="AC18" i="26"/>
  <c r="AA18" i="26"/>
  <c r="AH18" i="26"/>
  <c r="AI18" i="26" s="1"/>
  <c r="AA17" i="26"/>
  <c r="AH17" i="26"/>
  <c r="AI17" i="26" s="1"/>
  <c r="AA20" i="26"/>
  <c r="AH20" i="26"/>
  <c r="AI20" i="26" s="1"/>
  <c r="S15" i="26"/>
  <c r="S18" i="26"/>
  <c r="U18" i="26"/>
  <c r="S17" i="26"/>
  <c r="S16" i="26"/>
  <c r="S20" i="26"/>
  <c r="S19" i="26"/>
  <c r="N6" i="26" l="1"/>
  <c r="T49" i="15" s="1"/>
  <c r="AC7" i="26"/>
  <c r="S92" i="15" s="1"/>
  <c r="AB6" i="26"/>
  <c r="AC5" i="26" s="1"/>
  <c r="AN51" i="15" s="1"/>
  <c r="T54" i="15" l="1"/>
  <c r="AH54" i="15" s="1"/>
  <c r="AN53" i="15"/>
  <c r="AN54" i="15"/>
  <c r="AQ120" i="15"/>
  <c r="AQ116" i="15"/>
  <c r="AB55" i="15" l="1"/>
  <c r="AH55" i="15" s="1"/>
  <c r="Q28" i="15"/>
  <c r="Q26" i="15" s="1"/>
  <c r="B40" i="16" l="1"/>
  <c r="B41" i="16" s="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Z13" i="15" l="1"/>
  <c r="L13" i="15"/>
  <c r="H12" i="15"/>
  <c r="H11" i="15"/>
  <c r="H9" i="15"/>
  <c r="H10" i="15"/>
  <c r="H6" i="15"/>
  <c r="H7" i="15"/>
  <c r="AC24" i="16"/>
  <c r="I8" i="15" s="1"/>
  <c r="AK53" i="15" l="1"/>
  <c r="AK48" i="15"/>
  <c r="T64" i="15"/>
  <c r="T70" i="15"/>
  <c r="AK103" i="15"/>
  <c r="AK167" i="15" s="1"/>
  <c r="AK145" i="15"/>
  <c r="AK94" i="15"/>
  <c r="S82" i="15"/>
  <c r="AA50" i="15"/>
  <c r="R149" i="15"/>
  <c r="Y26" i="15"/>
  <c r="AK159" i="15" s="1"/>
  <c r="AE20" i="15"/>
  <c r="AK158" i="15" s="1"/>
  <c r="S91" i="15"/>
  <c r="AK162" i="15" l="1"/>
  <c r="AK166" i="15"/>
  <c r="AM91" i="15"/>
  <c r="AK164"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鶴巻 明梨(tsurumaki-akari.2p2)</author>
    <author>作成者</author>
  </authors>
  <commentList>
    <comment ref="G18" authorId="0" shapeId="0" xr:uid="{D95BC6F9-C1BD-4BFF-8333-3B93677D5A8E}">
      <text>
        <r>
          <rPr>
            <sz val="9"/>
            <color rgb="FF000000"/>
            <rFont val="MS P ゴシック"/>
            <charset val="128"/>
          </rPr>
          <t>提出先ごとに「提出先の指定権者名」の欄を変えて提出してください。
この箇所以外では、原則として、提出先ごとに記載内容を変える必要はありません。</t>
        </r>
      </text>
    </comment>
    <comment ref="Q24" authorId="1" shapeId="0" xr:uid="{C1F19388-C4DC-4C25-A51D-2AA9A84FA5D2}">
      <text>
        <r>
          <rPr>
            <sz val="9"/>
            <color indexed="81"/>
            <rFont val="MS P ゴシック"/>
            <family val="3"/>
            <charset val="128"/>
          </rPr>
          <t xml:space="preserve">R8.7修正
</t>
        </r>
      </text>
    </comment>
    <comment ref="M30" authorId="0" shapeId="0" xr:uid="{95914AFB-2FC0-4A4F-908C-15000F31266E}">
      <text>
        <r>
          <rPr>
            <sz val="9"/>
            <color rgb="FF000000"/>
            <rFont val="MS P ゴシック"/>
            <charset val="128"/>
          </rPr>
          <t>社会保険労務士事務所等の担当者の</t>
        </r>
        <r>
          <rPr>
            <sz val="9"/>
            <color rgb="FF000000"/>
            <rFont val="MS P ゴシック"/>
            <charset val="128"/>
          </rPr>
          <t xml:space="preserve">
</t>
        </r>
        <r>
          <rPr>
            <sz val="9"/>
            <color rgb="FF000000"/>
            <rFont val="MS P ゴシック"/>
            <charset val="128"/>
          </rPr>
          <t>氏名・連絡先を記入しても構いません。</t>
        </r>
      </text>
    </comment>
    <comment ref="M37" authorId="0" shapeId="0" xr:uid="{DEB4840F-4FEA-4D39-8258-869D7578B696}">
      <text>
        <r>
          <rPr>
            <sz val="9"/>
            <color rgb="FF000000"/>
            <rFont val="MS P ゴシック"/>
            <charset val="128"/>
          </rPr>
          <t>地域密着型サービスや総合事業については、</t>
        </r>
        <r>
          <rPr>
            <sz val="9"/>
            <color rgb="FF000000"/>
            <rFont val="MS P ゴシック"/>
            <charset val="128"/>
          </rPr>
          <t xml:space="preserve">
</t>
        </r>
        <r>
          <rPr>
            <sz val="9"/>
            <color rgb="FF000000"/>
            <rFont val="MS P ゴシック"/>
            <charset val="128"/>
          </rPr>
          <t>指定元の市町村を全て記載してください。</t>
        </r>
        <r>
          <rPr>
            <sz val="9"/>
            <color rgb="FF000000"/>
            <rFont val="MS P ゴシック"/>
            <charset val="128"/>
          </rPr>
          <t xml:space="preserve">
</t>
        </r>
        <r>
          <rPr>
            <sz val="9"/>
            <color rgb="FF000000"/>
            <rFont val="MS P ゴシック"/>
            <charset val="128"/>
          </rPr>
          <t>その際、指定権者ごとに行を分ける必要はありません。</t>
        </r>
      </text>
    </comment>
    <comment ref="Y37" authorId="2" shapeId="0" xr:uid="{EAD7CCC6-D91E-4D9B-A1C1-68CA514668A9}">
      <text>
        <r>
          <rPr>
            <sz val="9"/>
            <color rgb="FF000000"/>
            <rFont val="MS P ゴシック"/>
            <charset val="128"/>
          </rPr>
          <t>必ずプルダウンで選択してください。
介護予防サービス、短期入所・総合事業については、行を分けてください。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塚原 遊尋(tsukahara-yuujin.xt6)</author>
    <author>鶴巻 明梨(tsurumaki-akari.2p2)</author>
  </authors>
  <commentList>
    <comment ref="W21" authorId="0" shapeId="0" xr:uid="{EFA683F4-3081-4BB8-B092-9CDD06148AF8}">
      <text>
        <r>
          <rPr>
            <sz val="9"/>
            <color rgb="FF000000"/>
            <rFont val="MS P ゴシック"/>
            <family val="3"/>
            <charset val="128"/>
          </rPr>
          <t>事業者等において算出した加算による賃金改善額を、直接記入してください。
算出の具体的な方法は問いませんが、基本情報入力シートの図を参考に、加算を原資として行う
各職員の賃金改善の見込額を積み上げる（足し上げる）などの方法により算出してください。
R8.7追記
令和７年度補正による介護分野の職員の賃上げ・職場環境改善等事業の補助金を活用して、令和７年度に賃金改善を行った場合、この欄には、当該賃金改善額を含めた値を記載してください。
この際、３（７）その他欄に上記対応を行った旨を記載し、当該賃金改善額を差し引いても、④の値が③の値以上となることを確認してください。</t>
        </r>
      </text>
    </comment>
    <comment ref="D60" authorId="1" shapeId="0" xr:uid="{F9B74DFF-1069-422B-B177-2CC998CAD99F}">
      <text>
        <r>
          <rPr>
            <sz val="9"/>
            <color rgb="FF000000"/>
            <rFont val="MS P ゴシック"/>
            <family val="3"/>
            <charset val="128"/>
          </rPr>
          <t>計画書でキャリアパス要件Ⅰ・Ⅱを満たすとしていた事業所は、この欄にチェック（✓）し、以下は記載不要です。
計画書の時点で令和７年度中の対応を誓約していた事業所は、以下に具体的な取組内容の記載が必要です。</t>
        </r>
      </text>
    </comment>
    <comment ref="C80" authorId="1" shapeId="0" xr:uid="{0F6625B6-F862-4A46-9DDD-11DDC6698930}">
      <text>
        <r>
          <rPr>
            <sz val="9"/>
            <color rgb="FF000000"/>
            <rFont val="MS P ゴシック"/>
            <family val="3"/>
            <charset val="128"/>
          </rPr>
          <t>計画書でキャリアパス要件Ⅲを満たすとしていた事業所は、この欄にチェック（✓）し、以下は記載不要です。
計画書の時点で令和７年度中の対応を誓約していた事業所は、以下に具体的な取組内容の記載が必要です。</t>
        </r>
      </text>
    </comment>
    <comment ref="AQ112" authorId="2" shapeId="0" xr:uid="{34407B83-C752-42B6-A2B1-F6FCD50AD04C}">
      <text>
        <r>
          <rPr>
            <sz val="9"/>
            <color indexed="81"/>
            <rFont val="MS P ゴシック"/>
            <family val="3"/>
            <charset val="128"/>
          </rPr>
          <t xml:space="preserve">R8.7修正
</t>
        </r>
      </text>
    </comment>
    <comment ref="AK163" authorId="2" shapeId="0" xr:uid="{78D506CF-F43A-4003-9B16-95DE78356058}">
      <text>
        <r>
          <rPr>
            <sz val="9"/>
            <color indexed="81"/>
            <rFont val="MS P ゴシック"/>
            <family val="3"/>
            <charset val="128"/>
          </rPr>
          <t>R8.7修正</t>
        </r>
      </text>
    </comment>
    <comment ref="AK165" authorId="2" shapeId="0" xr:uid="{E4735802-1186-4CC2-952D-2E5DA1CAB30E}">
      <text>
        <r>
          <rPr>
            <sz val="9"/>
            <color indexed="81"/>
            <rFont val="MS P ゴシック"/>
            <family val="3"/>
            <charset val="128"/>
          </rPr>
          <t xml:space="preserve">R8.7修正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鶴巻 明梨(tsurumaki-akari.2p2)</author>
    <author>塚原 遊尋(tsukahara-yuujin.xt6)</author>
  </authors>
  <commentList>
    <comment ref="N7" authorId="0" shapeId="0" xr:uid="{B24690C7-3F8F-4A99-A67C-511E8C9CC98E}">
      <text>
        <r>
          <rPr>
            <sz val="9"/>
            <color indexed="81"/>
            <rFont val="MS P ゴシック"/>
            <family val="3"/>
            <charset val="128"/>
          </rPr>
          <t>R7.7修正</t>
        </r>
      </text>
    </comment>
    <comment ref="W12" authorId="1" shapeId="0" xr:uid="{CE96042D-E4AB-4AA7-AE60-ED5890AE17EB}">
      <text>
        <r>
          <rPr>
            <sz val="9"/>
            <color rgb="FF000000"/>
            <rFont val="MS P ゴシック"/>
            <family val="3"/>
            <charset val="128"/>
          </rPr>
          <t>・当該事業所に従事する経験・技能のある介護職員のうち改善後の賃金が年額440万円以上となった者の実人数を記載してください。
・要件を満たす職員が複数の事業所に兼務している場合には、いずれか１か所で１人と計上して下さい。（同一職員の重複計上は不可）。
・介護予防サービスおよび総合事業の訪問型・通所型サービスについては、本体となる介護給付のサービスと一体的に運営されている場合は、同一事業所とみなし、
　年額440万円となる者は合計で１人設定すれば要件を満たすものとします。また、短期入所生活介護・短期入所療養介護についても同様に考えます。
・そのため、短期入所生活介護、短期入所療養介護、介護予防サービス、総合事業（訪問型・通所型）については、原則として、この列への記入は不要です（オレンジ色も表示されません）。
・ただし、</t>
        </r>
        <r>
          <rPr>
            <b/>
            <u/>
            <sz val="9"/>
            <color rgb="FF000000"/>
            <rFont val="MS P ゴシック"/>
            <family val="3"/>
            <charset val="128"/>
          </rPr>
          <t>単独型の短期入所生活介護事業所</t>
        </r>
        <r>
          <rPr>
            <sz val="9"/>
            <color rgb="FF000000"/>
            <rFont val="MS P ゴシック"/>
            <family val="3"/>
            <charset val="128"/>
          </rPr>
          <t>や、</t>
        </r>
        <r>
          <rPr>
            <b/>
            <u/>
            <sz val="9"/>
            <color rgb="FF000000"/>
            <rFont val="MS P ゴシック"/>
            <family val="3"/>
            <charset val="128"/>
          </rPr>
          <t>単独で運営している総合事業の事業所</t>
        </r>
        <r>
          <rPr>
            <sz val="9"/>
            <color rgb="FF000000"/>
            <rFont val="MS P ゴシック"/>
            <family val="3"/>
            <charset val="128"/>
          </rPr>
          <t>など、上記のサービス類型のうち一体的に運営されている本体サービスがない場合には、
　当該事業所でキャリアパス要件Ⅳを満たす職員数について、</t>
        </r>
        <r>
          <rPr>
            <b/>
            <u/>
            <sz val="9"/>
            <color rgb="FF000000"/>
            <rFont val="MS P ゴシック"/>
            <family val="3"/>
            <charset val="128"/>
          </rPr>
          <t>当該事業所の行に直接記入するようにしてください。</t>
        </r>
        <r>
          <rPr>
            <sz val="9"/>
            <color rgb="FF000000"/>
            <rFont val="MS P ゴシック"/>
            <family val="3"/>
            <charset val="128"/>
          </rPr>
          <t>（色付きのセル以外であっても記載が必要な例外）</t>
        </r>
      </text>
    </comment>
    <comment ref="Y12" authorId="1" shapeId="0" xr:uid="{E557F1A9-822A-436E-B0F7-56FF185C3FA4}">
      <text>
        <r>
          <rPr>
            <sz val="9"/>
            <color rgb="FF000000"/>
            <rFont val="MS P ゴシック"/>
            <family val="3"/>
            <charset val="128"/>
          </rPr>
          <t>令和７年度中に処遇加算の加算区分を変更していない場合は、「－」を選択してください。</t>
        </r>
      </text>
    </comment>
  </commentList>
</comments>
</file>

<file path=xl/sharedStrings.xml><?xml version="1.0" encoding="utf-8"?>
<sst xmlns="http://schemas.openxmlformats.org/spreadsheetml/2006/main" count="4814" uniqueCount="2326">
  <si>
    <t>↓隠し列</t>
    <rPh sb="1" eb="2">
      <t>カク</t>
    </rPh>
    <rPh sb="3" eb="4">
      <t>レツ</t>
    </rPh>
    <phoneticPr fontId="6"/>
  </si>
  <si>
    <t>１　提出先に関する情報</t>
    <rPh sb="2" eb="4">
      <t>テイシュツ</t>
    </rPh>
    <rPh sb="4" eb="5">
      <t>サキ</t>
    </rPh>
    <rPh sb="6" eb="7">
      <t>カン</t>
    </rPh>
    <rPh sb="9" eb="11">
      <t>ジョウホウ</t>
    </rPh>
    <phoneticPr fontId="6"/>
  </si>
  <si>
    <t>２　基本情報</t>
    <rPh sb="2" eb="4">
      <t>キホン</t>
    </rPh>
    <rPh sb="4" eb="6">
      <t>ジョウホウ</t>
    </rPh>
    <phoneticPr fontId="6"/>
  </si>
  <si>
    <t>法人名</t>
    <rPh sb="0" eb="2">
      <t>ホウジン</t>
    </rPh>
    <rPh sb="2" eb="3">
      <t>メイ</t>
    </rPh>
    <phoneticPr fontId="6"/>
  </si>
  <si>
    <t>フリガナ</t>
    <phoneticPr fontId="6"/>
  </si>
  <si>
    <t>名称</t>
    <rPh sb="0" eb="2">
      <t>メイショウ</t>
    </rPh>
    <phoneticPr fontId="6"/>
  </si>
  <si>
    <t>〒結合</t>
    <rPh sb="1" eb="3">
      <t>ケツゴウ</t>
    </rPh>
    <phoneticPr fontId="6"/>
  </si>
  <si>
    <t>法人住所</t>
    <rPh sb="0" eb="2">
      <t>ホウジン</t>
    </rPh>
    <rPh sb="2" eb="4">
      <t>ジュウショ</t>
    </rPh>
    <phoneticPr fontId="6"/>
  </si>
  <si>
    <t>〒</t>
    <phoneticPr fontId="6"/>
  </si>
  <si>
    <t>－</t>
  </si>
  <si>
    <t>住所１（番地・住居番号まで）</t>
    <rPh sb="0" eb="2">
      <t>ジュウショ</t>
    </rPh>
    <rPh sb="4" eb="6">
      <t>バンチ</t>
    </rPh>
    <rPh sb="7" eb="9">
      <t>ジュウキョ</t>
    </rPh>
    <rPh sb="9" eb="11">
      <t>バンゴウ</t>
    </rPh>
    <phoneticPr fontId="6"/>
  </si>
  <si>
    <t>住所２（建物名等）</t>
    <rPh sb="0" eb="2">
      <t>ジュウショ</t>
    </rPh>
    <rPh sb="4" eb="6">
      <t>タテモノ</t>
    </rPh>
    <rPh sb="6" eb="7">
      <t>メイ</t>
    </rPh>
    <rPh sb="7" eb="8">
      <t>トウ</t>
    </rPh>
    <phoneticPr fontId="6"/>
  </si>
  <si>
    <t>法人代表者</t>
    <rPh sb="0" eb="2">
      <t>ホウジン</t>
    </rPh>
    <rPh sb="2" eb="5">
      <t>ダイヒョウシャ</t>
    </rPh>
    <phoneticPr fontId="6"/>
  </si>
  <si>
    <t>職名</t>
    <rPh sb="0" eb="2">
      <t>ショクメイ</t>
    </rPh>
    <phoneticPr fontId="6"/>
  </si>
  <si>
    <t>氏名</t>
    <rPh sb="0" eb="2">
      <t>シメイ</t>
    </rPh>
    <phoneticPr fontId="6"/>
  </si>
  <si>
    <t>書類作成
担当者</t>
    <rPh sb="0" eb="2">
      <t>ショルイ</t>
    </rPh>
    <rPh sb="2" eb="4">
      <t>サクセイ</t>
    </rPh>
    <rPh sb="5" eb="8">
      <t>タントウシャ</t>
    </rPh>
    <phoneticPr fontId="6"/>
  </si>
  <si>
    <t>連絡先</t>
    <rPh sb="0" eb="3">
      <t>レンラクサキ</t>
    </rPh>
    <phoneticPr fontId="6"/>
  </si>
  <si>
    <t>電話番号</t>
    <rPh sb="0" eb="2">
      <t>デンワ</t>
    </rPh>
    <rPh sb="2" eb="4">
      <t>バンゴウ</t>
    </rPh>
    <phoneticPr fontId="6"/>
  </si>
  <si>
    <t>E-mail</t>
    <phoneticPr fontId="6"/>
  </si>
  <si>
    <t>通し番号</t>
    <rPh sb="0" eb="1">
      <t>トオ</t>
    </rPh>
    <rPh sb="2" eb="4">
      <t>バンゴウ</t>
    </rPh>
    <phoneticPr fontId="6"/>
  </si>
  <si>
    <t>介護保険事業所番号</t>
    <rPh sb="0" eb="2">
      <t>カイゴ</t>
    </rPh>
    <rPh sb="2" eb="4">
      <t>ホケン</t>
    </rPh>
    <rPh sb="4" eb="6">
      <t>ジギョウ</t>
    </rPh>
    <rPh sb="6" eb="7">
      <t>ショ</t>
    </rPh>
    <rPh sb="7" eb="9">
      <t>バンゴウ</t>
    </rPh>
    <phoneticPr fontId="6"/>
  </si>
  <si>
    <t>指定権者名</t>
    <rPh sb="0" eb="2">
      <t>シテイ</t>
    </rPh>
    <rPh sb="2" eb="3">
      <t>ケン</t>
    </rPh>
    <rPh sb="3" eb="4">
      <t>ジャ</t>
    </rPh>
    <rPh sb="4" eb="5">
      <t>メイ</t>
    </rPh>
    <phoneticPr fontId="6"/>
  </si>
  <si>
    <t>事業所の所在地</t>
    <rPh sb="0" eb="3">
      <t>ジギョウショ</t>
    </rPh>
    <rPh sb="4" eb="7">
      <t>ショザイチ</t>
    </rPh>
    <phoneticPr fontId="6"/>
  </si>
  <si>
    <t>事業所名</t>
    <rPh sb="0" eb="2">
      <t>ジギョウ</t>
    </rPh>
    <rPh sb="2" eb="3">
      <t>ショ</t>
    </rPh>
    <rPh sb="3" eb="4">
      <t>メイ</t>
    </rPh>
    <phoneticPr fontId="6"/>
  </si>
  <si>
    <t>サービス名</t>
    <rPh sb="4" eb="5">
      <t>メイ</t>
    </rPh>
    <phoneticPr fontId="6"/>
  </si>
  <si>
    <t>都道府県</t>
    <rPh sb="0" eb="4">
      <t>トドウフケン</t>
    </rPh>
    <phoneticPr fontId="6"/>
  </si>
  <si>
    <t>市区町村</t>
    <rPh sb="0" eb="2">
      <t>シク</t>
    </rPh>
    <rPh sb="2" eb="4">
      <t>チョウソン</t>
    </rPh>
    <phoneticPr fontId="6"/>
  </si>
  <si>
    <t>東京都</t>
  </si>
  <si>
    <t>千代田区</t>
  </si>
  <si>
    <t>訪問介護</t>
  </si>
  <si>
    <t>通所介護</t>
  </si>
  <si>
    <t>千葉県</t>
  </si>
  <si>
    <t>千葉市</t>
  </si>
  <si>
    <t>別紙様式３－１</t>
    <rPh sb="0" eb="2">
      <t>ベッシ</t>
    </rPh>
    <rPh sb="2" eb="4">
      <t>ヨウシキ</t>
    </rPh>
    <phoneticPr fontId="6"/>
  </si>
  <si>
    <t>提出先</t>
    <rPh sb="0" eb="2">
      <t>テイシュツ</t>
    </rPh>
    <rPh sb="2" eb="3">
      <t>サキ</t>
    </rPh>
    <phoneticPr fontId="6"/>
  </si>
  <si>
    <t>１　基本情報</t>
    <rPh sb="2" eb="4">
      <t>キホン</t>
    </rPh>
    <rPh sb="4" eb="6">
      <t>ジョウホウ</t>
    </rPh>
    <phoneticPr fontId="6"/>
  </si>
  <si>
    <t>法人所在地</t>
    <rPh sb="0" eb="2">
      <t>ホウジン</t>
    </rPh>
    <rPh sb="2" eb="5">
      <t>ショザイチ</t>
    </rPh>
    <phoneticPr fontId="6"/>
  </si>
  <si>
    <t>書類作成担当者</t>
    <rPh sb="0" eb="2">
      <t>ショルイ</t>
    </rPh>
    <rPh sb="2" eb="4">
      <t>サクセイ</t>
    </rPh>
    <rPh sb="4" eb="7">
      <t>タントウシャ</t>
    </rPh>
    <phoneticPr fontId="6"/>
  </si>
  <si>
    <t>２　実績報告について</t>
    <rPh sb="2" eb="4">
      <t>ジッセキ</t>
    </rPh>
    <rPh sb="4" eb="6">
      <t>ホウコク</t>
    </rPh>
    <phoneticPr fontId="6"/>
  </si>
  <si>
    <t>（１）加算額以上の賃金改善について（全体）</t>
    <rPh sb="3" eb="6">
      <t>カサンガク</t>
    </rPh>
    <rPh sb="6" eb="8">
      <t>イジョウ</t>
    </rPh>
    <rPh sb="9" eb="11">
      <t>チンギン</t>
    </rPh>
    <rPh sb="11" eb="13">
      <t>カイゼン</t>
    </rPh>
    <rPh sb="18" eb="20">
      <t>ゼンタイ</t>
    </rPh>
    <phoneticPr fontId="6"/>
  </si>
  <si>
    <t>①</t>
    <phoneticPr fontId="6"/>
  </si>
  <si>
    <t>円</t>
    <rPh sb="0" eb="1">
      <t>エン</t>
    </rPh>
    <phoneticPr fontId="6"/>
  </si>
  <si>
    <t>←</t>
    <phoneticPr fontId="6"/>
  </si>
  <si>
    <t>②</t>
    <phoneticPr fontId="6"/>
  </si>
  <si>
    <t>③</t>
    <phoneticPr fontId="6"/>
  </si>
  <si>
    <t>④</t>
    <phoneticPr fontId="6"/>
  </si>
  <si>
    <t>【記入上の注意】</t>
    <rPh sb="1" eb="3">
      <t>キニュウ</t>
    </rPh>
    <rPh sb="3" eb="4">
      <t>ジョウ</t>
    </rPh>
    <rPh sb="5" eb="7">
      <t>チュウイ</t>
    </rPh>
    <phoneticPr fontId="6"/>
  </si>
  <si>
    <t>・</t>
    <phoneticPr fontId="6"/>
  </si>
  <si>
    <t>（２）加算以外の部分で賃金水準を下げないことについて</t>
    <rPh sb="3" eb="5">
      <t>カサン</t>
    </rPh>
    <rPh sb="5" eb="7">
      <t>イガイ</t>
    </rPh>
    <rPh sb="8" eb="10">
      <t>ブブン</t>
    </rPh>
    <rPh sb="11" eb="13">
      <t>チンギン</t>
    </rPh>
    <rPh sb="13" eb="15">
      <t>スイジュン</t>
    </rPh>
    <rPh sb="16" eb="17">
      <t>サ</t>
    </rPh>
    <phoneticPr fontId="6"/>
  </si>
  <si>
    <t>独自の賃金改善の具体的な取組内容</t>
    <rPh sb="0" eb="2">
      <t>ドクジ</t>
    </rPh>
    <rPh sb="3" eb="5">
      <t>チンギン</t>
    </rPh>
    <rPh sb="5" eb="7">
      <t>カイゼン</t>
    </rPh>
    <rPh sb="8" eb="11">
      <t>グタイテキ</t>
    </rPh>
    <rPh sb="12" eb="14">
      <t>トリクミ</t>
    </rPh>
    <rPh sb="14" eb="16">
      <t>ナイヨウ</t>
    </rPh>
    <phoneticPr fontId="6"/>
  </si>
  <si>
    <t>独自の賃金改善額の算定根拠</t>
    <rPh sb="0" eb="2">
      <t>ドクジ</t>
    </rPh>
    <rPh sb="3" eb="5">
      <t>チンギン</t>
    </rPh>
    <rPh sb="5" eb="7">
      <t>カイゼン</t>
    </rPh>
    <rPh sb="7" eb="8">
      <t>ガク</t>
    </rPh>
    <rPh sb="9" eb="11">
      <t>サンテイ</t>
    </rPh>
    <rPh sb="11" eb="13">
      <t>コンキョ</t>
    </rPh>
    <phoneticPr fontId="6"/>
  </si>
  <si>
    <t>３　介護職員等処遇改善加算の要件について</t>
    <rPh sb="2" eb="4">
      <t>カイゴ</t>
    </rPh>
    <rPh sb="4" eb="6">
      <t>ショクイン</t>
    </rPh>
    <rPh sb="6" eb="7">
      <t>トウ</t>
    </rPh>
    <rPh sb="7" eb="9">
      <t>ショグウ</t>
    </rPh>
    <rPh sb="9" eb="11">
      <t>カイゼン</t>
    </rPh>
    <rPh sb="11" eb="13">
      <t>カサン</t>
    </rPh>
    <rPh sb="14" eb="16">
      <t>ヨウケン</t>
    </rPh>
    <phoneticPr fontId="6"/>
  </si>
  <si>
    <t>！この欄は直接要件には影響しませんが、②が①以上となっていません。</t>
    <rPh sb="3" eb="4">
      <t>ラン</t>
    </rPh>
    <rPh sb="5" eb="7">
      <t>チョクセツ</t>
    </rPh>
    <rPh sb="7" eb="9">
      <t>ヨウケン</t>
    </rPh>
    <rPh sb="11" eb="13">
      <t>エイキョウ</t>
    </rPh>
    <rPh sb="22" eb="24">
      <t>イジョウ</t>
    </rPh>
    <phoneticPr fontId="6"/>
  </si>
  <si>
    <t>（</t>
    <phoneticPr fontId="6"/>
  </si>
  <si>
    <t>）</t>
    <phoneticPr fontId="6"/>
  </si>
  <si>
    <t>％</t>
    <phoneticPr fontId="6"/>
  </si>
  <si>
    <t>⇒</t>
    <phoneticPr fontId="6"/>
  </si>
  <si>
    <t xml:space="preserve"> 計画書で記載した内容から変更がない場合は左欄にチェック（✓）すること。</t>
    <rPh sb="5" eb="7">
      <t>キサイ</t>
    </rPh>
    <rPh sb="9" eb="11">
      <t>ナイヨウ</t>
    </rPh>
    <rPh sb="13" eb="15">
      <t>ヘンコウ</t>
    </rPh>
    <rPh sb="18" eb="20">
      <t>バアイ</t>
    </rPh>
    <rPh sb="21" eb="22">
      <t>ヒダリ</t>
    </rPh>
    <rPh sb="22" eb="23">
      <t>ラン</t>
    </rPh>
    <phoneticPr fontId="6"/>
  </si>
  <si>
    <t>キャリアパス要件Ⅰ（任用要件・賃金体系の整備等）　</t>
    <rPh sb="10" eb="12">
      <t>ニンヨウ</t>
    </rPh>
    <rPh sb="12" eb="14">
      <t>ヨウケン</t>
    </rPh>
    <phoneticPr fontId="6"/>
  </si>
  <si>
    <t>次のイからハまでのすべての基準を満たす。</t>
    <rPh sb="13" eb="15">
      <t>キジュン</t>
    </rPh>
    <phoneticPr fontId="6"/>
  </si>
  <si>
    <t>イ</t>
    <phoneticPr fontId="6"/>
  </si>
  <si>
    <r>
      <t>介護職員の</t>
    </r>
    <r>
      <rPr>
        <u/>
        <sz val="9"/>
        <color theme="1"/>
        <rFont val="ＭＳ Ｐゴシック"/>
        <family val="3"/>
        <charset val="128"/>
      </rPr>
      <t>任用</t>
    </r>
    <r>
      <rPr>
        <sz val="9"/>
        <color theme="1"/>
        <rFont val="ＭＳ Ｐゴシック"/>
        <family val="3"/>
        <charset val="128"/>
      </rPr>
      <t>における職位、職責又は職務内容等の要件を定めている。</t>
    </r>
    <rPh sb="0" eb="2">
      <t>カイゴ</t>
    </rPh>
    <rPh sb="2" eb="4">
      <t>ショクイン</t>
    </rPh>
    <rPh sb="5" eb="7">
      <t>ニンヨウ</t>
    </rPh>
    <phoneticPr fontId="6"/>
  </si>
  <si>
    <t>ロ</t>
    <phoneticPr fontId="6"/>
  </si>
  <si>
    <r>
      <t>イに掲げる職位、職責又は職務内容等に応じた</t>
    </r>
    <r>
      <rPr>
        <u/>
        <sz val="9"/>
        <color theme="1"/>
        <rFont val="ＭＳ Ｐゴシック"/>
        <family val="3"/>
        <charset val="128"/>
      </rPr>
      <t>賃金体系</t>
    </r>
    <r>
      <rPr>
        <sz val="9"/>
        <color theme="1"/>
        <rFont val="ＭＳ Ｐゴシック"/>
        <family val="3"/>
        <charset val="128"/>
      </rPr>
      <t>を定めている。</t>
    </r>
    <rPh sb="2" eb="3">
      <t>カカ</t>
    </rPh>
    <phoneticPr fontId="6"/>
  </si>
  <si>
    <t>ハ</t>
    <phoneticPr fontId="6"/>
  </si>
  <si>
    <t>イ、ロについて、就業規則等の明確な根拠規定を書面で整備し、全ての介護職員に周知している。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6"/>
  </si>
  <si>
    <t>キャリアパス要件Ⅱ（研修の実施等）　</t>
    <rPh sb="10" eb="12">
      <t>ケンシュウ</t>
    </rPh>
    <rPh sb="13" eb="15">
      <t>ジッシ</t>
    </rPh>
    <phoneticPr fontId="6"/>
  </si>
  <si>
    <t>次のイとロの両方の基準を満たす。</t>
    <rPh sb="6" eb="8">
      <t>リョウホウ</t>
    </rPh>
    <rPh sb="9" eb="11">
      <t>キジュン</t>
    </rPh>
    <phoneticPr fontId="6"/>
  </si>
  <si>
    <t>介護職員の職務内容等を踏まえ、介護職員と意見交換しながら、資質向上の目標及び①・②のうち少なくともいずれかに関する具体的な計画を策定し、研修の実施又は研修の機会を確保している。</t>
    <rPh sb="0" eb="2">
      <t>カイゴ</t>
    </rPh>
    <rPh sb="2" eb="4">
      <t>ショクイン</t>
    </rPh>
    <rPh sb="5" eb="7">
      <t>ショクム</t>
    </rPh>
    <rPh sb="7" eb="9">
      <t>ナイヨウ</t>
    </rPh>
    <rPh sb="9" eb="10">
      <t>トウ</t>
    </rPh>
    <rPh sb="11" eb="12">
      <t>フ</t>
    </rPh>
    <rPh sb="29" eb="31">
      <t>シシツ</t>
    </rPh>
    <rPh sb="31" eb="33">
      <t>コウジョウ</t>
    </rPh>
    <rPh sb="34" eb="36">
      <t>モクヒョウ</t>
    </rPh>
    <rPh sb="36" eb="37">
      <t>オヨ</t>
    </rPh>
    <rPh sb="44" eb="45">
      <t>スク</t>
    </rPh>
    <rPh sb="54" eb="55">
      <t>カン</t>
    </rPh>
    <rPh sb="57" eb="60">
      <t>グタイテキ</t>
    </rPh>
    <rPh sb="61" eb="63">
      <t>ケイカク</t>
    </rPh>
    <rPh sb="64" eb="66">
      <t>サクテイ</t>
    </rPh>
    <rPh sb="68" eb="70">
      <t>ケンシュウ</t>
    </rPh>
    <rPh sb="71" eb="73">
      <t>ジッシ</t>
    </rPh>
    <rPh sb="73" eb="74">
      <t>マタ</t>
    </rPh>
    <rPh sb="75" eb="77">
      <t>ケンシュウ</t>
    </rPh>
    <rPh sb="78" eb="80">
      <t>キカイ</t>
    </rPh>
    <rPh sb="81" eb="83">
      <t>カクホ</t>
    </rPh>
    <phoneticPr fontId="6"/>
  </si>
  <si>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6"/>
  </si>
  <si>
    <r>
      <t>資質向上のための計画に沿って、研修機会の提供又は技術指導等を実施するとともに、介護職員の能力評価を行う。　</t>
    </r>
    <r>
      <rPr>
        <sz val="8"/>
        <color theme="1"/>
        <rFont val="ＭＳ Ｐゴシック"/>
        <family val="3"/>
        <charset val="128"/>
      </rPr>
      <t>※当該取組の内容について以下に記載すること</t>
    </r>
    <rPh sb="54" eb="56">
      <t>トウガイ</t>
    </rPh>
    <rPh sb="56" eb="58">
      <t>トリクミ</t>
    </rPh>
    <rPh sb="59" eb="61">
      <t>ナイヨウ</t>
    </rPh>
    <rPh sb="65" eb="67">
      <t>イカ</t>
    </rPh>
    <rPh sb="68" eb="70">
      <t>キサイ</t>
    </rPh>
    <phoneticPr fontId="6"/>
  </si>
  <si>
    <t>！チェックボックスにチェック（✔）するだけでなく、右側の自由記載欄に具体的な内容を記載してください。
また、自由記載欄に記載した場合は、左側のチェックボックスにチェック（✓）を入れてください。</t>
    <rPh sb="25" eb="27">
      <t>ミギガワ</t>
    </rPh>
    <rPh sb="28" eb="30">
      <t>ジユウ</t>
    </rPh>
    <rPh sb="30" eb="32">
      <t>キサイ</t>
    </rPh>
    <rPh sb="32" eb="33">
      <t>ラン</t>
    </rPh>
    <phoneticPr fontId="6"/>
  </si>
  <si>
    <t>資格取得のための支援の実施</t>
    <rPh sb="0" eb="2">
      <t>シカク</t>
    </rPh>
    <rPh sb="2" eb="4">
      <t>シュトク</t>
    </rPh>
    <rPh sb="8" eb="10">
      <t>シエン</t>
    </rPh>
    <rPh sb="11" eb="13">
      <t>ジッシ</t>
    </rPh>
    <phoneticPr fontId="6"/>
  </si>
  <si>
    <t>※当該取組の内容について以下に記載すること</t>
    <rPh sb="1" eb="3">
      <t>トウガイ</t>
    </rPh>
    <rPh sb="3" eb="5">
      <t>トリクミ</t>
    </rPh>
    <rPh sb="6" eb="8">
      <t>ナイヨウ</t>
    </rPh>
    <rPh sb="12" eb="14">
      <t>イカ</t>
    </rPh>
    <rPh sb="15" eb="17">
      <t>キサイ</t>
    </rPh>
    <phoneticPr fontId="6"/>
  </si>
  <si>
    <t>イについて、全ての介護職員に周知している。</t>
    <rPh sb="6" eb="7">
      <t>スベ</t>
    </rPh>
    <phoneticPr fontId="6"/>
  </si>
  <si>
    <t>介護職員について、経験若しくは資格等に応じて昇給する仕組み又は一定の基準に基づき定期に昇給を判定する仕組みを設けている。</t>
    <phoneticPr fontId="6"/>
  </si>
  <si>
    <t>具体的な仕組みの内容（該当するもの全てにチェック（✔）すること。）</t>
    <phoneticPr fontId="6"/>
  </si>
  <si>
    <t>経験に応じて昇給する仕組み
※「勤続年数」や「経験年数」などに応じて昇給する仕組みを指す。</t>
    <phoneticPr fontId="6"/>
  </si>
  <si>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6"/>
  </si>
  <si>
    <t>一定の基準に基づき定期に昇給を判定する仕組み
※「実技試験」や「人事評価」などの結果に基づき昇給する仕組みを指す。ただし、客観的な評価基準や昇給条件が明文化されていることを要する。</t>
    <phoneticPr fontId="6"/>
  </si>
  <si>
    <t>！キャリアパス要件Ⅳの欄に「×」があるのに、左のチェックボックスにチェック（✔）が入っていません。</t>
    <rPh sb="7" eb="9">
      <t>ヨウケン</t>
    </rPh>
    <rPh sb="11" eb="12">
      <t>ラン</t>
    </rPh>
    <rPh sb="22" eb="23">
      <t>ヒダリ</t>
    </rPh>
    <phoneticPr fontId="6"/>
  </si>
  <si>
    <t>その他（</t>
    <rPh sb="2" eb="3">
      <t>タ</t>
    </rPh>
    <phoneticPr fontId="6"/>
  </si>
  <si>
    <t>！「その他」にチェック（✔）した場合は、具体的な内容を記載してください。</t>
    <rPh sb="4" eb="5">
      <t>タ</t>
    </rPh>
    <rPh sb="16" eb="18">
      <t>バアイ</t>
    </rPh>
    <rPh sb="20" eb="22">
      <t>グタイ</t>
    </rPh>
    <phoneticPr fontId="6"/>
  </si>
  <si>
    <t>区分</t>
    <rPh sb="0" eb="2">
      <t>クブン</t>
    </rPh>
    <phoneticPr fontId="6"/>
  </si>
  <si>
    <t>内容</t>
    <rPh sb="0" eb="2">
      <t>ナイヨウ</t>
    </rPh>
    <phoneticPr fontId="6"/>
  </si>
  <si>
    <t>入職促進に向けた取組</t>
    <phoneticPr fontId="6"/>
  </si>
  <si>
    <t>資質の向上やキャリアアップに向けた支援</t>
    <phoneticPr fontId="6"/>
  </si>
  <si>
    <t>両立支援・多様な働き方の推進</t>
    <phoneticPr fontId="6"/>
  </si>
  <si>
    <t>腰痛を含む心身の健康管理</t>
    <phoneticPr fontId="6"/>
  </si>
  <si>
    <t>やりがい・働きがいの醸成</t>
    <phoneticPr fontId="6"/>
  </si>
  <si>
    <t>（７）その他（指定権者に対する特段の連絡事項等がある場合等については、以下の欄に記載すること。）</t>
    <rPh sb="5" eb="6">
      <t>タ</t>
    </rPh>
    <rPh sb="7" eb="11">
      <t>シテイケンジャ</t>
    </rPh>
    <rPh sb="12" eb="13">
      <t>タイ</t>
    </rPh>
    <rPh sb="15" eb="17">
      <t>トクダン</t>
    </rPh>
    <rPh sb="18" eb="20">
      <t>レンラク</t>
    </rPh>
    <rPh sb="20" eb="22">
      <t>ジコウ</t>
    </rPh>
    <rPh sb="22" eb="23">
      <t>トウ</t>
    </rPh>
    <rPh sb="26" eb="28">
      <t>バアイ</t>
    </rPh>
    <rPh sb="28" eb="29">
      <t>トウ</t>
    </rPh>
    <rPh sb="35" eb="37">
      <t>イカ</t>
    </rPh>
    <rPh sb="38" eb="39">
      <t>ラン</t>
    </rPh>
    <rPh sb="40" eb="42">
      <t>キサイ</t>
    </rPh>
    <phoneticPr fontId="6"/>
  </si>
  <si>
    <t>※</t>
    <phoneticPr fontId="6"/>
  </si>
  <si>
    <t>給与明細や勤務記録等、実績報告の根拠となる資料は、指定権者からの求めがあった場合に速やかに提出できるよう、適切に保管しておくこと。</t>
    <rPh sb="0" eb="2">
      <t>キュウヨ</t>
    </rPh>
    <rPh sb="2" eb="4">
      <t>メイサイ</t>
    </rPh>
    <rPh sb="5" eb="7">
      <t>キンム</t>
    </rPh>
    <rPh sb="7" eb="9">
      <t>キロク</t>
    </rPh>
    <rPh sb="9" eb="10">
      <t>トウ</t>
    </rPh>
    <rPh sb="11" eb="13">
      <t>ジッセキ</t>
    </rPh>
    <rPh sb="13" eb="15">
      <t>ホウコク</t>
    </rPh>
    <rPh sb="16" eb="18">
      <t>コンキョ</t>
    </rPh>
    <rPh sb="21" eb="23">
      <t>シリョウ</t>
    </rPh>
    <rPh sb="25" eb="27">
      <t>シテイ</t>
    </rPh>
    <rPh sb="27" eb="29">
      <t>ケンシャ</t>
    </rPh>
    <rPh sb="32" eb="33">
      <t>モト</t>
    </rPh>
    <rPh sb="41" eb="42">
      <t>スミ</t>
    </rPh>
    <rPh sb="53" eb="55">
      <t>テキセツ</t>
    </rPh>
    <rPh sb="56" eb="58">
      <t>ホカン</t>
    </rPh>
    <phoneticPr fontId="6"/>
  </si>
  <si>
    <t>　</t>
    <phoneticPr fontId="6"/>
  </si>
  <si>
    <t>令和</t>
    <rPh sb="0" eb="2">
      <t>レイワ</t>
    </rPh>
    <phoneticPr fontId="6"/>
  </si>
  <si>
    <t>年</t>
    <rPh sb="0" eb="1">
      <t>ネン</t>
    </rPh>
    <phoneticPr fontId="6"/>
  </si>
  <si>
    <t>月</t>
    <rPh sb="0" eb="1">
      <t>ゲツ</t>
    </rPh>
    <phoneticPr fontId="6"/>
  </si>
  <si>
    <t>日</t>
    <rPh sb="0" eb="1">
      <t>ニチ</t>
    </rPh>
    <phoneticPr fontId="6"/>
  </si>
  <si>
    <t>代表者</t>
    <rPh sb="0" eb="3">
      <t>ダイヒョウシャ</t>
    </rPh>
    <phoneticPr fontId="6"/>
  </si>
  <si>
    <t>○</t>
    <phoneticPr fontId="6"/>
  </si>
  <si>
    <t>（確認用）</t>
    <rPh sb="1" eb="4">
      <t>カクニンヨウ</t>
    </rPh>
    <phoneticPr fontId="6"/>
  </si>
  <si>
    <t>提出前のチェックリスト</t>
    <rPh sb="0" eb="2">
      <t>テイシュツ</t>
    </rPh>
    <rPh sb="2" eb="3">
      <t>マエ</t>
    </rPh>
    <phoneticPr fontId="6"/>
  </si>
  <si>
    <t>以下の項目に「×」がないか、提出前に確認すること。「×」がある場合、当該項目の記載を修正すること。</t>
    <phoneticPr fontId="6"/>
  </si>
  <si>
    <t>空欄が表示される項目は、記入が不要であるため対応する必要はない。</t>
    <phoneticPr fontId="6"/>
  </si>
  <si>
    <t>（１）</t>
    <phoneticPr fontId="6"/>
  </si>
  <si>
    <t>加算額以上の賃金改善を行っている</t>
    <rPh sb="0" eb="2">
      <t>カサン</t>
    </rPh>
    <rPh sb="2" eb="3">
      <t>ガク</t>
    </rPh>
    <rPh sb="3" eb="5">
      <t>イジョウ</t>
    </rPh>
    <rPh sb="6" eb="8">
      <t>チンギン</t>
    </rPh>
    <rPh sb="8" eb="10">
      <t>カイゼン</t>
    </rPh>
    <rPh sb="11" eb="12">
      <t>オコナ</t>
    </rPh>
    <phoneticPr fontId="6"/>
  </si>
  <si>
    <t>（２）</t>
    <phoneticPr fontId="6"/>
  </si>
  <si>
    <t>３　介護職員等処遇改善加算の要件について</t>
    <phoneticPr fontId="6"/>
  </si>
  <si>
    <t>月額賃金改善要件Ⅱ</t>
    <phoneticPr fontId="6"/>
  </si>
  <si>
    <t>旧ベースアップ等加算相当の2/3以上の新規の月額賃金改善を行っていること</t>
    <rPh sb="29" eb="30">
      <t>オコナ</t>
    </rPh>
    <phoneticPr fontId="6"/>
  </si>
  <si>
    <t>（３）</t>
    <phoneticPr fontId="6"/>
  </si>
  <si>
    <t>キャリアパス要件Ⅰ・Ⅱ</t>
    <phoneticPr fontId="6"/>
  </si>
  <si>
    <t>（４）</t>
    <phoneticPr fontId="6"/>
  </si>
  <si>
    <t>キャリアパス要件Ⅲ</t>
    <phoneticPr fontId="6"/>
  </si>
  <si>
    <t>（５）</t>
    <phoneticPr fontId="6"/>
  </si>
  <si>
    <t>キャリアパス要件Ⅳ</t>
    <phoneticPr fontId="6"/>
  </si>
  <si>
    <t>（６）</t>
    <phoneticPr fontId="6"/>
  </si>
  <si>
    <t>職場環境等要件</t>
    <phoneticPr fontId="6"/>
  </si>
  <si>
    <t>キャリアパス要件Ⅳについて</t>
    <rPh sb="6" eb="8">
      <t>ヨウケン</t>
    </rPh>
    <phoneticPr fontId="6"/>
  </si>
  <si>
    <t>指定権者</t>
    <rPh sb="0" eb="2">
      <t>シテイ</t>
    </rPh>
    <rPh sb="2" eb="4">
      <t>ケンシャ</t>
    </rPh>
    <phoneticPr fontId="6"/>
  </si>
  <si>
    <t>事業所の所在地</t>
    <phoneticPr fontId="6"/>
  </si>
  <si>
    <t>事業所名</t>
    <rPh sb="0" eb="2">
      <t>ジギョウ</t>
    </rPh>
    <rPh sb="2" eb="3">
      <t>ショ</t>
    </rPh>
    <rPh sb="3" eb="4">
      <t>ナ</t>
    </rPh>
    <phoneticPr fontId="6"/>
  </si>
  <si>
    <t>特定加算Ⅱ</t>
    <rPh sb="0" eb="2">
      <t>トクテイ</t>
    </rPh>
    <rPh sb="2" eb="4">
      <t>カサン</t>
    </rPh>
    <phoneticPr fontId="6"/>
  </si>
  <si>
    <t>ベア加算なし</t>
    <rPh sb="2" eb="4">
      <t>カサン</t>
    </rPh>
    <phoneticPr fontId="6"/>
  </si>
  <si>
    <t>特定加算Ⅰ</t>
    <rPh sb="0" eb="2">
      <t>トクテイ</t>
    </rPh>
    <rPh sb="2" eb="4">
      <t>カサン</t>
    </rPh>
    <phoneticPr fontId="6"/>
  </si>
  <si>
    <t>特定加算なし</t>
    <rPh sb="0" eb="2">
      <t>トクテイ</t>
    </rPh>
    <rPh sb="2" eb="4">
      <t>カサン</t>
    </rPh>
    <phoneticPr fontId="6"/>
  </si>
  <si>
    <t>介護職員等処遇改善加算</t>
    <rPh sb="0" eb="9">
      <t>カイゴショクイントウショグウカイゼン</t>
    </rPh>
    <rPh sb="9" eb="11">
      <t xml:space="preserve">カサン </t>
    </rPh>
    <phoneticPr fontId="6"/>
  </si>
  <si>
    <t>キャリアパス要件Ⅳの必要数チェック
（併設の場合０）</t>
    <phoneticPr fontId="6"/>
  </si>
  <si>
    <t>月額賃金要件Ⅱ</t>
    <phoneticPr fontId="6"/>
  </si>
  <si>
    <t>キャリアパス
要件Ⅳ</t>
    <rPh sb="7" eb="9">
      <t>ヨウケン</t>
    </rPh>
    <phoneticPr fontId="6"/>
  </si>
  <si>
    <t xml:space="preserve">1 </t>
    <phoneticPr fontId="6"/>
  </si>
  <si>
    <t>表３</t>
    <rPh sb="0" eb="1">
      <t>ヒョウ</t>
    </rPh>
    <phoneticPr fontId="6"/>
  </si>
  <si>
    <t>表４</t>
    <rPh sb="0" eb="1">
      <t>ヒョウ</t>
    </rPh>
    <phoneticPr fontId="6"/>
  </si>
  <si>
    <t>サービス区分</t>
    <phoneticPr fontId="6"/>
  </si>
  <si>
    <t>介護職員処遇改善加算</t>
    <rPh sb="0" eb="2">
      <t>カイゴ</t>
    </rPh>
    <rPh sb="2" eb="4">
      <t>ショクイン</t>
    </rPh>
    <rPh sb="4" eb="6">
      <t>ショグウ</t>
    </rPh>
    <rPh sb="6" eb="10">
      <t>カイゼンカサン</t>
    </rPh>
    <phoneticPr fontId="6"/>
  </si>
  <si>
    <t>介護職員等特定処遇改善加算</t>
    <rPh sb="0" eb="2">
      <t>カイゴ</t>
    </rPh>
    <rPh sb="2" eb="4">
      <t>ショクイン</t>
    </rPh>
    <rPh sb="4" eb="5">
      <t>トウ</t>
    </rPh>
    <rPh sb="5" eb="7">
      <t>トクテイ</t>
    </rPh>
    <rPh sb="7" eb="9">
      <t>ショグウ</t>
    </rPh>
    <rPh sb="9" eb="11">
      <t>カイゼン</t>
    </rPh>
    <rPh sb="11" eb="13">
      <t>カサン</t>
    </rPh>
    <phoneticPr fontId="6"/>
  </si>
  <si>
    <t>介護職員等ベースアップ等支援加算</t>
    <rPh sb="0" eb="2">
      <t>カイゴ</t>
    </rPh>
    <rPh sb="2" eb="4">
      <t>ショクイン</t>
    </rPh>
    <rPh sb="4" eb="5">
      <t>トウ</t>
    </rPh>
    <rPh sb="11" eb="12">
      <t>トウ</t>
    </rPh>
    <rPh sb="12" eb="16">
      <t>シエンカサン</t>
    </rPh>
    <phoneticPr fontId="6"/>
  </si>
  <si>
    <t>介護職員等処遇改善加算</t>
    <rPh sb="0" eb="5">
      <t>カイゴショクイントウ</t>
    </rPh>
    <rPh sb="5" eb="11">
      <t>ショグウカイゼンカサン</t>
    </rPh>
    <phoneticPr fontId="6"/>
  </si>
  <si>
    <t>旧ベースアップ等加算の加算率との比</t>
    <rPh sb="0" eb="1">
      <t>キュウ</t>
    </rPh>
    <rPh sb="7" eb="8">
      <t>トウ</t>
    </rPh>
    <rPh sb="8" eb="10">
      <t>カサン</t>
    </rPh>
    <rPh sb="16" eb="17">
      <t>ヒ</t>
    </rPh>
    <phoneticPr fontId="6"/>
  </si>
  <si>
    <t>✓</t>
    <phoneticPr fontId="6"/>
  </si>
  <si>
    <t>キャリアパス要件等の適合状況に応じた加算率</t>
    <rPh sb="6" eb="9">
      <t>ヨウケントウ</t>
    </rPh>
    <rPh sb="10" eb="12">
      <t>テキゴウ</t>
    </rPh>
    <rPh sb="12" eb="14">
      <t>ジョウキョウ</t>
    </rPh>
    <rPh sb="15" eb="16">
      <t>オウ</t>
    </rPh>
    <rPh sb="18" eb="21">
      <t>カサンリツ</t>
    </rPh>
    <phoneticPr fontId="6"/>
  </si>
  <si>
    <t>サービス提供体制強化加算等の算定状況に応じた加算率</t>
    <rPh sb="14" eb="16">
      <t>サンテイ</t>
    </rPh>
    <phoneticPr fontId="6"/>
  </si>
  <si>
    <t>―</t>
    <phoneticPr fontId="6"/>
  </si>
  <si>
    <t>地域密着型通所介護</t>
  </si>
  <si>
    <t>地域密着型特定施設入居者生活介護</t>
  </si>
  <si>
    <t>地域密着型介護老人福祉施設</t>
  </si>
  <si>
    <t>事業所の所在地（都道府県）</t>
    <rPh sb="8" eb="12">
      <t>トドウフケン</t>
    </rPh>
    <phoneticPr fontId="6"/>
  </si>
  <si>
    <t>事業所の所在地（市区町村）</t>
    <rPh sb="0" eb="3">
      <t>ジギョウショ</t>
    </rPh>
    <rPh sb="4" eb="7">
      <t>ショザイチ</t>
    </rPh>
    <rPh sb="8" eb="12">
      <t>シクチョウソン</t>
    </rPh>
    <phoneticPr fontId="6"/>
  </si>
  <si>
    <t>市区町村</t>
    <rPh sb="0" eb="4">
      <t>シクチョウソン</t>
    </rPh>
    <phoneticPr fontId="6"/>
  </si>
  <si>
    <t>北海道</t>
  </si>
  <si>
    <t>札幌市</t>
  </si>
  <si>
    <t>青森県</t>
  </si>
  <si>
    <t>函館市</t>
  </si>
  <si>
    <t>岩手県</t>
  </si>
  <si>
    <t>小樽市</t>
  </si>
  <si>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</si>
  <si>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</si>
  <si>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</si>
  <si>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</si>
  <si>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</si>
  <si>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</si>
  <si>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</si>
  <si>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</si>
  <si>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</si>
  <si>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</si>
  <si>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</si>
  <si>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</si>
  <si>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</si>
  <si>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</si>
  <si>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</si>
  <si>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</si>
  <si>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留萌市</t>
  </si>
  <si>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</si>
  <si>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</si>
  <si>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</si>
  <si>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</si>
  <si>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</si>
  <si>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</si>
  <si>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</si>
  <si>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</si>
  <si>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</si>
  <si>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</si>
  <si>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</si>
  <si>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</si>
  <si>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</si>
  <si>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</si>
  <si>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</si>
  <si>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</si>
  <si>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</si>
  <si>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</si>
  <si>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</si>
  <si>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</si>
  <si>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</si>
  <si>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</si>
  <si>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</si>
  <si>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</si>
  <si>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</si>
  <si>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</si>
  <si>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</si>
  <si>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</si>
  <si>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</si>
  <si>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</si>
  <si>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</si>
  <si>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</si>
  <si>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</si>
  <si>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</si>
  <si>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</si>
  <si>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</si>
  <si>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</si>
  <si>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</si>
  <si>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</si>
  <si>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</si>
  <si>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</si>
  <si>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</si>
  <si>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</si>
  <si>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</si>
  <si>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</si>
  <si>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</si>
  <si>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</si>
  <si>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</si>
  <si>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</si>
  <si>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</si>
  <si>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</si>
  <si>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</si>
  <si>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</si>
  <si>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</si>
  <si>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</si>
  <si>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</si>
  <si>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</si>
  <si>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</si>
  <si>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</si>
  <si>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</si>
  <si>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</si>
  <si>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</si>
  <si>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</si>
  <si>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</si>
  <si>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</si>
  <si>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</si>
  <si>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</si>
  <si>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</si>
  <si>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</si>
  <si>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</si>
  <si>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</si>
  <si>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</si>
  <si>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</si>
  <si>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</si>
  <si>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</si>
  <si>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</si>
  <si>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</si>
  <si>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</si>
  <si>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</si>
  <si>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</si>
  <si>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</si>
  <si>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</si>
  <si>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</si>
  <si>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</si>
  <si>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</si>
  <si>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</si>
  <si>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</si>
  <si>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</si>
  <si>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</si>
  <si>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</si>
  <si>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</si>
  <si>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</si>
  <si>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</si>
  <si>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</si>
  <si>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</si>
  <si>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</si>
  <si>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</si>
  <si>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</si>
  <si>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</si>
  <si>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</si>
  <si>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</si>
  <si>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</si>
  <si>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</si>
  <si>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</si>
  <si>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</si>
  <si>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</si>
  <si>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</si>
  <si>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</si>
  <si>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</si>
  <si>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</si>
  <si>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</si>
  <si>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</si>
  <si>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</si>
  <si>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</si>
  <si>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</si>
  <si>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</si>
  <si>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</si>
  <si>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</si>
  <si>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</si>
  <si>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</si>
  <si>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</si>
  <si>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</si>
  <si>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</si>
  <si>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</si>
  <si>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</si>
  <si>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</si>
  <si>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</si>
  <si>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</si>
  <si>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</si>
  <si>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</si>
  <si>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</si>
  <si>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</si>
  <si>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</si>
  <si>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</si>
  <si>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</si>
  <si>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</si>
  <si>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</si>
  <si>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</si>
  <si>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</si>
  <si>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</si>
  <si>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</si>
  <si>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</si>
  <si>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</si>
  <si>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</si>
  <si>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</si>
  <si>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</si>
  <si>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</si>
  <si>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</si>
  <si>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</si>
  <si>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</si>
  <si>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</si>
  <si>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</si>
  <si>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</si>
  <si>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</si>
  <si>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</si>
  <si>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</si>
  <si>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</si>
  <si>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</si>
  <si>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</si>
  <si>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</si>
  <si>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</si>
  <si>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</si>
  <si>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</si>
  <si>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</si>
  <si>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</si>
  <si>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</si>
  <si>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</si>
  <si>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</si>
  <si>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</si>
  <si>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</si>
  <si>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</si>
  <si>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</si>
  <si>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</si>
  <si>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</si>
  <si>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</si>
  <si>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</si>
  <si>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</si>
  <si>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</si>
  <si>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</si>
  <si>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</si>
  <si>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</si>
  <si>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</si>
  <si>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</si>
  <si>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</si>
  <si>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</si>
  <si>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</si>
  <si>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</si>
  <si>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</si>
  <si>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</si>
  <si>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</si>
  <si>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</si>
  <si>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</si>
  <si>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</si>
  <si>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</si>
  <si>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</si>
  <si>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</si>
  <si>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</si>
  <si>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</si>
  <si>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</si>
  <si>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</si>
  <si>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</si>
  <si>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2"/>
  </si>
  <si>
    <t>泊村</t>
    <rPh sb="0" eb="2">
      <t>トマリムラ</t>
    </rPh>
    <phoneticPr fontId="2"/>
  </si>
  <si>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</si>
  <si>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</si>
  <si>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</si>
  <si>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</si>
  <si>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</si>
  <si>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</si>
  <si>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</si>
  <si>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</si>
  <si>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</si>
  <si>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</si>
  <si>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</si>
  <si>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</si>
  <si>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</si>
  <si>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</si>
  <si>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</si>
  <si>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</si>
  <si>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</si>
  <si>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</si>
  <si>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</si>
  <si>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</si>
  <si>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</si>
  <si>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</si>
  <si>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</si>
  <si>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</si>
  <si>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</si>
  <si>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</si>
  <si>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</si>
  <si>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</si>
  <si>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</si>
  <si>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</si>
  <si>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</si>
  <si>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</si>
  <si>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</si>
  <si>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</si>
  <si>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</si>
  <si>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</si>
  <si>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</si>
  <si>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</si>
  <si>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</si>
  <si>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</si>
  <si>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</si>
  <si>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</si>
  <si>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</si>
  <si>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</si>
  <si>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</si>
  <si>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</si>
  <si>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</si>
  <si>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</si>
  <si>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</si>
  <si>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</si>
  <si>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</si>
  <si>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</si>
  <si>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</si>
  <si>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</si>
  <si>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</si>
  <si>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</si>
  <si>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</si>
  <si>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2"/>
  </si>
  <si>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</si>
  <si>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</si>
  <si>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</si>
  <si>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</si>
  <si>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</si>
  <si>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</si>
  <si>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</si>
  <si>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</si>
  <si>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</si>
  <si>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</si>
  <si>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</si>
  <si>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</si>
  <si>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</si>
  <si>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</si>
  <si>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</si>
  <si>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</si>
  <si>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</si>
  <si>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</si>
  <si>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</si>
  <si>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</si>
  <si>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</si>
  <si>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</si>
  <si>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</si>
  <si>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</si>
  <si>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</si>
  <si>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</si>
  <si>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</si>
  <si>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</si>
  <si>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</si>
  <si>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</si>
  <si>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</si>
  <si>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</si>
  <si>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2"/>
  </si>
  <si>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</si>
  <si>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</si>
  <si>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</si>
  <si>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</si>
  <si>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</si>
  <si>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</si>
  <si>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</si>
  <si>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</si>
  <si>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</si>
  <si>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</si>
  <si>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</si>
  <si>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</si>
  <si>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</si>
  <si>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</si>
  <si>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</si>
  <si>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</si>
  <si>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</si>
  <si>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</si>
  <si>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</si>
  <si>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</si>
  <si>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</si>
  <si>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</si>
  <si>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</si>
  <si>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</si>
  <si>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</si>
  <si>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</si>
  <si>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</si>
  <si>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</si>
  <si>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</si>
  <si>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</si>
  <si>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</si>
  <si>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</si>
  <si>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</si>
  <si>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</si>
  <si>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</si>
  <si>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</si>
  <si>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</si>
  <si>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</si>
  <si>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</si>
  <si>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</si>
  <si>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</si>
  <si>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</si>
  <si>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</si>
  <si>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</si>
  <si>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</si>
  <si>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</si>
  <si>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</si>
  <si>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</si>
  <si>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</si>
  <si>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</si>
  <si>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</si>
  <si>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</si>
  <si>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</si>
  <si>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</si>
  <si>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</si>
  <si>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</si>
  <si>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</si>
  <si>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</si>
  <si>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</si>
  <si>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</si>
  <si>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</si>
  <si>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</si>
  <si>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</si>
  <si>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</si>
  <si>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</si>
  <si>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</si>
  <si>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</si>
  <si>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</si>
  <si>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</si>
  <si>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</si>
  <si>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</si>
  <si>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</si>
  <si>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</si>
  <si>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</si>
  <si>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</si>
  <si>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</si>
  <si>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</si>
  <si>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</si>
  <si>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</si>
  <si>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</si>
  <si>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</si>
  <si>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</si>
  <si>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</si>
  <si>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</si>
  <si>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</si>
  <si>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</si>
  <si>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</si>
  <si>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</si>
  <si>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</si>
  <si>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</si>
  <si>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</si>
  <si>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</si>
  <si>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</si>
  <si>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</si>
  <si>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</si>
  <si>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</si>
  <si>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</si>
  <si>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</si>
  <si>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</si>
  <si>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</si>
  <si>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</si>
  <si>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</si>
  <si>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</si>
  <si>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</si>
  <si>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</si>
  <si>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</si>
  <si>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</si>
  <si>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</si>
  <si>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</si>
  <si>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</si>
  <si>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</si>
  <si>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</si>
  <si>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</si>
  <si>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</si>
  <si>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</si>
  <si>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</si>
  <si>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</si>
  <si>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</si>
  <si>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</si>
  <si>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</si>
  <si>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</si>
  <si>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</si>
  <si>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</si>
  <si>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</si>
  <si>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</si>
  <si>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</si>
  <si>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</si>
  <si>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</si>
  <si>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</si>
  <si>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</si>
  <si>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</si>
  <si>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</si>
  <si>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</si>
  <si>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</si>
  <si>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</si>
  <si>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</si>
  <si>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</si>
  <si>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</si>
  <si>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</si>
  <si>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</si>
  <si>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</si>
  <si>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</si>
  <si>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</si>
  <si>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</si>
  <si>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</si>
  <si>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</si>
  <si>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</si>
  <si>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</si>
  <si>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</si>
  <si>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</si>
  <si>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</si>
  <si>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</si>
  <si>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</si>
  <si>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</si>
  <si>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</si>
  <si>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</si>
  <si>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</si>
  <si>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</si>
  <si>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</si>
  <si>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</si>
  <si>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</si>
  <si>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</si>
  <si>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</si>
  <si>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</si>
  <si>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</si>
  <si>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</si>
  <si>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</si>
  <si>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</si>
  <si>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</si>
  <si>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</si>
  <si>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</si>
  <si>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</si>
  <si>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</si>
  <si>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</si>
  <si>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</si>
  <si>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</si>
  <si>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</si>
  <si>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</si>
  <si>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</si>
  <si>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</si>
  <si>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</si>
  <si>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</si>
  <si>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</si>
  <si>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</si>
  <si>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</si>
  <si>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</si>
  <si>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</si>
  <si>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</si>
  <si>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</si>
  <si>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</si>
  <si>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</si>
  <si>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</si>
  <si>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</si>
  <si>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</si>
  <si>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</si>
  <si>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</si>
  <si>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</si>
  <si>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</si>
  <si>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</si>
  <si>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</si>
  <si>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</si>
  <si>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</si>
  <si>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</si>
  <si>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</si>
  <si>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</si>
  <si>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</si>
  <si>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</si>
  <si>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</si>
  <si>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</si>
  <si>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</si>
  <si>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</si>
  <si>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</si>
  <si>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</si>
  <si>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</si>
  <si>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</si>
  <si>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</si>
  <si>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</si>
  <si>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</si>
  <si>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</si>
  <si>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</si>
  <si>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</si>
  <si>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</si>
  <si>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</si>
  <si>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</si>
  <si>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</si>
  <si>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</si>
  <si>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</si>
  <si>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</si>
  <si>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</si>
  <si>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</si>
  <si>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</si>
  <si>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</si>
  <si>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</si>
  <si>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</si>
  <si>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</si>
  <si>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</si>
  <si>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</si>
  <si>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</si>
  <si>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</si>
  <si>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</si>
  <si>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</si>
  <si>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</si>
  <si>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</si>
  <si>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</si>
  <si>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</si>
  <si>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</si>
  <si>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</si>
  <si>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</si>
  <si>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</si>
  <si>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</si>
  <si>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</si>
  <si>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</si>
  <si>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</si>
  <si>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</si>
  <si>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</si>
  <si>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</si>
  <si>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</si>
  <si>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</si>
  <si>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</si>
  <si>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</si>
  <si>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</si>
  <si>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</si>
  <si>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</si>
  <si>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</si>
  <si>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</si>
  <si>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</si>
  <si>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</si>
  <si>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</si>
  <si>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</si>
  <si>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</si>
  <si>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</si>
  <si>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</si>
  <si>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</si>
  <si>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</si>
  <si>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</si>
  <si>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</si>
  <si>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</si>
  <si>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</si>
  <si>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</si>
  <si>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</si>
  <si>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2"/>
  </si>
  <si>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</si>
  <si>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</si>
  <si>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</si>
  <si>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</si>
  <si>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</si>
  <si>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</si>
  <si>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</si>
  <si>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</si>
  <si>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</si>
  <si>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</si>
  <si>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</si>
  <si>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</si>
  <si>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</si>
  <si>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</si>
  <si>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</si>
  <si>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</si>
  <si>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</si>
  <si>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</si>
  <si>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</si>
  <si>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</si>
  <si>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</si>
  <si>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</si>
  <si>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</si>
  <si>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</si>
  <si>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</si>
  <si>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</si>
  <si>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</si>
  <si>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</si>
  <si>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</si>
  <si>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</si>
  <si>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</si>
  <si>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</si>
  <si>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</si>
  <si>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</si>
  <si>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</si>
  <si>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</si>
  <si>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</si>
  <si>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</si>
  <si>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</si>
  <si>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</si>
  <si>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</si>
  <si>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</si>
  <si>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</si>
  <si>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</si>
  <si>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</si>
  <si>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</si>
  <si>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</si>
  <si>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</si>
  <si>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</si>
  <si>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</si>
  <si>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</si>
  <si>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</si>
  <si>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</si>
  <si>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</si>
  <si>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</si>
  <si>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</si>
  <si>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</si>
  <si>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2"/>
  </si>
  <si>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</si>
  <si>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</si>
  <si>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</si>
  <si>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</si>
  <si>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</si>
  <si>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</si>
  <si>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</si>
  <si>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</si>
  <si>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</si>
  <si>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</si>
  <si>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</si>
  <si>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</si>
  <si>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</si>
  <si>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</si>
  <si>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</si>
  <si>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</si>
  <si>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</si>
  <si>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</si>
  <si>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</si>
  <si>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</si>
  <si>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</si>
  <si>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</si>
  <si>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</si>
  <si>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</si>
  <si>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</si>
  <si>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</si>
  <si>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</si>
  <si>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</si>
  <si>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</si>
  <si>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</si>
  <si>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</si>
  <si>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</si>
  <si>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</si>
  <si>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</si>
  <si>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</si>
  <si>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</si>
  <si>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</si>
  <si>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</si>
  <si>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</si>
  <si>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</si>
  <si>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</si>
  <si>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</si>
  <si>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</si>
  <si>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</si>
  <si>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</si>
  <si>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</si>
  <si>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</si>
  <si>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</si>
  <si>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</si>
  <si>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</si>
  <si>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</si>
  <si>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</si>
  <si>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</si>
  <si>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</si>
  <si>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</si>
  <si>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</si>
  <si>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</si>
  <si>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</si>
  <si>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</si>
  <si>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</si>
  <si>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</si>
  <si>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</si>
  <si>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</si>
  <si>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</si>
  <si>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</si>
  <si>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</si>
  <si>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</si>
  <si>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</si>
  <si>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</si>
  <si>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</si>
  <si>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</si>
  <si>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</si>
  <si>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</si>
  <si>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</si>
  <si>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</si>
  <si>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</si>
  <si>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</si>
  <si>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</si>
  <si>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</si>
  <si>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</si>
  <si>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</si>
  <si>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</si>
  <si>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</si>
  <si>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</si>
  <si>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</si>
  <si>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</si>
  <si>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</si>
  <si>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</si>
  <si>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</si>
  <si>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</si>
  <si>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</si>
  <si>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</si>
  <si>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</si>
  <si>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</si>
  <si>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</si>
  <si>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</si>
  <si>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</si>
  <si>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</si>
  <si>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</si>
  <si>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</si>
  <si>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</si>
  <si>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</si>
  <si>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</si>
  <si>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</si>
  <si>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</si>
  <si>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</si>
  <si>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</si>
  <si>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</si>
  <si>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</si>
  <si>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</si>
  <si>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</si>
  <si>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</si>
  <si>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</si>
  <si>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</si>
  <si>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</si>
  <si>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</si>
  <si>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</si>
  <si>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</si>
  <si>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</si>
  <si>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</si>
  <si>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</si>
  <si>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</si>
  <si>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</si>
  <si>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</si>
  <si>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</si>
  <si>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</si>
  <si>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</si>
  <si>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</si>
  <si>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</si>
  <si>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</si>
  <si>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</si>
  <si>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</si>
  <si>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</si>
  <si>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</si>
  <si>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</si>
  <si>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</si>
  <si>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</si>
  <si>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</si>
  <si>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</si>
  <si>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</si>
  <si>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</si>
  <si>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</si>
  <si>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</si>
  <si>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</si>
  <si>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</si>
  <si>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</si>
  <si>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</si>
  <si>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</si>
  <si>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</si>
  <si>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</si>
  <si>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</si>
  <si>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</si>
  <si>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</si>
  <si>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</si>
  <si>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</si>
  <si>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</si>
  <si>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</si>
  <si>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</si>
  <si>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</si>
  <si>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</si>
  <si>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</si>
  <si>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</si>
  <si>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</si>
  <si>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</si>
  <si>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</si>
  <si>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</si>
  <si>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</si>
  <si>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</si>
  <si>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</si>
  <si>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</si>
  <si>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</si>
  <si>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</si>
  <si>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</si>
  <si>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</si>
  <si>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</si>
  <si>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</si>
  <si>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</si>
  <si>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</si>
  <si>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</si>
  <si>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</si>
  <si>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</si>
  <si>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</si>
  <si>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</si>
  <si>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</si>
  <si>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</si>
  <si>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</si>
  <si>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</si>
  <si>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</si>
  <si>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</si>
  <si>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</si>
  <si>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</si>
  <si>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</si>
  <si>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</si>
  <si>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</si>
  <si>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</si>
  <si>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</si>
  <si>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</si>
  <si>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</si>
  <si>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</si>
  <si>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</si>
  <si>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</si>
  <si>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</si>
  <si>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</si>
  <si>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</si>
  <si>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</si>
  <si>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</si>
  <si>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</si>
  <si>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</si>
  <si>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</si>
  <si>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</si>
  <si>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</si>
  <si>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</si>
  <si>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</si>
  <si>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</si>
  <si>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</si>
  <si>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</si>
  <si>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</si>
  <si>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</si>
  <si>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</si>
  <si>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</si>
  <si>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</si>
  <si>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</si>
  <si>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</si>
  <si>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</si>
  <si>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</si>
  <si>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</si>
  <si>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</si>
  <si>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</si>
  <si>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</si>
  <si>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</si>
  <si>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</si>
  <si>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</si>
  <si>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</si>
  <si>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</si>
  <si>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</si>
  <si>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</si>
  <si>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</si>
  <si>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</si>
  <si>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</si>
  <si>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</si>
  <si>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</si>
  <si>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</si>
  <si>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</si>
  <si>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</si>
  <si>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</si>
  <si>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</si>
  <si>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</si>
  <si>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</si>
  <si>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</si>
  <si>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</si>
  <si>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</si>
  <si>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</si>
  <si>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</si>
  <si>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</si>
  <si>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</si>
  <si>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</si>
  <si>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</si>
  <si>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</si>
  <si>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</si>
  <si>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</si>
  <si>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</si>
  <si>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</si>
  <si>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</si>
  <si>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</si>
  <si>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</si>
  <si>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</si>
  <si>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</si>
  <si>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</si>
  <si>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</si>
  <si>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</si>
  <si>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</si>
  <si>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</si>
  <si>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</si>
  <si>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</si>
  <si>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</si>
  <si>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</si>
  <si>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</si>
  <si>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</si>
  <si>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</si>
  <si>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</si>
  <si>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</si>
  <si>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</si>
  <si>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</si>
  <si>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</si>
  <si>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</si>
  <si>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</si>
  <si>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</si>
  <si>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</si>
  <si>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</si>
  <si>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</si>
  <si>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</si>
  <si>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</si>
  <si>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</si>
  <si>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</si>
  <si>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</si>
  <si>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</si>
  <si>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</si>
  <si>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</si>
  <si>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</si>
  <si>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</si>
  <si>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</si>
  <si>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</si>
  <si>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</si>
  <si>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</si>
  <si>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</si>
  <si>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</si>
  <si>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</si>
  <si>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</si>
  <si>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</si>
  <si>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</si>
  <si>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</si>
  <si>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</si>
  <si>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</si>
  <si>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</si>
  <si>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</si>
  <si>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</si>
  <si>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</si>
  <si>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</si>
  <si>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</si>
  <si>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</si>
  <si>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</si>
  <si>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</si>
  <si>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</si>
  <si>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</si>
  <si>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</si>
  <si>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</si>
  <si>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</si>
  <si>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</si>
  <si>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</si>
  <si>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</si>
  <si>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</si>
  <si>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</si>
  <si>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</si>
  <si>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</si>
  <si>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</si>
  <si>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</si>
  <si>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</si>
  <si>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</si>
  <si>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</si>
  <si>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</si>
  <si>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</si>
  <si>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</si>
  <si>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</si>
  <si>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</si>
  <si>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</si>
  <si>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</si>
  <si>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</si>
  <si>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</si>
  <si>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</si>
  <si>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</si>
  <si>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</si>
  <si>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</si>
  <si>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</si>
  <si>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</si>
  <si>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</si>
  <si>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</si>
  <si>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</si>
  <si>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</si>
  <si>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</si>
  <si>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</si>
  <si>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</si>
  <si>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</si>
  <si>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</si>
  <si>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</si>
  <si>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</si>
  <si>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</si>
  <si>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</si>
  <si>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</si>
  <si>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</si>
  <si>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</si>
  <si>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</si>
  <si>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</si>
  <si>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</si>
  <si>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</si>
  <si>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</si>
  <si>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</si>
  <si>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</si>
  <si>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</si>
  <si>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</si>
  <si>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</si>
  <si>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</si>
  <si>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</si>
  <si>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</si>
  <si>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</si>
  <si>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</si>
  <si>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</si>
  <si>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</si>
  <si>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</si>
  <si>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</si>
  <si>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</si>
  <si>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</si>
  <si>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</si>
  <si>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</si>
  <si>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</si>
  <si>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</si>
  <si>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</si>
  <si>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</si>
  <si>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</si>
  <si>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</si>
  <si>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</si>
  <si>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</si>
  <si>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</si>
  <si>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</si>
  <si>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</si>
  <si>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</si>
  <si>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</si>
  <si>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</si>
  <si>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</si>
  <si>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</si>
  <si>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</si>
  <si>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</si>
  <si>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</si>
  <si>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</si>
  <si>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</si>
  <si>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</si>
  <si>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</si>
  <si>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</si>
  <si>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</si>
  <si>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</si>
  <si>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</si>
  <si>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</si>
  <si>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</si>
  <si>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</si>
  <si>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</si>
  <si>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</si>
  <si>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</si>
  <si>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</si>
  <si>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</si>
  <si>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</si>
  <si>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</si>
  <si>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</si>
  <si>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</si>
  <si>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</si>
  <si>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</si>
  <si>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</si>
  <si>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</si>
  <si>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</si>
  <si>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</si>
  <si>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</si>
  <si>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</si>
  <si>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</si>
  <si>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</si>
  <si>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</si>
  <si>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</si>
  <si>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</si>
  <si>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</si>
  <si>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</si>
  <si>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</si>
  <si>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</si>
  <si>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</si>
  <si>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</si>
  <si>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</si>
  <si>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</si>
  <si>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</si>
  <si>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</si>
  <si>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</si>
  <si>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</si>
  <si>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</si>
  <si>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</si>
  <si>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</si>
  <si>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</si>
  <si>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</si>
  <si>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</si>
  <si>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</si>
  <si>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</si>
  <si>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</si>
  <si>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</si>
  <si>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</si>
  <si>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</si>
  <si>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</si>
  <si>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</si>
  <si>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</si>
  <si>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</si>
  <si>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</si>
  <si>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</si>
  <si>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</si>
  <si>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</si>
  <si>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</si>
  <si>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</si>
  <si>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</si>
  <si>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</si>
  <si>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</si>
  <si>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</si>
  <si>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</si>
  <si>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</si>
  <si>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</si>
  <si>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</si>
  <si>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</si>
  <si>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</si>
  <si>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</si>
  <si>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</si>
  <si>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</si>
  <si>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</si>
  <si>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</si>
  <si>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</si>
  <si>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</si>
  <si>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</si>
  <si>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</si>
  <si>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</si>
  <si>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</si>
  <si>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</si>
  <si>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</si>
  <si>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</si>
  <si>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</si>
  <si>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</si>
  <si>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</si>
  <si>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</si>
  <si>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</si>
  <si>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</si>
  <si>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</si>
  <si>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</si>
  <si>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</si>
  <si>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</si>
  <si>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</si>
  <si>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</si>
  <si>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</si>
  <si>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</si>
  <si>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</si>
  <si>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</si>
  <si>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</si>
  <si>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</si>
  <si>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</si>
  <si>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</si>
  <si>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</si>
  <si>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</si>
  <si>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</si>
  <si>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</si>
  <si>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</si>
  <si>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</si>
  <si>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</si>
  <si>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</si>
  <si>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</si>
  <si>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</si>
  <si>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</si>
  <si>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</si>
  <si>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</si>
  <si>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</si>
  <si>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</si>
  <si>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</si>
  <si>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</si>
  <si>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</si>
  <si>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</si>
  <si>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</si>
  <si>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</si>
  <si>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</si>
  <si>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</si>
  <si>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</si>
  <si>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</si>
  <si>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</si>
  <si>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</si>
  <si>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</si>
  <si>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</si>
  <si>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</si>
  <si>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</si>
  <si>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</si>
  <si>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</si>
  <si>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</si>
  <si>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</si>
  <si>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</si>
  <si>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</si>
  <si>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</si>
  <si>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</si>
  <si>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</si>
  <si>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</si>
  <si>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</si>
  <si>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</si>
  <si>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</si>
  <si>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</si>
  <si>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</si>
  <si>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</si>
  <si>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</si>
  <si>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</si>
  <si>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</si>
  <si>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</si>
  <si>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</si>
  <si>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</si>
  <si>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</si>
  <si>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</si>
  <si>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</si>
  <si>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</si>
  <si>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</si>
  <si>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</si>
  <si>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</si>
  <si>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</si>
  <si>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</si>
  <si>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</si>
  <si>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</si>
  <si>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</si>
  <si>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</si>
  <si>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</si>
  <si>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</si>
  <si>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</si>
  <si>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</si>
  <si>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</si>
  <si>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</si>
  <si>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</si>
  <si>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</si>
  <si>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</si>
  <si>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</si>
  <si>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</si>
  <si>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</si>
  <si>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</si>
  <si>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</si>
  <si>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</si>
  <si>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</si>
  <si>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</si>
  <si>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</si>
  <si>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</si>
  <si>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</si>
  <si>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</si>
  <si>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</si>
  <si>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</si>
  <si>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</si>
  <si>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</si>
  <si>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</si>
  <si>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</si>
  <si>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</si>
  <si>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</si>
  <si>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</si>
  <si>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</si>
  <si>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</si>
  <si>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</si>
  <si>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</si>
  <si>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</si>
  <si>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</si>
  <si>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</si>
  <si>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</si>
  <si>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</si>
  <si>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</si>
  <si>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</si>
  <si>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</si>
  <si>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</si>
  <si>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</si>
  <si>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</si>
  <si>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</si>
  <si>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</si>
  <si>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</si>
  <si>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</si>
  <si>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</si>
  <si>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</si>
  <si>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</si>
  <si>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</si>
  <si>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</si>
  <si>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</si>
  <si>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</si>
  <si>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</si>
  <si>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</si>
  <si>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</si>
  <si>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</si>
  <si>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</si>
  <si>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</si>
  <si>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</si>
  <si>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</si>
  <si>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</si>
  <si>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</si>
  <si>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</si>
  <si>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</si>
  <si>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</si>
  <si>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</si>
  <si>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</si>
  <si>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</si>
  <si>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</si>
  <si>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</si>
  <si>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</si>
  <si>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</si>
  <si>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</si>
  <si>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</si>
  <si>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</si>
  <si>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</si>
  <si>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</si>
  <si>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</si>
  <si>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</si>
  <si>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</si>
  <si>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</si>
  <si>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</si>
  <si>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</si>
  <si>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</si>
  <si>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</si>
  <si>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</si>
  <si>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</si>
  <si>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</si>
  <si>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</si>
  <si>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</si>
  <si>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</si>
  <si>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</si>
  <si>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</si>
  <si>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</si>
  <si>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</si>
  <si>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</si>
  <si>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</si>
  <si>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</si>
  <si>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</si>
  <si>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</si>
  <si>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</si>
  <si>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</si>
  <si>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</si>
  <si>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</si>
  <si>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</si>
  <si>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</si>
  <si>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</si>
  <si>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</si>
  <si>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</si>
  <si>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</si>
  <si>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</si>
  <si>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</si>
  <si>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</si>
  <si>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</si>
  <si>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</si>
  <si>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</si>
  <si>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</si>
  <si>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</si>
  <si>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</si>
  <si>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</si>
  <si>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</si>
  <si>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</si>
  <si>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</si>
  <si>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</si>
  <si>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</si>
  <si>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</si>
  <si>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</si>
  <si>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</si>
  <si>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</si>
  <si>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</si>
  <si>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</si>
  <si>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</si>
  <si>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</si>
  <si>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</si>
  <si>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</si>
  <si>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</si>
  <si>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</si>
  <si>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</si>
  <si>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</si>
  <si>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</si>
  <si>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</si>
  <si>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</si>
  <si>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</si>
  <si>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</si>
  <si>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</si>
  <si>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</si>
  <si>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</si>
  <si>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</si>
  <si>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</si>
  <si>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</si>
  <si>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</si>
  <si>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</si>
  <si>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</si>
  <si>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</si>
  <si>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</si>
  <si>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</si>
  <si>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</si>
  <si>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</si>
  <si>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</si>
  <si>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</si>
  <si>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</si>
  <si>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</si>
  <si>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</si>
  <si>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</si>
  <si>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</si>
  <si>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</si>
  <si>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</si>
  <si>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</si>
  <si>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</si>
  <si>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</si>
  <si>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</si>
  <si>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</si>
  <si>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</si>
  <si>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</si>
  <si>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</si>
  <si>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</si>
  <si>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</si>
  <si>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</si>
  <si>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</si>
  <si>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</si>
  <si>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</si>
  <si>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</si>
  <si>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</si>
  <si>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</si>
  <si>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</si>
  <si>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</si>
  <si>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</si>
  <si>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</si>
  <si>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</si>
  <si>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</si>
  <si>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</si>
  <si>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</si>
  <si>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</si>
  <si>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</si>
  <si>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</si>
  <si>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</si>
  <si>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</si>
  <si>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</si>
  <si>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</si>
  <si>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</si>
  <si>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</si>
  <si>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</si>
  <si>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</si>
  <si>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</si>
  <si>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</si>
  <si>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</si>
  <si>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</si>
  <si>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</si>
  <si>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</si>
  <si>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</si>
  <si>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</si>
  <si>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</si>
  <si>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</si>
  <si>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</si>
  <si>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</si>
  <si>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</si>
  <si>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</si>
  <si>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</si>
  <si>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</si>
  <si>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</si>
  <si>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</si>
  <si>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</si>
  <si>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</si>
  <si>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</si>
  <si>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</si>
  <si>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</si>
  <si>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</si>
  <si>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</si>
  <si>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</si>
  <si>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</si>
  <si>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</si>
  <si>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</si>
  <si>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</si>
  <si>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</si>
  <si>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</si>
  <si>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</si>
  <si>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</si>
  <si>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</si>
  <si>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</si>
  <si>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</si>
  <si>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</si>
  <si>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</si>
  <si>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</si>
  <si>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</si>
  <si>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</si>
  <si>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</si>
  <si>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</si>
  <si>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</si>
  <si>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</si>
  <si>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</si>
  <si>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</si>
  <si>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</si>
  <si>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</si>
  <si>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</si>
  <si>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</si>
  <si>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</si>
  <si>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</si>
  <si>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</si>
  <si>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</si>
  <si>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</si>
  <si>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</si>
  <si>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</si>
  <si>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</si>
  <si>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</si>
  <si>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</si>
  <si>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</si>
  <si>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</si>
  <si>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</si>
  <si>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</si>
  <si>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2"/>
  </si>
  <si>
    <t>那珂川市</t>
    <rPh sb="0" eb="3">
      <t>ナカガワ</t>
    </rPh>
    <rPh sb="3" eb="4">
      <t>シ</t>
    </rPh>
    <phoneticPr fontId="2"/>
  </si>
  <si>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</si>
  <si>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</si>
  <si>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</si>
  <si>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</si>
  <si>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</si>
  <si>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</si>
  <si>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</si>
  <si>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</si>
  <si>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</si>
  <si>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</si>
  <si>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</si>
  <si>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</si>
  <si>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</si>
  <si>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</si>
  <si>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</si>
  <si>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</si>
  <si>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</si>
  <si>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</si>
  <si>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</si>
  <si>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</si>
  <si>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</si>
  <si>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</si>
  <si>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</si>
  <si>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</si>
  <si>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</si>
  <si>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</si>
  <si>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</si>
  <si>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</si>
  <si>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</si>
  <si>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</si>
  <si>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</si>
  <si>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</si>
  <si>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</si>
  <si>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</si>
  <si>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</si>
  <si>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</si>
  <si>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</si>
  <si>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</si>
  <si>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</si>
  <si>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</si>
  <si>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</si>
  <si>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</si>
  <si>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</si>
  <si>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</si>
  <si>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</si>
  <si>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</si>
  <si>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</si>
  <si>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</si>
  <si>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</si>
  <si>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</si>
  <si>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</si>
  <si>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</si>
  <si>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</si>
  <si>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</si>
  <si>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</si>
  <si>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</si>
  <si>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</si>
  <si>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</si>
  <si>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</si>
  <si>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</si>
  <si>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</si>
  <si>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</si>
  <si>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</si>
  <si>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</si>
  <si>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</si>
  <si>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</si>
  <si>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</si>
  <si>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</si>
  <si>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</si>
  <si>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</si>
  <si>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</si>
  <si>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</si>
  <si>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</si>
  <si>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</si>
  <si>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</si>
  <si>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</si>
  <si>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</si>
  <si>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</si>
  <si>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</si>
  <si>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</si>
  <si>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</si>
  <si>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</si>
  <si>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</si>
  <si>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</si>
  <si>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</si>
  <si>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</si>
  <si>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</si>
  <si>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</si>
  <si>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</si>
  <si>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</si>
  <si>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</si>
  <si>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</si>
  <si>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</si>
  <si>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</si>
  <si>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</si>
  <si>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</si>
  <si>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</si>
  <si>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</si>
  <si>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</si>
  <si>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</si>
  <si>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</si>
  <si>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</si>
  <si>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</si>
  <si>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</si>
  <si>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</si>
  <si>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</si>
  <si>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</si>
  <si>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</si>
  <si>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</si>
  <si>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</si>
  <si>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</si>
  <si>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</si>
  <si>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</si>
  <si>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</si>
  <si>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</si>
  <si>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</si>
  <si>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</si>
  <si>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</si>
  <si>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</si>
  <si>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</si>
  <si>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</si>
  <si>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</si>
  <si>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</si>
  <si>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</si>
  <si>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</si>
  <si>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</si>
  <si>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</si>
  <si>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</si>
  <si>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</si>
  <si>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</si>
  <si>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</si>
  <si>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</si>
  <si>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</si>
  <si>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</si>
  <si>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</si>
  <si>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</si>
  <si>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</si>
  <si>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</si>
  <si>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</si>
  <si>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</si>
  <si>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</si>
  <si>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</si>
  <si>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</si>
  <si>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</si>
  <si>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</si>
  <si>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</si>
  <si>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</si>
  <si>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</si>
  <si>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</si>
  <si>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</si>
  <si>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</si>
  <si>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</si>
  <si>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</si>
  <si>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</si>
  <si>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</si>
  <si>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</si>
  <si>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</si>
  <si>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</si>
  <si>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</si>
  <si>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</si>
  <si>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</si>
  <si>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</si>
  <si>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</si>
  <si>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</si>
  <si>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</si>
  <si>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</si>
  <si>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</si>
  <si>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</si>
  <si>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</si>
  <si>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</si>
  <si>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</si>
  <si>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</si>
  <si>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</si>
  <si>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</si>
  <si>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</si>
  <si>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</si>
  <si>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</si>
  <si>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</si>
  <si>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</si>
  <si>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</si>
  <si>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</si>
  <si>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</si>
  <si>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</si>
  <si>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</si>
  <si>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</si>
  <si>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</si>
  <si>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</si>
  <si>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</si>
  <si>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</si>
  <si>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</si>
  <si>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</si>
  <si>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</si>
  <si>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</si>
  <si>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</si>
  <si>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</si>
  <si>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</si>
  <si>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</si>
  <si>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</si>
  <si>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</si>
  <si>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</si>
  <si>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</si>
  <si>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</si>
  <si>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</si>
  <si>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</si>
  <si>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</si>
  <si>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</si>
  <si>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</si>
  <si>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</si>
  <si>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</si>
  <si>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</si>
  <si>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</si>
  <si>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</si>
  <si>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</si>
  <si>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</si>
  <si>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</si>
  <si>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</si>
  <si>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</si>
  <si>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</si>
  <si>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</si>
  <si>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</si>
  <si>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</si>
  <si>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</si>
  <si>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</si>
  <si>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</si>
  <si>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</si>
  <si>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</si>
  <si>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</si>
  <si>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</si>
  <si>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</si>
  <si>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</si>
  <si>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</si>
  <si>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</si>
  <si>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</si>
  <si>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</si>
  <si>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</si>
  <si>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</si>
  <si>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</si>
  <si>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</si>
  <si>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</si>
  <si>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令和７年度の算定期間①</t>
    <rPh sb="6" eb="8">
      <t>サンテイ</t>
    </rPh>
    <rPh sb="8" eb="10">
      <t>キカン</t>
    </rPh>
    <phoneticPr fontId="6"/>
  </si>
  <si>
    <t>令和７年度の算定期間②（令和７年度内の区分変更後）</t>
    <rPh sb="6" eb="8">
      <t>サンテイ</t>
    </rPh>
    <rPh sb="8" eb="10">
      <t>キカン</t>
    </rPh>
    <rPh sb="17" eb="18">
      <t>ナイ</t>
    </rPh>
    <rPh sb="19" eb="21">
      <t>クブン</t>
    </rPh>
    <rPh sb="21" eb="23">
      <t>ヘンコウ</t>
    </rPh>
    <rPh sb="23" eb="24">
      <t>ゴ</t>
    </rPh>
    <phoneticPr fontId="6"/>
  </si>
  <si>
    <t>令和７年度内の区分変更後に
算定した加算区分</t>
    <rPh sb="5" eb="6">
      <t>ナイ</t>
    </rPh>
    <rPh sb="7" eb="9">
      <t>クブン</t>
    </rPh>
    <rPh sb="9" eb="11">
      <t>ヘンコウ</t>
    </rPh>
    <rPh sb="14" eb="16">
      <t>サンテイ</t>
    </rPh>
    <rPh sb="18" eb="20">
      <t>カサン</t>
    </rPh>
    <rPh sb="20" eb="22">
      <t>クブン</t>
    </rPh>
    <phoneticPr fontId="6"/>
  </si>
  <si>
    <t>月額賃金改善要件Ⅰ</t>
    <rPh sb="0" eb="2">
      <t>ゲツガク</t>
    </rPh>
    <rPh sb="2" eb="4">
      <t>チンギン</t>
    </rPh>
    <rPh sb="4" eb="6">
      <t>カイゼン</t>
    </rPh>
    <rPh sb="6" eb="8">
      <t>ヨウケン</t>
    </rPh>
    <phoneticPr fontId="6"/>
  </si>
  <si>
    <t>加算Ⅳ相当の加算額の１/２</t>
    <rPh sb="0" eb="2">
      <t>カサン</t>
    </rPh>
    <rPh sb="3" eb="5">
      <t>ソウトウ</t>
    </rPh>
    <rPh sb="6" eb="9">
      <t>カサンガク</t>
    </rPh>
    <phoneticPr fontId="6"/>
  </si>
  <si>
    <t>令和７年度の加算額</t>
    <phoneticPr fontId="6"/>
  </si>
  <si>
    <t>令和７年度に賃金改善が必要な額（a + b)</t>
    <rPh sb="0" eb="2">
      <t>レイワ</t>
    </rPh>
    <rPh sb="3" eb="5">
      <t>ネンド</t>
    </rPh>
    <rPh sb="6" eb="8">
      <t>チンギン</t>
    </rPh>
    <rPh sb="8" eb="10">
      <t>カイゼン</t>
    </rPh>
    <rPh sb="11" eb="13">
      <t>ヒツヨウ</t>
    </rPh>
    <rPh sb="14" eb="15">
      <t>ガク</t>
    </rPh>
    <phoneticPr fontId="6"/>
  </si>
  <si>
    <t>令和７年度の加算の影響を除いた賃金額</t>
  </si>
  <si>
    <t>（ア）令和７年度の賃金の総額</t>
    <rPh sb="9" eb="11">
      <t>チンギン</t>
    </rPh>
    <rPh sb="12" eb="14">
      <t>ソウガク</t>
    </rPh>
    <phoneticPr fontId="6"/>
  </si>
  <si>
    <t>（イ）令和７年度の賃金改善額（再掲）</t>
    <rPh sb="9" eb="11">
      <t>チンギン</t>
    </rPh>
    <rPh sb="11" eb="13">
      <t>カイゼン</t>
    </rPh>
    <rPh sb="13" eb="14">
      <t>ガク</t>
    </rPh>
    <rPh sb="15" eb="17">
      <t>サイケイ</t>
    </rPh>
    <phoneticPr fontId="6"/>
  </si>
  <si>
    <t>令和６年度の加算及び独自の賃金改善の影響を除いた賃金額（①の額は②の額を下回らないこと）</t>
    <rPh sb="6" eb="8">
      <t>カサン</t>
    </rPh>
    <rPh sb="8" eb="9">
      <t>オヨ</t>
    </rPh>
    <rPh sb="10" eb="12">
      <t>ドクジ</t>
    </rPh>
    <rPh sb="13" eb="15">
      <t>チンギン</t>
    </rPh>
    <rPh sb="15" eb="17">
      <t>カイゼン</t>
    </rPh>
    <rPh sb="18" eb="20">
      <t>エイキョウ</t>
    </rPh>
    <rPh sb="21" eb="22">
      <t>ノゾ</t>
    </rPh>
    <rPh sb="24" eb="26">
      <t>チンギン</t>
    </rPh>
    <rPh sb="26" eb="27">
      <t>ガク</t>
    </rPh>
    <phoneticPr fontId="6"/>
  </si>
  <si>
    <t>(ア)令和６年度の賃金の総額</t>
    <phoneticPr fontId="6"/>
  </si>
  <si>
    <t>（ウ）介護人材確保・職場環境改善等事業から
      人件費に充てた額</t>
    <rPh sb="3" eb="9">
      <t>カイゴジンザイカクホ</t>
    </rPh>
    <rPh sb="10" eb="19">
      <t>ショクバカンキョウカイゼントウジギョウ</t>
    </rPh>
    <rPh sb="28" eb="31">
      <t>ジンケンヒ</t>
    </rPh>
    <rPh sb="32" eb="33">
      <t>ア</t>
    </rPh>
    <rPh sb="35" eb="36">
      <t>ガク</t>
    </rPh>
    <phoneticPr fontId="6"/>
  </si>
  <si>
    <t>(j) には、職員構成が変わった等の事由により、例えば、本年度に入職（退職）した職員と同等の賃金水準の職員が前年度から在籍していた（いなかった）ものと仮定して計算するなどの方法により、今年度との比較に適した値に修正することが可能である。</t>
    <phoneticPr fontId="6"/>
  </si>
  <si>
    <t>(k)は、国民健康保険団体連合会から送付される「介護職員処遇改善加算等総額のお知らせ」及び「介護職員処遇改善加算等内訳のお知らせ」に基づいて記入すること。(l)は、国民健康保険団体連合会から送付される「介護職員処遇改善支援補助金 支払額通知書」及び「介護職員処遇改善支援補助金 支払額内訳書」に基づいて記載すること。</t>
    <rPh sb="5" eb="7">
      <t>コクミン</t>
    </rPh>
    <rPh sb="7" eb="9">
      <t>ケンコウ</t>
    </rPh>
    <rPh sb="9" eb="11">
      <t>ホケン</t>
    </rPh>
    <rPh sb="11" eb="13">
      <t>ダンタイ</t>
    </rPh>
    <rPh sb="13" eb="16">
      <t>レンゴウカイ</t>
    </rPh>
    <rPh sb="18" eb="20">
      <t>ソウフ</t>
    </rPh>
    <rPh sb="43" eb="44">
      <t>オヨ</t>
    </rPh>
    <rPh sb="66" eb="67">
      <t>モト</t>
    </rPh>
    <rPh sb="70" eb="72">
      <t>キニュウ</t>
    </rPh>
    <phoneticPr fontId="6"/>
  </si>
  <si>
    <t>(ウ)令和６年４・５月分の処遇改善支援補助金
     の総額</t>
    <rPh sb="3" eb="5">
      <t xml:space="preserve">レイワ </t>
    </rPh>
    <rPh sb="10" eb="11">
      <t>ガツ</t>
    </rPh>
    <rPh sb="11" eb="12">
      <t>ブン</t>
    </rPh>
    <rPh sb="13" eb="15">
      <t>ショグウ</t>
    </rPh>
    <rPh sb="15" eb="17">
      <t>カイゼン</t>
    </rPh>
    <rPh sb="17" eb="19">
      <t>シエン</t>
    </rPh>
    <rPh sb="19" eb="22">
      <t>ホジョキン</t>
    </rPh>
    <phoneticPr fontId="6"/>
  </si>
  <si>
    <t>(エ)令和６年度の各介護サービス事業者等の
     独自の賃金改善額</t>
    <phoneticPr fontId="6"/>
  </si>
  <si>
    <t>２（2) ②(エ)の「令和６年度の各介護サービス事業者等の独自の賃金改善額」に計上する場合は記載すること。</t>
    <rPh sb="11" eb="13">
      <t xml:space="preserve">レイワ </t>
    </rPh>
    <rPh sb="16" eb="19">
      <t>カクカイゴ</t>
    </rPh>
    <rPh sb="23" eb="27">
      <t>ジギョウシャトウ</t>
    </rPh>
    <phoneticPr fontId="6"/>
  </si>
  <si>
    <t>⇒上記に「×」が付いた場合、この欄に記入すること</t>
    <rPh sb="1" eb="3">
      <t>ジョウキ</t>
    </rPh>
    <phoneticPr fontId="6"/>
  </si>
  <si>
    <t>「改善後の賃金が年額440万円以上となる者」を設定できない場合その理由</t>
    <rPh sb="1" eb="3">
      <t>カイゼン</t>
    </rPh>
    <phoneticPr fontId="6"/>
  </si>
  <si>
    <t>職員全体の賃金水準が低い、地域の賃金水準が低い等の理由により、直ちに年額440万円まで賃金を引き上げることが困難であるため。</t>
    <rPh sb="0" eb="2">
      <t>ショクイン</t>
    </rPh>
    <rPh sb="2" eb="4">
      <t>ゼンタイ</t>
    </rPh>
    <rPh sb="5" eb="7">
      <t>チンギン</t>
    </rPh>
    <rPh sb="7" eb="9">
      <t>スイジュン</t>
    </rPh>
    <rPh sb="10" eb="11">
      <t>ヒク</t>
    </rPh>
    <rPh sb="31" eb="32">
      <t>タダ</t>
    </rPh>
    <rPh sb="34" eb="36">
      <t>ネンガク</t>
    </rPh>
    <rPh sb="39" eb="40">
      <t>マン</t>
    </rPh>
    <rPh sb="40" eb="41">
      <t>エン</t>
    </rPh>
    <rPh sb="43" eb="45">
      <t>チンギン</t>
    </rPh>
    <rPh sb="46" eb="47">
      <t>ヒ</t>
    </rPh>
    <rPh sb="48" eb="49">
      <t>ア</t>
    </rPh>
    <rPh sb="54" eb="56">
      <t>コンナン</t>
    </rPh>
    <phoneticPr fontId="1"/>
  </si>
  <si>
    <t>年額440万円の賃金改善を行うに当たり、規程の整備や研修・実務経験の蓄積などに一定期間を要するため。</t>
    <rPh sb="0" eb="2">
      <t>ネンガク</t>
    </rPh>
    <rPh sb="5" eb="6">
      <t>マン</t>
    </rPh>
    <rPh sb="6" eb="7">
      <t>エン</t>
    </rPh>
    <rPh sb="16" eb="17">
      <t>ア</t>
    </rPh>
    <phoneticPr fontId="6"/>
  </si>
  <si>
    <t>①法人や事業所の経営理念やケア方針・人材育成方針、その実現のための施策・仕組みなどの明確化</t>
    <phoneticPr fontId="6"/>
  </si>
  <si>
    <t>②事業者の共同による採用・人事ローテーション・研修のための制度構築</t>
    <phoneticPr fontId="6"/>
  </si>
  <si>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27">
      <t>ユウ</t>
    </rPh>
    <rPh sb="27" eb="29">
      <t>シカク</t>
    </rPh>
    <rPh sb="29" eb="31">
      <t>シャナド</t>
    </rPh>
    <rPh sb="38" eb="40">
      <t>ハバヒロ</t>
    </rPh>
    <rPh sb="41" eb="43">
      <t>サイヨウ</t>
    </rPh>
    <rPh sb="44" eb="46">
      <t>シク</t>
    </rPh>
    <rPh sb="48" eb="50">
      <t>コウチク</t>
    </rPh>
    <rPh sb="51" eb="53">
      <t>サイヨウ</t>
    </rPh>
    <rPh sb="54" eb="56">
      <t>ジッセキ</t>
    </rPh>
    <rPh sb="58" eb="59">
      <t>カ</t>
    </rPh>
    <phoneticPr fontId="6"/>
  </si>
  <si>
    <t>④職業体験の受入れや地域行事への参加や主催等による職業魅力度向上の取組の実施</t>
    <phoneticPr fontId="6"/>
  </si>
  <si>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6"/>
  </si>
  <si>
    <t>⑥研修の受講やキャリア段位制度と人事考課との連動</t>
    <phoneticPr fontId="6"/>
  </si>
  <si>
    <t>⑦エルダー・メンター（仕事やメンタル面のサポート等をする担当者）制度等導入</t>
    <phoneticPr fontId="6"/>
  </si>
  <si>
    <t>⑧上位者・担当者等によるキャリア面談など、キャリアアップ・働き方等に関する定期的な相談の機会の確保</t>
    <phoneticPr fontId="6"/>
  </si>
  <si>
    <t>⑨子育てや家族等の介護等と仕事の両立を目指す者のための休業制度等の充実、事業所内託児施設の整備</t>
    <phoneticPr fontId="6"/>
  </si>
  <si>
    <t>⑩職員の事情等の状況に応じた勤務シフトや短時間正規職員制度の導入、職員の希望に即した非正規職員から正規職員への転換の制度等の整備</t>
    <phoneticPr fontId="6"/>
  </si>
  <si>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6"/>
  </si>
  <si>
    <t>⑫有給休暇の取得促進のため、情報共有や複数担当制等により、業務の属人化の解消、業務配分の偏りの解消を行っている</t>
    <phoneticPr fontId="6"/>
  </si>
  <si>
    <t>⑬業務や福利厚生制度、メンタルヘルス等の職員相談窓口の設置等相談体制の充実</t>
    <phoneticPr fontId="6"/>
  </si>
  <si>
    <t>⑭短時間勤務労働者等も受診可能な健康診断・ストレスチェックや、従業員のための休憩室の設置等健康管理対策の実施</t>
    <phoneticPr fontId="6"/>
  </si>
  <si>
    <t>⑮介護職員の身体の負担軽減のための介護技術の修得支援、職員に対する腰痛対策の研修、管理者に対する雇用管理改善の研修等の実施</t>
    <rPh sb="1" eb="3">
      <t>カイゴ</t>
    </rPh>
    <phoneticPr fontId="6"/>
  </si>
  <si>
    <t>⑯事故・トラブルへの対応マニュアル等の作成等の体制の整備</t>
    <phoneticPr fontId="6"/>
  </si>
  <si>
    <t>⑱現場の課題の見える化（課題の抽出、課題の構造化、業務時間調査の実施等）を実施している</t>
    <phoneticPr fontId="6"/>
  </si>
  <si>
    <t>⑲５S活動（業務管理の手法の１つ。整理・整頓・清掃・清潔・躾の頭文字をとったもの）等の実践による職場環境の整備を行っている</t>
    <phoneticPr fontId="6"/>
  </si>
  <si>
    <t>⑳業務手順書の作成や、記録・報告様式の工夫等による情報共有や作業負担の軽減を行っている</t>
    <phoneticPr fontId="6"/>
  </si>
  <si>
    <t>㉑介護ソフト（記録、情報共有、請求業務転記が不要なもの。）、情報端末（タブレット端末、スマートフォン端末等）の導入</t>
    <phoneticPr fontId="6"/>
  </si>
  <si>
    <t>㉒介護ロボット（見守り支援、移乗支援、移動支援、排泄支援、入浴支援、介護業務支援等）又はインカム等の職員間の連絡調整の迅速化に資するICT機器（ビジネスチャットツール含む）の導入</t>
    <phoneticPr fontId="6"/>
  </si>
  <si>
    <t>㉓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6"/>
  </si>
  <si>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6"/>
  </si>
  <si>
    <t>㉕ミーティング等による職場内コミュニケーションの円滑化による個々の介護職員の気づきを踏まえた勤務環境やケア内容の改善</t>
    <phoneticPr fontId="6"/>
  </si>
  <si>
    <t>㉖地域包括ケアの一員としてのモチベーション向上に資する、地域の児童・生徒や住民との交流の実施</t>
    <rPh sb="1" eb="3">
      <t>チイキ</t>
    </rPh>
    <rPh sb="3" eb="5">
      <t>ホウカツ</t>
    </rPh>
    <rPh sb="8" eb="10">
      <t>イチイン</t>
    </rPh>
    <rPh sb="21" eb="23">
      <t>コウジョウ</t>
    </rPh>
    <rPh sb="24" eb="25">
      <t>シ</t>
    </rPh>
    <rPh sb="28" eb="30">
      <t>チイキ</t>
    </rPh>
    <rPh sb="31" eb="33">
      <t>ジドウ</t>
    </rPh>
    <rPh sb="34" eb="36">
      <t>セイト</t>
    </rPh>
    <rPh sb="37" eb="39">
      <t>ジュウミン</t>
    </rPh>
    <rPh sb="41" eb="43">
      <t>コウリュウ</t>
    </rPh>
    <rPh sb="44" eb="46">
      <t>ジッシ</t>
    </rPh>
    <phoneticPr fontId="6"/>
  </si>
  <si>
    <t>㉗利用者本位のケア方針など介護保険や法人の理念等を定期的に学ぶ機会の提供</t>
    <phoneticPr fontId="6"/>
  </si>
  <si>
    <t>㉘ケアの好事例や、利用者やその家族からの謝意等の情報を共有する機会の提供</t>
    <phoneticPr fontId="6"/>
  </si>
  <si>
    <t>（６）職場環境等要件</t>
    <rPh sb="3" eb="7">
      <t>ショクバカンキョウ</t>
    </rPh>
    <rPh sb="7" eb="8">
      <t>トウ</t>
    </rPh>
    <rPh sb="8" eb="10">
      <t>ヨウケン</t>
    </rPh>
    <phoneticPr fontId="6"/>
  </si>
  <si>
    <t>加算以外の部分で賃金水準を下げていない</t>
    <phoneticPr fontId="6"/>
  </si>
  <si>
    <t>月額賃金改善要件Ⅰ</t>
    <phoneticPr fontId="6"/>
  </si>
  <si>
    <t>改善後の賃金が年額440万円以上となる者の数が事業所あたり１以上となっていること。ただし、満たさない場合は、小規模事業所等である等の理由を記載すること</t>
    <rPh sb="19" eb="20">
      <t>モノ</t>
    </rPh>
    <rPh sb="21" eb="22">
      <t>カズ</t>
    </rPh>
    <rPh sb="23" eb="26">
      <t>ジギョウショ</t>
    </rPh>
    <rPh sb="30" eb="32">
      <t>イジョウ</t>
    </rPh>
    <rPh sb="45" eb="46">
      <t>ミ</t>
    </rPh>
    <rPh sb="50" eb="52">
      <t>バアイ</t>
    </rPh>
    <rPh sb="64" eb="65">
      <t>トウ</t>
    </rPh>
    <rPh sb="66" eb="68">
      <t>リユウ</t>
    </rPh>
    <rPh sb="69" eb="71">
      <t>キサイ</t>
    </rPh>
    <phoneticPr fontId="6"/>
  </si>
  <si>
    <t>　うち、新規に増加する旧ベースアップ等加算相当の加算額［円］
　（別紙様式3-1 ３⑵に転記）</t>
    <rPh sb="7" eb="9">
      <t>ゾウカ</t>
    </rPh>
    <rPh sb="21" eb="23">
      <t>ソウトウ</t>
    </rPh>
    <rPh sb="24" eb="26">
      <t>カサン</t>
    </rPh>
    <phoneticPr fontId="6"/>
  </si>
  <si>
    <t>表１　加算率一覧</t>
    <rPh sb="0" eb="1">
      <t>ヒョウ</t>
    </rPh>
    <rPh sb="3" eb="6">
      <t>カサンリツ</t>
    </rPh>
    <rPh sb="6" eb="8">
      <t>イチラン</t>
    </rPh>
    <phoneticPr fontId="6"/>
  </si>
  <si>
    <t>コード名</t>
    <rPh sb="3" eb="4">
      <t>シュメイ</t>
    </rPh>
    <phoneticPr fontId="78"/>
  </si>
  <si>
    <t>コード値</t>
    <rPh sb="3" eb="4">
      <t>チ</t>
    </rPh>
    <phoneticPr fontId="78"/>
  </si>
  <si>
    <t>（参考）令和６年度介護報酬改定による引上げ分</t>
    <rPh sb="1" eb="3">
      <t>サンコウ</t>
    </rPh>
    <rPh sb="4" eb="6">
      <t>レイワ</t>
    </rPh>
    <rPh sb="7" eb="9">
      <t>ネンド</t>
    </rPh>
    <rPh sb="9" eb="11">
      <t>カイゴ</t>
    </rPh>
    <rPh sb="11" eb="13">
      <t>ホウシュウ</t>
    </rPh>
    <rPh sb="13" eb="15">
      <t>カイテイ</t>
    </rPh>
    <rPh sb="18" eb="20">
      <t>ヒキア</t>
    </rPh>
    <rPh sb="21" eb="22">
      <t>ブン</t>
    </rPh>
    <phoneticPr fontId="6"/>
  </si>
  <si>
    <t>ベア加算あり</t>
    <rPh sb="2" eb="4">
      <t>カサン</t>
    </rPh>
    <phoneticPr fontId="6"/>
  </si>
  <si>
    <t>訪問介護</t>
    <rPh sb="0" eb="2">
      <t>ホウモン</t>
    </rPh>
    <rPh sb="2" eb="4">
      <t>カイゴ</t>
    </rPh>
    <phoneticPr fontId="78"/>
  </si>
  <si>
    <t>11</t>
    <phoneticPr fontId="78"/>
  </si>
  <si>
    <t>夜間対応型訪問介護</t>
    <rPh sb="0" eb="2">
      <t>ヤカン</t>
    </rPh>
    <rPh sb="2" eb="4">
      <t>タイオウ</t>
    </rPh>
    <rPh sb="4" eb="5">
      <t>ガタ</t>
    </rPh>
    <rPh sb="5" eb="7">
      <t>ホウモン</t>
    </rPh>
    <rPh sb="7" eb="9">
      <t>カイゴ</t>
    </rPh>
    <phoneticPr fontId="78"/>
  </si>
  <si>
    <t>71</t>
    <phoneticPr fontId="78"/>
  </si>
  <si>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78"/>
  </si>
  <si>
    <t>76</t>
    <phoneticPr fontId="78"/>
  </si>
  <si>
    <t>訪問入浴介護</t>
    <rPh sb="0" eb="2">
      <t>ホウモン</t>
    </rPh>
    <rPh sb="2" eb="4">
      <t>ニュウヨク</t>
    </rPh>
    <rPh sb="4" eb="6">
      <t>カイゴ</t>
    </rPh>
    <phoneticPr fontId="78"/>
  </si>
  <si>
    <t>12</t>
    <phoneticPr fontId="78"/>
  </si>
  <si>
    <t>介護予防訪問入浴介護</t>
    <rPh sb="0" eb="2">
      <t>カイゴ</t>
    </rPh>
    <rPh sb="2" eb="4">
      <t>ヨボウ</t>
    </rPh>
    <rPh sb="4" eb="6">
      <t>ホウモン</t>
    </rPh>
    <rPh sb="6" eb="8">
      <t>ニュウヨク</t>
    </rPh>
    <rPh sb="8" eb="10">
      <t>カイゴ</t>
    </rPh>
    <phoneticPr fontId="78"/>
  </si>
  <si>
    <t>62</t>
    <phoneticPr fontId="78"/>
  </si>
  <si>
    <t>通所介護</t>
    <rPh sb="0" eb="2">
      <t>ツウショ</t>
    </rPh>
    <rPh sb="2" eb="4">
      <t>カイゴ</t>
    </rPh>
    <phoneticPr fontId="78"/>
  </si>
  <si>
    <t>15</t>
    <phoneticPr fontId="78"/>
  </si>
  <si>
    <t>地域密着型通所介護</t>
    <rPh sb="0" eb="2">
      <t>チイキ</t>
    </rPh>
    <rPh sb="2" eb="5">
      <t>ミッチャクガタ</t>
    </rPh>
    <rPh sb="5" eb="7">
      <t>ツウショ</t>
    </rPh>
    <rPh sb="7" eb="9">
      <t>カイゴ</t>
    </rPh>
    <phoneticPr fontId="78"/>
  </si>
  <si>
    <t>78</t>
    <phoneticPr fontId="78"/>
  </si>
  <si>
    <t>通所リハビリテーション</t>
    <rPh sb="0" eb="2">
      <t>ツウショ</t>
    </rPh>
    <phoneticPr fontId="78"/>
  </si>
  <si>
    <t>16</t>
    <phoneticPr fontId="78"/>
  </si>
  <si>
    <t>介護予防通所リハビリテーション</t>
    <rPh sb="0" eb="2">
      <t>カイゴ</t>
    </rPh>
    <rPh sb="2" eb="4">
      <t>ヨボウ</t>
    </rPh>
    <rPh sb="4" eb="6">
      <t>ツウショ</t>
    </rPh>
    <phoneticPr fontId="78"/>
  </si>
  <si>
    <t>66</t>
    <phoneticPr fontId="78"/>
  </si>
  <si>
    <t>特定施設入居者生活介護</t>
    <rPh sb="0" eb="2">
      <t>トクテイ</t>
    </rPh>
    <rPh sb="2" eb="4">
      <t>シセツ</t>
    </rPh>
    <rPh sb="4" eb="7">
      <t>ニュウキョシャ</t>
    </rPh>
    <rPh sb="7" eb="9">
      <t>セイカツ</t>
    </rPh>
    <rPh sb="9" eb="11">
      <t>カイゴ</t>
    </rPh>
    <phoneticPr fontId="78"/>
  </si>
  <si>
    <t>33</t>
    <phoneticPr fontId="78"/>
  </si>
  <si>
    <t>特定施設入居者生活介護（短期利用型）</t>
    <rPh sb="0" eb="2">
      <t>トクテイ</t>
    </rPh>
    <rPh sb="2" eb="4">
      <t>シセツ</t>
    </rPh>
    <rPh sb="4" eb="7">
      <t>ニュウキョシャ</t>
    </rPh>
    <rPh sb="7" eb="9">
      <t>セイカツ</t>
    </rPh>
    <rPh sb="9" eb="11">
      <t>カイゴ</t>
    </rPh>
    <rPh sb="12" eb="14">
      <t>タンキ</t>
    </rPh>
    <rPh sb="14" eb="17">
      <t>リヨウガタ</t>
    </rPh>
    <phoneticPr fontId="78"/>
  </si>
  <si>
    <t>27</t>
    <phoneticPr fontId="78"/>
  </si>
  <si>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78"/>
  </si>
  <si>
    <t>35</t>
    <phoneticPr fontId="78"/>
  </si>
  <si>
    <t>地域密着型特定施設入居者生活介護</t>
    <rPh sb="0" eb="2">
      <t>チイキ</t>
    </rPh>
    <rPh sb="2" eb="4">
      <t>ミッチャク</t>
    </rPh>
    <rPh sb="4" eb="5">
      <t>ガタ</t>
    </rPh>
    <rPh sb="5" eb="7">
      <t>トクテイ</t>
    </rPh>
    <rPh sb="7" eb="9">
      <t>シセツ</t>
    </rPh>
    <rPh sb="9" eb="12">
      <t>ニュウキョシャ</t>
    </rPh>
    <rPh sb="12" eb="14">
      <t>セイカツ</t>
    </rPh>
    <rPh sb="14" eb="16">
      <t>カイゴ</t>
    </rPh>
    <phoneticPr fontId="78"/>
  </si>
  <si>
    <t>36</t>
    <phoneticPr fontId="78"/>
  </si>
  <si>
    <t>地域密着型特定施設入居者生活介護（短期利用型）</t>
    <rPh sb="0" eb="2">
      <t>チイキ</t>
    </rPh>
    <rPh sb="2" eb="4">
      <t>ミッチャク</t>
    </rPh>
    <rPh sb="4" eb="5">
      <t>ガタ</t>
    </rPh>
    <rPh sb="5" eb="7">
      <t>トクテイ</t>
    </rPh>
    <rPh sb="7" eb="9">
      <t>シセツ</t>
    </rPh>
    <rPh sb="9" eb="12">
      <t>ニュウキョシャ</t>
    </rPh>
    <rPh sb="12" eb="14">
      <t>セイカツ</t>
    </rPh>
    <rPh sb="14" eb="16">
      <t>カイゴ</t>
    </rPh>
    <rPh sb="17" eb="19">
      <t>タンキ</t>
    </rPh>
    <rPh sb="19" eb="22">
      <t>リヨウガタ</t>
    </rPh>
    <phoneticPr fontId="78"/>
  </si>
  <si>
    <t>28</t>
    <phoneticPr fontId="78"/>
  </si>
  <si>
    <t>認知症対応型通所介護</t>
    <rPh sb="0" eb="2">
      <t>ニンチ</t>
    </rPh>
    <rPh sb="2" eb="3">
      <t>ショウ</t>
    </rPh>
    <rPh sb="3" eb="6">
      <t>タイオウガタ</t>
    </rPh>
    <rPh sb="6" eb="8">
      <t>ツウショ</t>
    </rPh>
    <rPh sb="8" eb="10">
      <t>カイゴ</t>
    </rPh>
    <phoneticPr fontId="78"/>
  </si>
  <si>
    <t>72</t>
    <phoneticPr fontId="78"/>
  </si>
  <si>
    <t>介護予防認知症対応型通所介護</t>
    <rPh sb="0" eb="2">
      <t>カイゴ</t>
    </rPh>
    <rPh sb="2" eb="4">
      <t>ヨボウ</t>
    </rPh>
    <rPh sb="4" eb="6">
      <t>ニンチ</t>
    </rPh>
    <rPh sb="6" eb="7">
      <t>ショウ</t>
    </rPh>
    <rPh sb="7" eb="10">
      <t>タイオウガタ</t>
    </rPh>
    <rPh sb="10" eb="12">
      <t>ツウショ</t>
    </rPh>
    <rPh sb="12" eb="14">
      <t>カイゴ</t>
    </rPh>
    <phoneticPr fontId="78"/>
  </si>
  <si>
    <t>74</t>
    <phoneticPr fontId="78"/>
  </si>
  <si>
    <t>小規模多機能型居宅介護</t>
    <rPh sb="0" eb="3">
      <t>ショウキボ</t>
    </rPh>
    <rPh sb="3" eb="7">
      <t>タキノウガタ</t>
    </rPh>
    <rPh sb="7" eb="9">
      <t>キョタク</t>
    </rPh>
    <rPh sb="9" eb="11">
      <t>カイゴ</t>
    </rPh>
    <phoneticPr fontId="78"/>
  </si>
  <si>
    <t>73</t>
    <phoneticPr fontId="78"/>
  </si>
  <si>
    <t>小規模多機能型居宅介護（短期利用型）</t>
    <rPh sb="0" eb="3">
      <t>ショウキボ</t>
    </rPh>
    <rPh sb="3" eb="7">
      <t>タキノウガタ</t>
    </rPh>
    <rPh sb="7" eb="9">
      <t>キョタク</t>
    </rPh>
    <rPh sb="9" eb="11">
      <t>カイゴ</t>
    </rPh>
    <rPh sb="12" eb="14">
      <t>タンキ</t>
    </rPh>
    <rPh sb="14" eb="17">
      <t>リヨウガタ</t>
    </rPh>
    <phoneticPr fontId="78"/>
  </si>
  <si>
    <t>68</t>
    <phoneticPr fontId="78"/>
  </si>
  <si>
    <t>介護予防小規模多機能型居宅介護</t>
    <rPh sb="0" eb="2">
      <t>カイゴ</t>
    </rPh>
    <rPh sb="2" eb="4">
      <t>ヨボウ</t>
    </rPh>
    <rPh sb="4" eb="7">
      <t>ショウキボ</t>
    </rPh>
    <rPh sb="7" eb="11">
      <t>タキノウガタ</t>
    </rPh>
    <rPh sb="11" eb="13">
      <t>キョタク</t>
    </rPh>
    <rPh sb="13" eb="15">
      <t>カイゴ</t>
    </rPh>
    <phoneticPr fontId="78"/>
  </si>
  <si>
    <t>75</t>
    <phoneticPr fontId="78"/>
  </si>
  <si>
    <t>介護予防小規模多機能型居宅介護（短期利用型）</t>
    <rPh sb="0" eb="2">
      <t>カイゴ</t>
    </rPh>
    <rPh sb="2" eb="4">
      <t>ヨボウ</t>
    </rPh>
    <phoneticPr fontId="78"/>
  </si>
  <si>
    <t>69</t>
    <phoneticPr fontId="78"/>
  </si>
  <si>
    <t>複合型サービス（看護小規模多機能型居宅介護）</t>
    <rPh sb="0" eb="3">
      <t>フクゴウガタ</t>
    </rPh>
    <rPh sb="8" eb="10">
      <t>カンゴ</t>
    </rPh>
    <rPh sb="10" eb="13">
      <t>ショウキボ</t>
    </rPh>
    <rPh sb="13" eb="17">
      <t>タキノウガタ</t>
    </rPh>
    <rPh sb="17" eb="19">
      <t>キョタク</t>
    </rPh>
    <rPh sb="19" eb="21">
      <t>カイゴ</t>
    </rPh>
    <phoneticPr fontId="78"/>
  </si>
  <si>
    <t>77</t>
    <phoneticPr fontId="78"/>
  </si>
  <si>
    <t>複合型サービス（看護小規模多機能型居宅介護・短期利用型）</t>
    <rPh sb="0" eb="3">
      <t>フクゴウガタ</t>
    </rPh>
    <rPh sb="8" eb="10">
      <t>カンゴ</t>
    </rPh>
    <rPh sb="10" eb="13">
      <t>ショウキボ</t>
    </rPh>
    <rPh sb="13" eb="16">
      <t>タキノウ</t>
    </rPh>
    <rPh sb="16" eb="17">
      <t>ガタ</t>
    </rPh>
    <rPh sb="17" eb="19">
      <t>キョタク</t>
    </rPh>
    <rPh sb="19" eb="21">
      <t>カイゴ</t>
    </rPh>
    <rPh sb="22" eb="24">
      <t>タンキ</t>
    </rPh>
    <rPh sb="24" eb="27">
      <t>リヨウガタ</t>
    </rPh>
    <phoneticPr fontId="78"/>
  </si>
  <si>
    <t>79</t>
    <phoneticPr fontId="78"/>
  </si>
  <si>
    <t>認知症対応型共同生活介護</t>
    <rPh sb="0" eb="2">
      <t>ニンチ</t>
    </rPh>
    <rPh sb="2" eb="3">
      <t>ショウ</t>
    </rPh>
    <rPh sb="3" eb="6">
      <t>タイオウガタ</t>
    </rPh>
    <rPh sb="6" eb="8">
      <t>キョウドウ</t>
    </rPh>
    <rPh sb="8" eb="10">
      <t>セイカツ</t>
    </rPh>
    <rPh sb="10" eb="12">
      <t>カイゴ</t>
    </rPh>
    <phoneticPr fontId="78"/>
  </si>
  <si>
    <t>32</t>
    <phoneticPr fontId="78"/>
  </si>
  <si>
    <t>認知症対応型共同生活介護（短期利用型）</t>
    <rPh sb="0" eb="2">
      <t>ニンチ</t>
    </rPh>
    <rPh sb="2" eb="3">
      <t>ショウ</t>
    </rPh>
    <rPh sb="3" eb="6">
      <t>タイオウガタ</t>
    </rPh>
    <rPh sb="6" eb="8">
      <t>キョウドウ</t>
    </rPh>
    <rPh sb="8" eb="10">
      <t>セイカツ</t>
    </rPh>
    <rPh sb="10" eb="12">
      <t>カイゴ</t>
    </rPh>
    <rPh sb="13" eb="15">
      <t>タンキ</t>
    </rPh>
    <rPh sb="15" eb="18">
      <t>リヨウガタ</t>
    </rPh>
    <phoneticPr fontId="78"/>
  </si>
  <si>
    <t>38</t>
    <phoneticPr fontId="78"/>
  </si>
  <si>
    <t>介護予防認知症対応型共同生活介護</t>
    <rPh sb="0" eb="2">
      <t>カイゴ</t>
    </rPh>
    <rPh sb="2" eb="4">
      <t>ヨボウ</t>
    </rPh>
    <rPh sb="4" eb="6">
      <t>ニンチ</t>
    </rPh>
    <rPh sb="6" eb="7">
      <t>ショウ</t>
    </rPh>
    <rPh sb="7" eb="10">
      <t>タイオウガタ</t>
    </rPh>
    <rPh sb="10" eb="12">
      <t>キョウドウ</t>
    </rPh>
    <rPh sb="12" eb="14">
      <t>セイカツ</t>
    </rPh>
    <rPh sb="14" eb="16">
      <t>カイゴ</t>
    </rPh>
    <phoneticPr fontId="78"/>
  </si>
  <si>
    <t>37</t>
    <phoneticPr fontId="78"/>
  </si>
  <si>
    <t>介護予防認知症対応型共同生活介護（短期利用型）</t>
    <rPh sb="0" eb="2">
      <t>カイゴ</t>
    </rPh>
    <rPh sb="2" eb="4">
      <t>ヨボウ</t>
    </rPh>
    <rPh sb="4" eb="6">
      <t>ニンチ</t>
    </rPh>
    <rPh sb="6" eb="7">
      <t>ショウ</t>
    </rPh>
    <rPh sb="7" eb="10">
      <t>タイオウガタ</t>
    </rPh>
    <rPh sb="10" eb="12">
      <t>キョウドウ</t>
    </rPh>
    <rPh sb="12" eb="14">
      <t>セイカツ</t>
    </rPh>
    <rPh sb="14" eb="16">
      <t>カイゴ</t>
    </rPh>
    <rPh sb="17" eb="19">
      <t>タンキ</t>
    </rPh>
    <rPh sb="19" eb="22">
      <t>リヨウガタ</t>
    </rPh>
    <phoneticPr fontId="78"/>
  </si>
  <si>
    <t>39</t>
    <phoneticPr fontId="78"/>
  </si>
  <si>
    <t>介護老人福祉施設サービス</t>
    <rPh sb="0" eb="2">
      <t>カイゴ</t>
    </rPh>
    <rPh sb="2" eb="4">
      <t>ロウジン</t>
    </rPh>
    <rPh sb="4" eb="6">
      <t>フクシ</t>
    </rPh>
    <rPh sb="6" eb="8">
      <t>シセツ</t>
    </rPh>
    <phoneticPr fontId="78"/>
  </si>
  <si>
    <t>51</t>
    <phoneticPr fontId="78"/>
  </si>
  <si>
    <t>地域密着型介護老人福祉施設</t>
    <rPh sb="0" eb="2">
      <t>チイキ</t>
    </rPh>
    <rPh sb="2" eb="5">
      <t>ミッチャクガタ</t>
    </rPh>
    <rPh sb="5" eb="7">
      <t>カイゴ</t>
    </rPh>
    <rPh sb="7" eb="9">
      <t>ロウジン</t>
    </rPh>
    <rPh sb="9" eb="11">
      <t>フクシ</t>
    </rPh>
    <rPh sb="11" eb="13">
      <t>シセツ</t>
    </rPh>
    <phoneticPr fontId="78"/>
  </si>
  <si>
    <t>54</t>
    <phoneticPr fontId="78"/>
  </si>
  <si>
    <t>短期入所生活介護</t>
    <rPh sb="0" eb="2">
      <t>タンキ</t>
    </rPh>
    <rPh sb="2" eb="4">
      <t>ニュウショ</t>
    </rPh>
    <rPh sb="4" eb="6">
      <t>セイカツ</t>
    </rPh>
    <rPh sb="6" eb="8">
      <t>カイゴ</t>
    </rPh>
    <phoneticPr fontId="78"/>
  </si>
  <si>
    <t>21</t>
    <phoneticPr fontId="78"/>
  </si>
  <si>
    <t>介護予防短期入所生活介護</t>
    <rPh sb="0" eb="2">
      <t>カイゴ</t>
    </rPh>
    <rPh sb="2" eb="4">
      <t>ヨボウ</t>
    </rPh>
    <rPh sb="4" eb="6">
      <t>タンキ</t>
    </rPh>
    <rPh sb="6" eb="8">
      <t>ニュウショ</t>
    </rPh>
    <rPh sb="8" eb="10">
      <t>セイカツ</t>
    </rPh>
    <rPh sb="10" eb="12">
      <t>カイゴ</t>
    </rPh>
    <phoneticPr fontId="78"/>
  </si>
  <si>
    <t>24</t>
    <phoneticPr fontId="78"/>
  </si>
  <si>
    <t>介護老人保健施設サービス</t>
    <rPh sb="0" eb="2">
      <t>カイゴ</t>
    </rPh>
    <rPh sb="2" eb="4">
      <t>ロウジン</t>
    </rPh>
    <rPh sb="4" eb="6">
      <t>ホケン</t>
    </rPh>
    <rPh sb="6" eb="8">
      <t>シセツ</t>
    </rPh>
    <phoneticPr fontId="78"/>
  </si>
  <si>
    <t>52</t>
    <phoneticPr fontId="78"/>
  </si>
  <si>
    <t>短期入所療養介護（介護老人保健施設）</t>
    <rPh sb="0" eb="2">
      <t>タンキ</t>
    </rPh>
    <rPh sb="2" eb="4">
      <t>ニュウショ</t>
    </rPh>
    <rPh sb="4" eb="6">
      <t>リョウヨウ</t>
    </rPh>
    <rPh sb="6" eb="8">
      <t>カイゴ</t>
    </rPh>
    <rPh sb="9" eb="11">
      <t>カイゴ</t>
    </rPh>
    <rPh sb="11" eb="13">
      <t>ロウジン</t>
    </rPh>
    <rPh sb="13" eb="15">
      <t>ホケン</t>
    </rPh>
    <rPh sb="15" eb="17">
      <t>シセツ</t>
    </rPh>
    <phoneticPr fontId="78"/>
  </si>
  <si>
    <t>22</t>
    <phoneticPr fontId="78"/>
  </si>
  <si>
    <t>介護予防短期入所療養介護（介護老人保健施設）</t>
    <rPh sb="0" eb="2">
      <t>カイゴ</t>
    </rPh>
    <rPh sb="2" eb="4">
      <t>ヨボウ</t>
    </rPh>
    <rPh sb="4" eb="6">
      <t>タンキ</t>
    </rPh>
    <rPh sb="6" eb="8">
      <t>ニュウショ</t>
    </rPh>
    <rPh sb="8" eb="10">
      <t>リョウヨウ</t>
    </rPh>
    <rPh sb="10" eb="12">
      <t>カイゴ</t>
    </rPh>
    <rPh sb="13" eb="15">
      <t>カイゴ</t>
    </rPh>
    <rPh sb="15" eb="17">
      <t>ロウジン</t>
    </rPh>
    <rPh sb="17" eb="19">
      <t>ホケン</t>
    </rPh>
    <rPh sb="19" eb="21">
      <t>シセツ</t>
    </rPh>
    <phoneticPr fontId="78"/>
  </si>
  <si>
    <t>25</t>
    <phoneticPr fontId="78"/>
  </si>
  <si>
    <t>短期入所療養介護 （病院等（老健以外）)</t>
    <rPh sb="0" eb="2">
      <t>タンキ</t>
    </rPh>
    <phoneticPr fontId="78"/>
  </si>
  <si>
    <t>23</t>
    <phoneticPr fontId="78"/>
  </si>
  <si>
    <t>介護予防短期入所療養介護 （病院等（老健以外）)</t>
    <rPh sb="0" eb="2">
      <t>カイゴ</t>
    </rPh>
    <rPh sb="2" eb="4">
      <t>ヨボウ</t>
    </rPh>
    <phoneticPr fontId="78"/>
  </si>
  <si>
    <t>26</t>
    <phoneticPr fontId="78"/>
  </si>
  <si>
    <t>介護医療院サービス</t>
    <rPh sb="0" eb="2">
      <t>カイゴ</t>
    </rPh>
    <rPh sb="2" eb="4">
      <t>イリョウ</t>
    </rPh>
    <rPh sb="4" eb="5">
      <t>イン</t>
    </rPh>
    <phoneticPr fontId="78"/>
  </si>
  <si>
    <t>55</t>
    <phoneticPr fontId="78"/>
  </si>
  <si>
    <t>短期入所療養介護（介護医療院）</t>
    <phoneticPr fontId="78"/>
  </si>
  <si>
    <t>2A</t>
    <phoneticPr fontId="78"/>
  </si>
  <si>
    <t>介護予防短期入所療養介護（介護医療院）</t>
    <phoneticPr fontId="78"/>
  </si>
  <si>
    <t>2B</t>
    <phoneticPr fontId="78"/>
  </si>
  <si>
    <t>訪問型サービス（独自）</t>
    <rPh sb="0" eb="2">
      <t>ホウモン</t>
    </rPh>
    <rPh sb="2" eb="3">
      <t>ガタ</t>
    </rPh>
    <rPh sb="8" eb="10">
      <t>ドクジ</t>
    </rPh>
    <phoneticPr fontId="78"/>
  </si>
  <si>
    <t>A2</t>
    <phoneticPr fontId="78"/>
  </si>
  <si>
    <t>訪問型サービス（独自／定率）</t>
    <rPh sb="0" eb="2">
      <t>ホウモン</t>
    </rPh>
    <rPh sb="2" eb="3">
      <t>ガタ</t>
    </rPh>
    <rPh sb="8" eb="10">
      <t>ドクジ</t>
    </rPh>
    <rPh sb="11" eb="13">
      <t>テイリツ</t>
    </rPh>
    <phoneticPr fontId="78"/>
  </si>
  <si>
    <t>A3</t>
    <phoneticPr fontId="78"/>
  </si>
  <si>
    <t>訪問型サービス（独自／定額）</t>
    <rPh sb="0" eb="2">
      <t>ホウモン</t>
    </rPh>
    <rPh sb="2" eb="3">
      <t>ガタ</t>
    </rPh>
    <rPh sb="8" eb="10">
      <t>ドクジ</t>
    </rPh>
    <rPh sb="11" eb="13">
      <t>テイガク</t>
    </rPh>
    <phoneticPr fontId="78"/>
  </si>
  <si>
    <t>A4</t>
    <phoneticPr fontId="78"/>
  </si>
  <si>
    <t>通所型サービス（独自）</t>
    <rPh sb="0" eb="2">
      <t>ツウショ</t>
    </rPh>
    <rPh sb="2" eb="3">
      <t>ガタ</t>
    </rPh>
    <rPh sb="8" eb="10">
      <t>ドクジ</t>
    </rPh>
    <phoneticPr fontId="78"/>
  </si>
  <si>
    <t>A6</t>
    <phoneticPr fontId="78"/>
  </si>
  <si>
    <t>通所型サービス（独自／定率）</t>
    <rPh sb="0" eb="2">
      <t>ツウショ</t>
    </rPh>
    <rPh sb="2" eb="3">
      <t>ガタ</t>
    </rPh>
    <rPh sb="8" eb="10">
      <t>ドクジ</t>
    </rPh>
    <rPh sb="11" eb="13">
      <t>テイリツ</t>
    </rPh>
    <phoneticPr fontId="78"/>
  </si>
  <si>
    <t>A7</t>
    <phoneticPr fontId="78"/>
  </si>
  <si>
    <t>通所型サービス（独自／定額）</t>
    <rPh sb="0" eb="2">
      <t>ツウショ</t>
    </rPh>
    <rPh sb="2" eb="3">
      <t>ガタ</t>
    </rPh>
    <rPh sb="8" eb="10">
      <t>ドクジ</t>
    </rPh>
    <rPh sb="11" eb="13">
      <t>テイガク</t>
    </rPh>
    <phoneticPr fontId="78"/>
  </si>
  <si>
    <t>A8</t>
    <phoneticPr fontId="78"/>
  </si>
  <si>
    <t>サービスコード</t>
    <phoneticPr fontId="4"/>
  </si>
  <si>
    <t>令和７年３月
時点の算定状況</t>
    <rPh sb="0" eb="2">
      <t>レイワ</t>
    </rPh>
    <rPh sb="3" eb="4">
      <t>ネン</t>
    </rPh>
    <rPh sb="5" eb="6">
      <t>ガツ</t>
    </rPh>
    <rPh sb="7" eb="9">
      <t>ジテン</t>
    </rPh>
    <rPh sb="10" eb="12">
      <t>サンテイ</t>
    </rPh>
    <rPh sb="12" eb="14">
      <t>ジョウキョウ</t>
    </rPh>
    <phoneticPr fontId="6"/>
  </si>
  <si>
    <t>令和７年３月時点の加算区分</t>
    <rPh sb="0" eb="2">
      <t>レイワ</t>
    </rPh>
    <rPh sb="3" eb="4">
      <t>ネン</t>
    </rPh>
    <rPh sb="5" eb="6">
      <t>ガツ</t>
    </rPh>
    <rPh sb="6" eb="8">
      <t>ジテン</t>
    </rPh>
    <rPh sb="9" eb="11">
      <t>カサン</t>
    </rPh>
    <rPh sb="11" eb="13">
      <t>クブン</t>
    </rPh>
    <phoneticPr fontId="6"/>
  </si>
  <si>
    <t>表７　月額賃金改善要件Ⅱが適用される加算区分</t>
    <rPh sb="0" eb="1">
      <t>ヒョウ</t>
    </rPh>
    <rPh sb="3" eb="5">
      <t>ゲツガク</t>
    </rPh>
    <rPh sb="5" eb="7">
      <t>チンギン</t>
    </rPh>
    <rPh sb="7" eb="9">
      <t>カイゼン</t>
    </rPh>
    <rPh sb="9" eb="11">
      <t>ヨウケン</t>
    </rPh>
    <rPh sb="13" eb="15">
      <t>テキヨウ</t>
    </rPh>
    <rPh sb="18" eb="20">
      <t>カサン</t>
    </rPh>
    <rPh sb="20" eb="22">
      <t>クブン</t>
    </rPh>
    <phoneticPr fontId="6"/>
  </si>
  <si>
    <t>対象</t>
    <rPh sb="0" eb="2">
      <t>タイショウ</t>
    </rPh>
    <phoneticPr fontId="6"/>
  </si>
  <si>
    <t>夜間対応型訪問介護</t>
    <phoneticPr fontId="6"/>
  </si>
  <si>
    <t>訪問入浴介護</t>
    <phoneticPr fontId="6"/>
  </si>
  <si>
    <t>介護予防訪問入浴介護</t>
    <phoneticPr fontId="6"/>
  </si>
  <si>
    <t>対象外</t>
    <rPh sb="0" eb="2">
      <t>タイショウ</t>
    </rPh>
    <rPh sb="2" eb="3">
      <t>ガイ</t>
    </rPh>
    <phoneticPr fontId="6"/>
  </si>
  <si>
    <t>通所リハビリテーション</t>
    <phoneticPr fontId="6"/>
  </si>
  <si>
    <t>介護予防通所リハビリテーション</t>
    <phoneticPr fontId="6"/>
  </si>
  <si>
    <t>特定施設入居者生活介護</t>
    <phoneticPr fontId="6"/>
  </si>
  <si>
    <t>特定施設入居者生活介護（短期利用型）</t>
    <phoneticPr fontId="6"/>
  </si>
  <si>
    <t>介護予防特定施設入居者生活介護</t>
    <phoneticPr fontId="6"/>
  </si>
  <si>
    <t>地域密着型特定施設入居者生活介護（短期利用型）</t>
    <phoneticPr fontId="6"/>
  </si>
  <si>
    <t>認知症対応型通所介護</t>
    <phoneticPr fontId="6"/>
  </si>
  <si>
    <t>介護予防認知症対応型通所介護</t>
    <phoneticPr fontId="6"/>
  </si>
  <si>
    <t>小規模多機能型居宅介護</t>
    <phoneticPr fontId="6"/>
  </si>
  <si>
    <t>小規模多機能型居宅介護（短期利用型）</t>
    <phoneticPr fontId="6"/>
  </si>
  <si>
    <t>介護予防小規模多機能型居宅介護</t>
    <phoneticPr fontId="6"/>
  </si>
  <si>
    <t>介護予防小規模多機能型居宅介護（短期利用型）</t>
    <phoneticPr fontId="6"/>
  </si>
  <si>
    <t>複合型サービス（看護小規模多機能型居宅介護）</t>
    <phoneticPr fontId="6"/>
  </si>
  <si>
    <t>複合型サービス（看護小規模多機能型居宅介護・短期利用型）</t>
    <phoneticPr fontId="6"/>
  </si>
  <si>
    <t>認知症対応型共同生活介護</t>
    <phoneticPr fontId="6"/>
  </si>
  <si>
    <t>認知症対応型共同生活介護（短期利用型）</t>
    <phoneticPr fontId="6"/>
  </si>
  <si>
    <t>介護予防認知症対応型共同生活介護</t>
    <phoneticPr fontId="6"/>
  </si>
  <si>
    <t>介護予防認知症対応型共同生活介護（短期利用型）</t>
    <phoneticPr fontId="6"/>
  </si>
  <si>
    <t>対象外</t>
    <rPh sb="0" eb="3">
      <t>タイショウガイ</t>
    </rPh>
    <phoneticPr fontId="6"/>
  </si>
  <si>
    <t>短期入所生活介護</t>
    <phoneticPr fontId="6"/>
  </si>
  <si>
    <t>介護予防短期入所生活介護</t>
    <phoneticPr fontId="6"/>
  </si>
  <si>
    <t>短期入所療養介護（介護老人保健施設）</t>
    <phoneticPr fontId="6"/>
  </si>
  <si>
    <t>介護予防短期入所療養介護（介護老人保健施設）</t>
    <phoneticPr fontId="6"/>
  </si>
  <si>
    <t>短期入所療養介護 （病院等（老健以外）)</t>
    <phoneticPr fontId="6"/>
  </si>
  <si>
    <t>介護予防短期入所療養介護 （病院等（老健以外）)</t>
    <phoneticPr fontId="6"/>
  </si>
  <si>
    <t>短期入所療養介護（介護医療院）</t>
    <phoneticPr fontId="6"/>
  </si>
  <si>
    <t>介護予防短期入所療養介護（介護医療院）</t>
    <phoneticPr fontId="6"/>
  </si>
  <si>
    <t>訪問型サービス（独自）</t>
    <phoneticPr fontId="6"/>
  </si>
  <si>
    <t>訪問型サービス（独自／定率）</t>
    <rPh sb="0" eb="2">
      <t>ホウモン</t>
    </rPh>
    <rPh sb="2" eb="3">
      <t>ガタ</t>
    </rPh>
    <rPh sb="8" eb="10">
      <t>ドクジ</t>
    </rPh>
    <rPh sb="11" eb="13">
      <t>テイリツ</t>
    </rPh>
    <phoneticPr fontId="6"/>
  </si>
  <si>
    <t>訪問型サービス（独自／定額）</t>
    <rPh sb="0" eb="2">
      <t>ホウモン</t>
    </rPh>
    <rPh sb="2" eb="3">
      <t>ガタ</t>
    </rPh>
    <rPh sb="8" eb="10">
      <t>ドクジ</t>
    </rPh>
    <rPh sb="11" eb="13">
      <t>テイガク</t>
    </rPh>
    <phoneticPr fontId="6"/>
  </si>
  <si>
    <t>通所型サービス（独自）</t>
    <phoneticPr fontId="6"/>
  </si>
  <si>
    <t>通所型サービス（独自／定率）</t>
    <phoneticPr fontId="6"/>
  </si>
  <si>
    <t>通所型サービス（独自／定額）</t>
    <phoneticPr fontId="6"/>
  </si>
  <si>
    <t xml:space="preserve">月額賃金改善要件Ⅱの対応要否
（令和７年３月時点の区分が算定対象であれば加算区分を表示）
</t>
    <rPh sb="0" eb="2">
      <t>ゲツガク</t>
    </rPh>
    <rPh sb="2" eb="4">
      <t>チンギン</t>
    </rPh>
    <rPh sb="4" eb="6">
      <t>カイゼン</t>
    </rPh>
    <rPh sb="6" eb="8">
      <t>ヨウケン</t>
    </rPh>
    <rPh sb="10" eb="12">
      <t>タイオウ</t>
    </rPh>
    <rPh sb="12" eb="14">
      <t>ヨウヒ</t>
    </rPh>
    <rPh sb="16" eb="18">
      <t>レイワ</t>
    </rPh>
    <rPh sb="19" eb="20">
      <t>ネン</t>
    </rPh>
    <rPh sb="21" eb="22">
      <t>ガツ</t>
    </rPh>
    <rPh sb="22" eb="24">
      <t>ジテン</t>
    </rPh>
    <rPh sb="25" eb="27">
      <t>クブン</t>
    </rPh>
    <rPh sb="28" eb="30">
      <t>サンテイ</t>
    </rPh>
    <rPh sb="30" eb="32">
      <t>タイショウ</t>
    </rPh>
    <rPh sb="36" eb="38">
      <t>カサン</t>
    </rPh>
    <rPh sb="38" eb="40">
      <t>クブン</t>
    </rPh>
    <rPh sb="41" eb="43">
      <t>ヒョウジ</t>
    </rPh>
    <phoneticPr fontId="6"/>
  </si>
  <si>
    <t>キャリアパス要件Ⅳの適用</t>
    <rPh sb="6" eb="8">
      <t>ヨウケン</t>
    </rPh>
    <rPh sb="10" eb="12">
      <t>テキヨウ</t>
    </rPh>
    <phoneticPr fontId="6"/>
  </si>
  <si>
    <t>介護職員等処遇改善加算 実績報告書（令和７年度）</t>
    <rPh sb="0" eb="3">
      <t>ホウコクショ</t>
    </rPh>
    <rPh sb="4" eb="6">
      <t>レイワ</t>
    </rPh>
    <rPh sb="12" eb="14">
      <t>ジッセキ</t>
    </rPh>
    <rPh sb="14" eb="16">
      <t>ホウコク</t>
    </rPh>
    <rPh sb="16" eb="17">
      <t>ショ</t>
    </rPh>
    <rPh sb="21" eb="22">
      <t>ネン</t>
    </rPh>
    <phoneticPr fontId="6"/>
  </si>
  <si>
    <t>小規模事業所等で職員間の賃金バランスに配慮が必要のため。</t>
    <rPh sb="0" eb="3">
      <t>ショウキボ</t>
    </rPh>
    <rPh sb="3" eb="6">
      <t>ジギョウショ</t>
    </rPh>
    <rPh sb="6" eb="7">
      <t>トウ</t>
    </rPh>
    <rPh sb="8" eb="10">
      <t>ショクイン</t>
    </rPh>
    <rPh sb="10" eb="11">
      <t>カン</t>
    </rPh>
    <rPh sb="12" eb="14">
      <t>チンギン</t>
    </rPh>
    <rPh sb="19" eb="21">
      <t>ハイリョ</t>
    </rPh>
    <rPh sb="22" eb="24">
      <t>ヒツヨウ</t>
    </rPh>
    <phoneticPr fontId="1"/>
  </si>
  <si>
    <t>介護人材確保・職場環境改善等補助金の要件を満たしており、補助金を申請済であるため、
令和７年度中の職場環境等要件の適用が猶予される。</t>
    <rPh sb="28" eb="31">
      <t>ホジョキン</t>
    </rPh>
    <rPh sb="32" eb="34">
      <t>シンセイ</t>
    </rPh>
    <rPh sb="34" eb="35">
      <t>スミ</t>
    </rPh>
    <rPh sb="42" eb="44">
      <t>レイワ</t>
    </rPh>
    <rPh sb="45" eb="47">
      <t>ネンド</t>
    </rPh>
    <rPh sb="47" eb="48">
      <t>チュウ</t>
    </rPh>
    <rPh sb="60" eb="62">
      <t>ユウヨ</t>
    </rPh>
    <phoneticPr fontId="6"/>
  </si>
  <si>
    <t>キャリアパス要件Ⅰ（任用要件・賃金体系の整備等）とキャリアパス要件Ⅱ（研修の実施等）の両方を満たすこと</t>
    <rPh sb="43" eb="45">
      <t>リョウホウ</t>
    </rPh>
    <rPh sb="46" eb="47">
      <t>ミ</t>
    </rPh>
    <phoneticPr fontId="6"/>
  </si>
  <si>
    <t>介護人材確保・職場環境改善等補助金を申請済である又は各加算区分の算定に必要な要件を満たしていること</t>
    <phoneticPr fontId="6"/>
  </si>
  <si>
    <t>（３）令和６年度の独自の賃金改善（処遇改善加算等の配分以外の独自の賃金額）</t>
    <rPh sb="3" eb="5">
      <t xml:space="preserve">レイワ </t>
    </rPh>
    <rPh sb="6" eb="8">
      <t>ゼンネンド</t>
    </rPh>
    <rPh sb="9" eb="11">
      <t>ドクジ</t>
    </rPh>
    <rPh sb="12" eb="14">
      <t>チンギン</t>
    </rPh>
    <rPh sb="14" eb="16">
      <t>カイゼン</t>
    </rPh>
    <rPh sb="17" eb="23">
      <t>ショグウカイゼンカサン</t>
    </rPh>
    <rPh sb="23" eb="24">
      <t>トウ</t>
    </rPh>
    <rPh sb="25" eb="27">
      <t>ハイブン</t>
    </rPh>
    <rPh sb="27" eb="29">
      <t>イガイ</t>
    </rPh>
    <rPh sb="30" eb="32">
      <t>ドクジ</t>
    </rPh>
    <rPh sb="33" eb="36">
      <t>チンギンガク</t>
    </rPh>
    <phoneticPr fontId="6"/>
  </si>
  <si>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6"/>
  </si>
  <si>
    <t>【記入上の注意】
・本表に記載する事業所は、計画書の「別紙様式２－２」に記載した事業所と一致しなければならない。
・事業所ごとの加算の総額は、国民健康保険団体連合会から送付される「介護職員等処遇改善加算総額のお知らせ」及び「介護職員等処遇改善加算内訳のお知らせ」に基づいて記入すること。</t>
    <rPh sb="58" eb="61">
      <t>ジギョウショ</t>
    </rPh>
    <rPh sb="64" eb="66">
      <t>カサン</t>
    </rPh>
    <rPh sb="67" eb="69">
      <t>ソウガク</t>
    </rPh>
    <phoneticPr fontId="6"/>
  </si>
  <si>
    <t>！④賃金改善額 (d) が ③賃金改善が必要な額 (c) を下回っています。</t>
    <rPh sb="2" eb="4">
      <t>チンギン</t>
    </rPh>
    <phoneticPr fontId="6"/>
  </si>
  <si>
    <t>！「独自の賃金改善の具体的な取組内容」及び「独自の賃金改善額の算定根拠」を記載してください。</t>
    <rPh sb="2" eb="4">
      <t>ドクジ</t>
    </rPh>
    <rPh sb="5" eb="9">
      <t>チンギンカイゼン</t>
    </rPh>
    <rPh sb="10" eb="13">
      <t>グタイテキ</t>
    </rPh>
    <rPh sb="14" eb="15">
      <t>ト</t>
    </rPh>
    <rPh sb="15" eb="16">
      <t>ク</t>
    </rPh>
    <rPh sb="16" eb="18">
      <t>ナイヨウ</t>
    </rPh>
    <rPh sb="19" eb="20">
      <t>オヨ</t>
    </rPh>
    <rPh sb="22" eb="24">
      <t>ドクジ</t>
    </rPh>
    <rPh sb="25" eb="27">
      <t>チンギン</t>
    </rPh>
    <rPh sb="27" eb="29">
      <t>カイゼン</t>
    </rPh>
    <rPh sb="29" eb="30">
      <t>ガク</t>
    </rPh>
    <rPh sb="31" eb="33">
      <t>サンテイ</t>
    </rPh>
    <rPh sb="33" eb="35">
      <t>コンキョ</t>
    </rPh>
    <rPh sb="37" eb="39">
      <t>キサイ</t>
    </rPh>
    <phoneticPr fontId="6"/>
  </si>
  <si>
    <t>月額賃金改善要件Ⅱの対象事業所数</t>
    <rPh sb="0" eb="8">
      <t>ゲツガクチンギンカイゼンヨウケン</t>
    </rPh>
    <rPh sb="10" eb="12">
      <t>タイショウ</t>
    </rPh>
    <rPh sb="12" eb="15">
      <t>ジギョウショ</t>
    </rPh>
    <rPh sb="15" eb="16">
      <t>スウ</t>
    </rPh>
    <phoneticPr fontId="6"/>
  </si>
  <si>
    <t>要件を満たしている事業所数</t>
    <rPh sb="0" eb="2">
      <t>ヨウケン</t>
    </rPh>
    <rPh sb="3" eb="4">
      <t>ミ</t>
    </rPh>
    <rPh sb="9" eb="12">
      <t>ジギョウショ</t>
    </rPh>
    <rPh sb="12" eb="13">
      <t>スウ</t>
    </rPh>
    <phoneticPr fontId="6"/>
  </si>
  <si>
    <t>！旧ベースアップ等加算相当の加算額の2/3以上の新規の月額賃金改善を行っていない又は② i)の値が②の値よりも大きくなっています。</t>
    <rPh sb="1" eb="2">
      <t>キュウ</t>
    </rPh>
    <rPh sb="8" eb="9">
      <t>トウ</t>
    </rPh>
    <rPh sb="9" eb="11">
      <t>カサン</t>
    </rPh>
    <rPh sb="11" eb="13">
      <t>ソウトウ</t>
    </rPh>
    <rPh sb="14" eb="17">
      <t>カサンガク</t>
    </rPh>
    <rPh sb="21" eb="23">
      <t>イジョウ</t>
    </rPh>
    <rPh sb="24" eb="26">
      <t>シンキ</t>
    </rPh>
    <rPh sb="27" eb="29">
      <t>ゲツガク</t>
    </rPh>
    <rPh sb="29" eb="31">
      <t>チンギン</t>
    </rPh>
    <rPh sb="31" eb="33">
      <t>カイゼン</t>
    </rPh>
    <rPh sb="34" eb="35">
      <t>オコナ</t>
    </rPh>
    <rPh sb="40" eb="41">
      <t>マタ</t>
    </rPh>
    <phoneticPr fontId="6"/>
  </si>
  <si>
    <t>すべての事業所において要件を満たす。（別紙様式３－２から転記）</t>
    <rPh sb="4" eb="7">
      <t>ジギョウショ</t>
    </rPh>
    <rPh sb="11" eb="13">
      <t>ヨウケン</t>
    </rPh>
    <rPh sb="14" eb="15">
      <t>ミ</t>
    </rPh>
    <rPh sb="19" eb="21">
      <t>ベッシ</t>
    </rPh>
    <rPh sb="21" eb="23">
      <t>ヨウシキ</t>
    </rPh>
    <rPh sb="28" eb="30">
      <t>テンキ</t>
    </rPh>
    <phoneticPr fontId="6"/>
  </si>
  <si>
    <t>すべての対象事業所において要件をみたす。（別紙様式３－２から転記）</t>
    <rPh sb="4" eb="6">
      <t>タイショウ</t>
    </rPh>
    <rPh sb="6" eb="9">
      <t>ジギョウショ</t>
    </rPh>
    <rPh sb="13" eb="15">
      <t>ヨウケン</t>
    </rPh>
    <rPh sb="21" eb="23">
      <t>ベッシ</t>
    </rPh>
    <rPh sb="23" eb="25">
      <t>ヨウシキ</t>
    </rPh>
    <rPh sb="30" eb="32">
      <t>テンキ</t>
    </rPh>
    <phoneticPr fontId="6"/>
  </si>
  <si>
    <t>月額賃金改善要件Ⅰを満たしている事業所数</t>
    <rPh sb="0" eb="8">
      <t>ゲツガクチンギンカイゼンヨウケン</t>
    </rPh>
    <rPh sb="10" eb="11">
      <t>ミ</t>
    </rPh>
    <rPh sb="16" eb="19">
      <t>ジギョウショ</t>
    </rPh>
    <rPh sb="19" eb="20">
      <t>スウ</t>
    </rPh>
    <phoneticPr fontId="6"/>
  </si>
  <si>
    <t>下表に必要事項を入力してください。記入内容が別紙様式3-2に反映されます。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2">
      <t>ハンエイ</t>
    </rPh>
    <phoneticPr fontId="6"/>
  </si>
  <si>
    <t>　改善後の賃金が年額440万円以上となる者の数</t>
    <phoneticPr fontId="6"/>
  </si>
  <si>
    <t>令和６年度に令和７年度の賃金改善に充てるために繰り越した額</t>
    <rPh sb="6" eb="8">
      <t>レイワ</t>
    </rPh>
    <rPh sb="9" eb="11">
      <t>ネンド</t>
    </rPh>
    <rPh sb="23" eb="24">
      <t>ク</t>
    </rPh>
    <rPh sb="25" eb="26">
      <t>コ</t>
    </rPh>
    <phoneticPr fontId="6"/>
  </si>
  <si>
    <t>(d)には、処遇改善加算の算定により実施する介護職員の賃金改善の額を計算し、記入すること。その際、加算による賃金改善を行った場合の法定福利費等の事業主負担の増加分を含めることができる。</t>
    <rPh sb="38" eb="40">
      <t>キニュウ</t>
    </rPh>
    <rPh sb="47" eb="48">
      <t>サイ</t>
    </rPh>
    <phoneticPr fontId="6"/>
  </si>
  <si>
    <t>！この欄が「×」の場合、加算以外の部分で賃金水準が引き下げられています。この欄が「×」のまま提出する場合には、別紙様式５「特別な事情に係る届出書」を合わせて提出してください。
※「処遇改善加算等による賃金改善以外の部分で賃金水準を引き下げない」とは、令和７年度と令和６年度の加算等を除いた賃金総額を比較した上で、当該賃金総額が引き下がっていないことをいいます。
具体的には、「令和７年度の賃金の総額（f）」から「令和７年度の賃金改善額(g)」及び「介護人材確保・職場環境改善等事業から人件費に充てた額(h)」を除いた額（e = f - g - h）と、「令和６年度の賃金の総額(j)」から令和６年度の各加算額、補助金額及び独自の賃金改善額  (k + l + m) 」を除いた額 {i = j - (k + l + m)} を比較した上で、加算等の影響を除いた賃金額の水準を引き下げないことをいいます。</t>
    <rPh sb="3" eb="4">
      <t>ラン</t>
    </rPh>
    <rPh sb="9" eb="11">
      <t>バアイ</t>
    </rPh>
    <rPh sb="12" eb="14">
      <t>カサン</t>
    </rPh>
    <rPh sb="14" eb="16">
      <t>イガイ</t>
    </rPh>
    <rPh sb="17" eb="19">
      <t>ブブン</t>
    </rPh>
    <rPh sb="20" eb="22">
      <t>チンギン</t>
    </rPh>
    <rPh sb="22" eb="24">
      <t>スイジュン</t>
    </rPh>
    <rPh sb="25" eb="26">
      <t>ヒ</t>
    </rPh>
    <rPh sb="27" eb="28">
      <t>サ</t>
    </rPh>
    <rPh sb="38" eb="39">
      <t>ラン</t>
    </rPh>
    <rPh sb="46" eb="48">
      <t>テイシュツ</t>
    </rPh>
    <rPh sb="50" eb="52">
      <t>バアイ</t>
    </rPh>
    <rPh sb="55" eb="57">
      <t>ベッシ</t>
    </rPh>
    <rPh sb="57" eb="59">
      <t>ヨウシキ</t>
    </rPh>
    <rPh sb="61" eb="63">
      <t>トクベツ</t>
    </rPh>
    <rPh sb="64" eb="66">
      <t>ジジョウ</t>
    </rPh>
    <rPh sb="67" eb="68">
      <t>カカ</t>
    </rPh>
    <rPh sb="69" eb="72">
      <t>トドケデショ</t>
    </rPh>
    <rPh sb="74" eb="75">
      <t>ア</t>
    </rPh>
    <rPh sb="78" eb="80">
      <t>テイシュツ</t>
    </rPh>
    <rPh sb="115" eb="116">
      <t>ヒ</t>
    </rPh>
    <rPh sb="125" eb="127">
      <t>レイワ</t>
    </rPh>
    <rPh sb="128" eb="130">
      <t>ネンド</t>
    </rPh>
    <rPh sb="131" eb="133">
      <t>レイワ</t>
    </rPh>
    <rPh sb="134" eb="136">
      <t>ネンド</t>
    </rPh>
    <rPh sb="137" eb="139">
      <t>カサン</t>
    </rPh>
    <rPh sb="139" eb="140">
      <t>トウ</t>
    </rPh>
    <rPh sb="141" eb="142">
      <t>ノゾ</t>
    </rPh>
    <rPh sb="144" eb="146">
      <t>チンギン</t>
    </rPh>
    <rPh sb="146" eb="148">
      <t>ソウガク</t>
    </rPh>
    <rPh sb="149" eb="151">
      <t>ヒカク</t>
    </rPh>
    <rPh sb="153" eb="154">
      <t>ウエ</t>
    </rPh>
    <rPh sb="156" eb="158">
      <t>トウガイ</t>
    </rPh>
    <rPh sb="158" eb="160">
      <t>チンギン</t>
    </rPh>
    <rPh sb="160" eb="162">
      <t>ソウガク</t>
    </rPh>
    <rPh sb="163" eb="164">
      <t>ヒ</t>
    </rPh>
    <rPh sb="165" eb="166">
      <t>サ</t>
    </rPh>
    <rPh sb="224" eb="226">
      <t>カイゴ</t>
    </rPh>
    <rPh sb="226" eb="228">
      <t>ジンザイ</t>
    </rPh>
    <rPh sb="228" eb="230">
      <t>カクホ</t>
    </rPh>
    <rPh sb="231" eb="238">
      <t>ショクバカンキョウカイゼントウ</t>
    </rPh>
    <rPh sb="238" eb="240">
      <t>ジギョウ</t>
    </rPh>
    <rPh sb="242" eb="245">
      <t>ジンケンヒ</t>
    </rPh>
    <rPh sb="246" eb="247">
      <t>ア</t>
    </rPh>
    <rPh sb="249" eb="250">
      <t>ガク</t>
    </rPh>
    <phoneticPr fontId="6"/>
  </si>
  <si>
    <t>(イ)令和６年度の旧３加算及び処遇改善加算の総額</t>
    <rPh sb="9" eb="10">
      <t>キュウ</t>
    </rPh>
    <rPh sb="11" eb="13">
      <t>カサン</t>
    </rPh>
    <rPh sb="13" eb="14">
      <t>オヨ</t>
    </rPh>
    <phoneticPr fontId="6"/>
  </si>
  <si>
    <t>(m)の独自の賃金改善額とは、令和６年度における独自の賃金改善分（初めて処遇改善加算を取得した年度以降に新たに行ったものに限る。旧３加算・処遇改善加算そのものの配分を除く。）をいうものであり、処遇改善加算等の加算額を超えて賃金改善を行った場合にはその金額も含む。(m)に計上する金額がある場合には、必ず「２（３）　令和６年度の独自の賃金改善（処遇改善加算等の配分以外の独自の賃金額）」欄に支給額、方法等の具体的な賃金改善の内容を記載すること。</t>
    <rPh sb="15" eb="17">
      <t>レイワ</t>
    </rPh>
    <rPh sb="64" eb="65">
      <t>キュウ</t>
    </rPh>
    <rPh sb="66" eb="68">
      <t>カサン</t>
    </rPh>
    <phoneticPr fontId="6"/>
  </si>
  <si>
    <t>（１）月額賃金改善要件Ⅰ（処遇改善加算Ⅳの１/２以上の月額賃金改善）　【処遇改善加算Ⅰ～Ⅳ】</t>
    <rPh sb="3" eb="5">
      <t>ゲツガク</t>
    </rPh>
    <rPh sb="5" eb="7">
      <t>チンギン</t>
    </rPh>
    <rPh sb="7" eb="9">
      <t>カイゼン</t>
    </rPh>
    <rPh sb="9" eb="11">
      <t>ヨウケン</t>
    </rPh>
    <rPh sb="24" eb="26">
      <t>イジョウ</t>
    </rPh>
    <rPh sb="27" eb="29">
      <t>ゲツガク</t>
    </rPh>
    <rPh sb="29" eb="31">
      <t>チンギン</t>
    </rPh>
    <rPh sb="31" eb="33">
      <t>カイゼン</t>
    </rPh>
    <phoneticPr fontId="6"/>
  </si>
  <si>
    <t>処遇改善加算Ⅰ～Ⅳ</t>
    <phoneticPr fontId="6"/>
  </si>
  <si>
    <t>処遇改善加算Ⅰ～Ⅲ</t>
    <phoneticPr fontId="6"/>
  </si>
  <si>
    <t>処遇改善加算Ⅰ～Ⅱ</t>
    <phoneticPr fontId="6"/>
  </si>
  <si>
    <t>処遇改善加算Ⅰ</t>
  </si>
  <si>
    <t>処遇改善加算Ⅰ</t>
    <phoneticPr fontId="6"/>
  </si>
  <si>
    <t>（３）キャリアパス要件Ⅰ・Ⅱ【処遇改善加算Ⅰ～Ⅳ】※要件Ⅰ・Ⅱの両方を満たすこと。</t>
    <rPh sb="9" eb="11">
      <t>ヨウケン</t>
    </rPh>
    <rPh sb="26" eb="28">
      <t>ヨウケン</t>
    </rPh>
    <rPh sb="32" eb="34">
      <t>リョウホウ</t>
    </rPh>
    <rPh sb="35" eb="36">
      <t>ミ</t>
    </rPh>
    <phoneticPr fontId="6"/>
  </si>
  <si>
    <t>（４）キャリアパス要件Ⅲ（昇給の仕組みの整備等）　【処遇改善加算Ⅰ～Ⅲ】</t>
    <rPh sb="9" eb="11">
      <t>ヨウケン</t>
    </rPh>
    <phoneticPr fontId="6"/>
  </si>
  <si>
    <t>（５）キャリアパス要件Ⅳ（改善後の賃金要件）　【処遇改善加算Ⅰ・Ⅱ】</t>
    <rPh sb="9" eb="11">
      <t>ヨウケン</t>
    </rPh>
    <phoneticPr fontId="6"/>
  </si>
  <si>
    <t>処遇改善加算Ⅰ・Ⅱ
　(「令和７年度の算定期間①」の期間について)</t>
    <rPh sb="21" eb="23">
      <t>キカン</t>
    </rPh>
    <phoneticPr fontId="6"/>
  </si>
  <si>
    <t>【処遇改善加算Ⅰ・Ⅱ】</t>
  </si>
  <si>
    <t>【処遇改善加算Ⅲ・Ⅳ】</t>
  </si>
  <si>
    <t>処遇改善加算Ⅳ相当の加算額の１/２以上の月額賃金改善を行っていること</t>
    <rPh sb="7" eb="9">
      <t>ソウトウ</t>
    </rPh>
    <rPh sb="10" eb="13">
      <t>カサンガク</t>
    </rPh>
    <rPh sb="17" eb="19">
      <t>イジョウ</t>
    </rPh>
    <rPh sb="20" eb="22">
      <t>ゲツガク</t>
    </rPh>
    <rPh sb="22" eb="24">
      <t>チンギン</t>
    </rPh>
    <rPh sb="24" eb="26">
      <t>カイゼン</t>
    </rPh>
    <rPh sb="27" eb="28">
      <t>オコナ</t>
    </rPh>
    <phoneticPr fontId="6"/>
  </si>
  <si>
    <t>【注意】本シートは様式作成用のため、本実績報告書の提出を紙で行う場合、本シートの提出は不要です。ただし、自治体に電子媒体で提出する場合は、
　　　　 本シートを削除せずそのまま提出してください。</t>
    <rPh sb="18" eb="19">
      <t>ホン</t>
    </rPh>
    <rPh sb="19" eb="21">
      <t>ジッセキ</t>
    </rPh>
    <rPh sb="21" eb="24">
      <t>ホウコクショ</t>
    </rPh>
    <rPh sb="25" eb="27">
      <t>テイシュツ</t>
    </rPh>
    <rPh sb="30" eb="31">
      <t>オコナ</t>
    </rPh>
    <phoneticPr fontId="4"/>
  </si>
  <si>
    <t>３　処遇改善加算対象事業所に関する情報</t>
    <rPh sb="8" eb="10">
      <t>タイショウ</t>
    </rPh>
    <rPh sb="10" eb="12">
      <t>ジギョウ</t>
    </rPh>
    <rPh sb="12" eb="13">
      <t>ショ</t>
    </rPh>
    <rPh sb="14" eb="15">
      <t>カン</t>
    </rPh>
    <rPh sb="17" eb="19">
      <t>ジョウホウ</t>
    </rPh>
    <phoneticPr fontId="6"/>
  </si>
  <si>
    <t>提出先の指定権者名</t>
    <rPh sb="0" eb="2">
      <t>テイシュツ</t>
    </rPh>
    <rPh sb="2" eb="3">
      <t>サキ</t>
    </rPh>
    <rPh sb="4" eb="8">
      <t>シテイケンジャ</t>
    </rPh>
    <rPh sb="8" eb="9">
      <t>メイ</t>
    </rPh>
    <phoneticPr fontId="6"/>
  </si>
  <si>
    <t>　算定した加算の合計</t>
    <rPh sb="1" eb="3">
      <t>サンテイ</t>
    </rPh>
    <rPh sb="5" eb="7">
      <t>カサン</t>
    </rPh>
    <rPh sb="8" eb="10">
      <t>ゴウケイ</t>
    </rPh>
    <phoneticPr fontId="6"/>
  </si>
  <si>
    <t>⑰厚生労働省が示している「生産性向上ガイドライン」に基づき、業務改善活動の体制構築（委員会やプロジェクトチームの立ち上げ、外部の研修会の活用等）を行っている</t>
    <phoneticPr fontId="6"/>
  </si>
  <si>
    <t>本様式への虚偽記載のほか、処遇改善加算の請求に関して不正があった場合及び指定権者からの求めに応じて書類の提出を行うことができなかった場合は、介護報酬の返還や指定取消となる場合がある。</t>
    <rPh sb="1" eb="3">
      <t>ヨウシキ</t>
    </rPh>
    <rPh sb="34" eb="35">
      <t>オヨ</t>
    </rPh>
    <phoneticPr fontId="6"/>
  </si>
  <si>
    <t>本実績報告書の記載内容・確認事項の内容に間違いありません。
記載内容を証明する資料を適切に保管することを誓約します。
また、令和７年度に繰り越した額（２（１）②）がある場合は、全額を令和７年度の更なる賃金改善に充て、
期間中に事業所が休廃止した場合、一時金等により介護職員その他の職員の賃金として配分しました。</t>
    <rPh sb="1" eb="3">
      <t>ジッセキ</t>
    </rPh>
    <rPh sb="3" eb="5">
      <t>ホウコク</t>
    </rPh>
    <rPh sb="73" eb="74">
      <t>ガク</t>
    </rPh>
    <phoneticPr fontId="6"/>
  </si>
  <si>
    <t>　処遇改善加算の加算額［円］</t>
    <rPh sb="8" eb="11">
      <t>カサンガク</t>
    </rPh>
    <rPh sb="12" eb="13">
      <t>エン</t>
    </rPh>
    <phoneticPr fontId="6"/>
  </si>
  <si>
    <t>処遇改善加算
（令和７年度の算定期間①）</t>
    <rPh sb="14" eb="16">
      <t>サンテイ</t>
    </rPh>
    <rPh sb="16" eb="18">
      <t>キカン</t>
    </rPh>
    <phoneticPr fontId="6"/>
  </si>
  <si>
    <t>　うち、処遇改善加算Ⅳ相当の加算額の１/２［円］
　（別紙様式3-1 ３⑴に転記）</t>
    <rPh sb="11" eb="13">
      <t>ソウトウ</t>
    </rPh>
    <rPh sb="14" eb="17">
      <t>カサンガク</t>
    </rPh>
    <phoneticPr fontId="6"/>
  </si>
  <si>
    <t>　処遇改善加算Ⅰ・Ⅱの算定を届け出た事業所数
　（短期入所・予防・総合事業での重複除く）</t>
    <rPh sb="11" eb="13">
      <t>サンテイ</t>
    </rPh>
    <phoneticPr fontId="6"/>
  </si>
  <si>
    <t>処遇改善加算
（令和７年度の算定期間②
（区分変更後））</t>
    <rPh sb="14" eb="16">
      <t>サンテイ</t>
    </rPh>
    <rPh sb="16" eb="18">
      <t>キカン</t>
    </rPh>
    <rPh sb="21" eb="23">
      <t>クブン</t>
    </rPh>
    <rPh sb="23" eb="25">
      <t>ヘンコウ</t>
    </rPh>
    <rPh sb="25" eb="26">
      <t>ゴ</t>
    </rPh>
    <phoneticPr fontId="6"/>
  </si>
  <si>
    <t>処遇改善加算（令和７年度の算定期間①）</t>
    <rPh sb="13" eb="15">
      <t>サンテイ</t>
    </rPh>
    <rPh sb="15" eb="17">
      <t>キカン</t>
    </rPh>
    <phoneticPr fontId="6"/>
  </si>
  <si>
    <t>処遇改善加算（令和７年度の算定期間②（期中移行後））</t>
    <rPh sb="13" eb="15">
      <t>サンテイ</t>
    </rPh>
    <rPh sb="15" eb="17">
      <t>キカン</t>
    </rPh>
    <rPh sb="19" eb="21">
      <t>キチュウ</t>
    </rPh>
    <rPh sb="21" eb="23">
      <t>イコウ</t>
    </rPh>
    <rPh sb="23" eb="24">
      <t>ゴ</t>
    </rPh>
    <phoneticPr fontId="6"/>
  </si>
  <si>
    <t>表２　処遇改善加算Ⅰ～Ⅳと旧ベースアップ等加算の比率（月額賃金改善要件Ⅰ・Ⅱ）</t>
    <rPh sb="0" eb="1">
      <t>ヒョウ</t>
    </rPh>
    <rPh sb="13" eb="14">
      <t>キュウ</t>
    </rPh>
    <rPh sb="20" eb="23">
      <t>トウカサン</t>
    </rPh>
    <rPh sb="24" eb="26">
      <t>ヒリツ</t>
    </rPh>
    <rPh sb="27" eb="29">
      <t>ゲツガク</t>
    </rPh>
    <rPh sb="29" eb="31">
      <t>チンギン</t>
    </rPh>
    <rPh sb="31" eb="33">
      <t>カイゼン</t>
    </rPh>
    <rPh sb="33" eb="35">
      <t>ヨウケン</t>
    </rPh>
    <phoneticPr fontId="6"/>
  </si>
  <si>
    <t>表６　処遇改善加算Ⅰ～Ⅳと旧ベースアップ等加算の比率（月額賃金改善要件Ⅰ・Ⅱ）</t>
    <rPh sb="0" eb="1">
      <t>ヒョウ</t>
    </rPh>
    <rPh sb="13" eb="14">
      <t>キュウ</t>
    </rPh>
    <rPh sb="20" eb="23">
      <t>トウカサン</t>
    </rPh>
    <rPh sb="24" eb="26">
      <t>ヒリツ</t>
    </rPh>
    <rPh sb="27" eb="29">
      <t>ゲツガク</t>
    </rPh>
    <rPh sb="29" eb="31">
      <t>チンギン</t>
    </rPh>
    <rPh sb="31" eb="33">
      <t>カイゼン</t>
    </rPh>
    <rPh sb="33" eb="35">
      <t>ヨウケン</t>
    </rPh>
    <phoneticPr fontId="6"/>
  </si>
  <si>
    <t>処遇改善加算Ⅳとの比</t>
    <rPh sb="9" eb="10">
      <t>ヒ</t>
    </rPh>
    <phoneticPr fontId="6"/>
  </si>
  <si>
    <t>各要件の適合状況に応じた加算率（処遇改善加算（Ⅴ）は経過措置区分）</t>
    <rPh sb="0" eb="3">
      <t>カクヨウケン</t>
    </rPh>
    <rPh sb="4" eb="6">
      <t>テキゴウ</t>
    </rPh>
    <rPh sb="6" eb="8">
      <t>ジョウキョウ</t>
    </rPh>
    <rPh sb="9" eb="10">
      <t>オウ</t>
    </rPh>
    <rPh sb="12" eb="15">
      <t>カサンリツ</t>
    </rPh>
    <rPh sb="26" eb="28">
      <t>ケイカ</t>
    </rPh>
    <rPh sb="28" eb="30">
      <t>ソチ</t>
    </rPh>
    <rPh sb="30" eb="32">
      <t>クブン</t>
    </rPh>
    <phoneticPr fontId="6"/>
  </si>
  <si>
    <t>処遇改善加算Ⅱ</t>
  </si>
  <si>
    <t>旧処遇改善加算Ⅰ</t>
  </si>
  <si>
    <t>旧処遇改善加算Ⅱ</t>
  </si>
  <si>
    <t>旧処遇改善加算Ⅲ</t>
  </si>
  <si>
    <t>旧処遇改善加算なし</t>
  </si>
  <si>
    <t>処遇改善加算Ⅲ</t>
  </si>
  <si>
    <t>処遇改善加算Ⅳ</t>
  </si>
  <si>
    <t>処遇改善加算Ⅴ（１）</t>
  </si>
  <si>
    <t>処遇改善加算Ⅴ（２）</t>
  </si>
  <si>
    <t>処遇改善加算Ⅴ（３）</t>
  </si>
  <si>
    <t>処遇改善加算Ⅴ（４）</t>
  </si>
  <si>
    <t>処遇改善加算Ⅴ（５）</t>
  </si>
  <si>
    <t>処遇改善加算Ⅴ（６）</t>
  </si>
  <si>
    <t>処遇改善加算Ⅴ（７）</t>
  </si>
  <si>
    <t>処遇改善加算Ⅴ（８）</t>
  </si>
  <si>
    <t>処遇改善加算Ⅴ（９）</t>
  </si>
  <si>
    <t>処遇改善加算Ⅴ（10）</t>
  </si>
  <si>
    <t>処遇改善加算Ⅴ（11）</t>
  </si>
  <si>
    <t>処遇改善加算Ⅴ（12）</t>
  </si>
  <si>
    <t>処遇改善加算Ⅴ（13）</t>
  </si>
  <si>
    <t>処遇改善加算Ⅴ（14）</t>
  </si>
  <si>
    <t>処遇改善加算なし</t>
    <phoneticPr fontId="6"/>
  </si>
  <si>
    <t>表８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6"/>
  </si>
  <si>
    <t>表５</t>
    <rPh sb="0" eb="1">
      <t>ヒョウ</t>
    </rPh>
    <phoneticPr fontId="6"/>
  </si>
  <si>
    <t>⇒この欄が「×」の場合、
別紙様式3-1 ３（５）に特別な事情を記入</t>
    <rPh sb="3" eb="4">
      <t>ラン</t>
    </rPh>
    <rPh sb="9" eb="11">
      <t>バアイ</t>
    </rPh>
    <rPh sb="13" eb="15">
      <t>ベッシ</t>
    </rPh>
    <rPh sb="15" eb="17">
      <t>ヨウシキ</t>
    </rPh>
    <rPh sb="26" eb="28">
      <t>トクベツ</t>
    </rPh>
    <rPh sb="29" eb="31">
      <t>ジジョウ</t>
    </rPh>
    <rPh sb="32" eb="34">
      <t>キニュウ</t>
    </rPh>
    <phoneticPr fontId="6"/>
  </si>
  <si>
    <t>算定した
加算区分</t>
    <rPh sb="0" eb="2">
      <t>サンテイ</t>
    </rPh>
    <rPh sb="5" eb="7">
      <t>カサン</t>
    </rPh>
    <rPh sb="7" eb="9">
      <t>クブン</t>
    </rPh>
    <phoneticPr fontId="6"/>
  </si>
  <si>
    <t>加算の総額
［円］</t>
    <rPh sb="0" eb="2">
      <t>カサン</t>
    </rPh>
    <rPh sb="3" eb="5">
      <t>ソウガク</t>
    </rPh>
    <rPh sb="7" eb="8">
      <t>エン</t>
    </rPh>
    <phoneticPr fontId="6"/>
  </si>
  <si>
    <t>介護保険
事業所
番号</t>
    <rPh sb="0" eb="2">
      <t>カイゴ</t>
    </rPh>
    <rPh sb="2" eb="4">
      <t>ホケン</t>
    </rPh>
    <rPh sb="5" eb="8">
      <t>ジギョウショ</t>
    </rPh>
    <rPh sb="9" eb="11">
      <t>バンゴウ</t>
    </rPh>
    <phoneticPr fontId="6"/>
  </si>
  <si>
    <t>新規に増加する旧ベースアップ等加算相当の加算の見込額［円］</t>
    <rPh sb="0" eb="2">
      <t>シンキ</t>
    </rPh>
    <rPh sb="27" eb="28">
      <t>エン</t>
    </rPh>
    <phoneticPr fontId="6"/>
  </si>
  <si>
    <r>
      <t>改善後の賃金要件</t>
    </r>
    <r>
      <rPr>
        <sz val="8"/>
        <color theme="1"/>
        <rFont val="ＭＳ Ｐゴシック"/>
        <family val="3"/>
        <charset val="128"/>
      </rPr>
      <t>（年額440万円以上）</t>
    </r>
    <r>
      <rPr>
        <sz val="9"/>
        <color theme="1"/>
        <rFont val="ＭＳ Ｐゴシック"/>
        <family val="3"/>
        <charset val="128"/>
      </rPr>
      <t>を満たす職員数</t>
    </r>
    <r>
      <rPr>
        <sz val="8"/>
        <color theme="1"/>
        <rFont val="ＭＳ Ｐゴシック"/>
        <family val="3"/>
        <charset val="128"/>
      </rPr>
      <t>［人］</t>
    </r>
    <rPh sb="0" eb="2">
      <t>カイゼン</t>
    </rPh>
    <rPh sb="2" eb="3">
      <t>ゴ</t>
    </rPh>
    <rPh sb="4" eb="6">
      <t>チンギン</t>
    </rPh>
    <rPh sb="6" eb="8">
      <t>ヨウケン</t>
    </rPh>
    <rPh sb="20" eb="21">
      <t>ミ</t>
    </rPh>
    <rPh sb="23" eb="26">
      <t>ショクインスウ</t>
    </rPh>
    <phoneticPr fontId="6"/>
  </si>
  <si>
    <t>別紙様式３－２個票（令和７年４月以降分）</t>
    <rPh sb="0" eb="2">
      <t>ベッシ</t>
    </rPh>
    <rPh sb="2" eb="4">
      <t>ヨウシキ</t>
    </rPh>
    <rPh sb="7" eb="9">
      <t>コヒョウ</t>
    </rPh>
    <rPh sb="10" eb="12">
      <t>レイワ</t>
    </rPh>
    <rPh sb="13" eb="14">
      <t>ネン</t>
    </rPh>
    <rPh sb="15" eb="16">
      <t>ガツ</t>
    </rPh>
    <rPh sb="16" eb="18">
      <t>イコウ</t>
    </rPh>
    <rPh sb="18" eb="19">
      <t>ブン</t>
    </rPh>
    <phoneticPr fontId="6"/>
  </si>
  <si>
    <t>（２）月額賃金改善要件Ⅱ（旧ベア加算相当の2/3以上の新規の月額賃金改善）　【処遇改善加算Ⅰ～Ⅳ】
　　　※令和７年３月時点で処遇改善加算Ⅴ(1)・(3)・(5)・(6)・(8)・(10)・(11)・(12)・(14)を算定していた事業所のみ</t>
    <rPh sb="3" eb="5">
      <t>ゲツガク</t>
    </rPh>
    <rPh sb="5" eb="7">
      <t>チンギン</t>
    </rPh>
    <rPh sb="7" eb="9">
      <t>カイゼン</t>
    </rPh>
    <rPh sb="9" eb="11">
      <t>ヨウケン</t>
    </rPh>
    <rPh sb="54" eb="56">
      <t>レイワ</t>
    </rPh>
    <rPh sb="57" eb="58">
      <t>ネン</t>
    </rPh>
    <rPh sb="59" eb="60">
      <t>ガツ</t>
    </rPh>
    <rPh sb="60" eb="62">
      <t>ジテン</t>
    </rPh>
    <rPh sb="108" eb="110">
      <t>サンテイ</t>
    </rPh>
    <phoneticPr fontId="6"/>
  </si>
  <si>
    <t>補助金を申請しなかった場合、各加算区分の算定に必要な職場環境等要件を満たす。
※こちらを選択する場合には、下記の職場環境等要件の表にチェックをしてください。</t>
    <rPh sb="0" eb="3">
      <t>ホジョキン</t>
    </rPh>
    <rPh sb="4" eb="6">
      <t>シンセイ</t>
    </rPh>
    <rPh sb="11" eb="13">
      <t>バアイ</t>
    </rPh>
    <rPh sb="12" eb="13">
      <t>ゴウ</t>
    </rPh>
    <rPh sb="14" eb="15">
      <t>カク</t>
    </rPh>
    <rPh sb="15" eb="17">
      <t>カサン</t>
    </rPh>
    <rPh sb="17" eb="19">
      <t>クブン</t>
    </rPh>
    <rPh sb="20" eb="22">
      <t>サンテイ</t>
    </rPh>
    <rPh sb="23" eb="25">
      <t>ヒツヨウ</t>
    </rPh>
    <rPh sb="26" eb="33">
      <t>ショクバカンキョウトウヨウケン</t>
    </rPh>
    <rPh sb="34" eb="35">
      <t>ミ</t>
    </rPh>
    <rPh sb="44" eb="46">
      <t>センタク</t>
    </rPh>
    <rPh sb="48" eb="50">
      <t>バアイ</t>
    </rPh>
    <rPh sb="53" eb="55">
      <t>カキ</t>
    </rPh>
    <rPh sb="56" eb="58">
      <t>ショクバ</t>
    </rPh>
    <rPh sb="58" eb="60">
      <t>カンキョウ</t>
    </rPh>
    <rPh sb="60" eb="61">
      <t>トウ</t>
    </rPh>
    <rPh sb="61" eb="63">
      <t>ヨウケン</t>
    </rPh>
    <rPh sb="64" eb="65">
      <t>ヒョウ</t>
    </rPh>
    <phoneticPr fontId="6"/>
  </si>
  <si>
    <t>キャリアパス要件Ⅲ（昇給の仕組みの整備等）を満たすこと</t>
    <rPh sb="22" eb="23">
      <t>ミ</t>
    </rPh>
    <phoneticPr fontId="6"/>
  </si>
  <si>
    <t>●「別紙様式3－1」に記載する処遇改善加算による賃金改善の所要額について、具体的な算出方法は問いませんが、各職員に対し、処遇改善加算を原資として行った
　賃金改善額を積み上げる（足し上げる）などの適切な方法により算出してください。
　また、「賃金額」を記入する欄には、基本給、手当、賞与等（退職手当を除く。）を含む金額を記入してください。</t>
    <rPh sb="2" eb="4">
      <t>ベッシ</t>
    </rPh>
    <rPh sb="4" eb="6">
      <t>ヨウシキ</t>
    </rPh>
    <rPh sb="29" eb="31">
      <t>ショヨウ</t>
    </rPh>
    <rPh sb="89" eb="90">
      <t>タ</t>
    </rPh>
    <rPh sb="91" eb="92">
      <t>ア</t>
    </rPh>
    <rPh sb="106" eb="108">
      <t>サンシュツ</t>
    </rPh>
    <phoneticPr fontId="6"/>
  </si>
  <si>
    <t>下表に必要事項を入力してください。記入内容が別紙様式3-1及び3-2に反映されます。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9" eb="30">
      <t>オヨ</t>
    </rPh>
    <rPh sb="35" eb="37">
      <t>ハンエイ</t>
    </rPh>
    <phoneticPr fontId="6"/>
  </si>
  <si>
    <t>① 処遇改善加算Ⅳ相当の加算額の１/２</t>
    <rPh sb="9" eb="11">
      <t>ソウトウ</t>
    </rPh>
    <rPh sb="12" eb="15">
      <t>カサンガク</t>
    </rPh>
    <phoneticPr fontId="6"/>
  </si>
  <si>
    <t>② 処遇改善加算による賃金改善額のうち、月額賃金改善による額
　 （①の額以上となること）</t>
    <rPh sb="11" eb="13">
      <t>チンギン</t>
    </rPh>
    <rPh sb="13" eb="15">
      <t>カイゼン</t>
    </rPh>
    <rPh sb="15" eb="16">
      <t>ガク</t>
    </rPh>
    <rPh sb="20" eb="22">
      <t>ゲツガク</t>
    </rPh>
    <rPh sb="22" eb="24">
      <t>チンギン</t>
    </rPh>
    <rPh sb="24" eb="26">
      <t>カイゼン</t>
    </rPh>
    <rPh sb="29" eb="30">
      <t>ガク</t>
    </rPh>
    <rPh sb="36" eb="37">
      <t>ガク</t>
    </rPh>
    <rPh sb="37" eb="39">
      <t>イジョウ</t>
    </rPh>
    <phoneticPr fontId="6"/>
  </si>
  <si>
    <t>① 処遇改善加算への移行に伴い、新たに増加する旧ベースアップ等加算
　 相当の額</t>
    <rPh sb="10" eb="12">
      <t>イコウ</t>
    </rPh>
    <rPh sb="13" eb="14">
      <t>トモナ</t>
    </rPh>
    <rPh sb="16" eb="17">
      <t>アラ</t>
    </rPh>
    <rPh sb="19" eb="21">
      <t>ゾウカ</t>
    </rPh>
    <rPh sb="23" eb="24">
      <t>キュウ</t>
    </rPh>
    <rPh sb="30" eb="31">
      <t>トウ</t>
    </rPh>
    <rPh sb="31" eb="33">
      <t>カサン</t>
    </rPh>
    <rPh sb="36" eb="38">
      <t>ソウトウ</t>
    </rPh>
    <rPh sb="39" eb="40">
      <t>ガク</t>
    </rPh>
    <phoneticPr fontId="6"/>
  </si>
  <si>
    <r>
      <t>② 新たに増加する旧ベースアップ等加算相当を原資として実施する
　 新たな賃金改善額（</t>
    </r>
    <r>
      <rPr>
        <b/>
        <sz val="9"/>
        <color theme="1"/>
        <rFont val="ＭＳ Ｐゴシック"/>
        <family val="3"/>
        <charset val="128"/>
      </rPr>
      <t>①の額以上となること</t>
    </r>
    <r>
      <rPr>
        <sz val="9"/>
        <color theme="1"/>
        <rFont val="ＭＳ Ｐゴシック"/>
        <family val="3"/>
        <charset val="128"/>
      </rPr>
      <t>）</t>
    </r>
    <rPh sb="2" eb="3">
      <t>アラ</t>
    </rPh>
    <rPh sb="5" eb="7">
      <t>ゾウカ</t>
    </rPh>
    <rPh sb="9" eb="10">
      <t>キュウ</t>
    </rPh>
    <rPh sb="16" eb="17">
      <t>トウ</t>
    </rPh>
    <rPh sb="17" eb="19">
      <t>カサン</t>
    </rPh>
    <rPh sb="19" eb="21">
      <t>ソウトウ</t>
    </rPh>
    <rPh sb="22" eb="24">
      <t>ゲンシ</t>
    </rPh>
    <rPh sb="27" eb="29">
      <t>ジッシ</t>
    </rPh>
    <rPh sb="34" eb="35">
      <t>アラ</t>
    </rPh>
    <rPh sb="37" eb="39">
      <t>チンギン</t>
    </rPh>
    <rPh sb="39" eb="41">
      <t>カイゼン</t>
    </rPh>
    <rPh sb="41" eb="42">
      <t>ガク</t>
    </rPh>
    <rPh sb="45" eb="46">
      <t>ガク</t>
    </rPh>
    <rPh sb="46" eb="48">
      <t>イジョウ</t>
    </rPh>
    <phoneticPr fontId="6"/>
  </si>
  <si>
    <r>
      <t>i）うち、ベースアップ等（</t>
    </r>
    <r>
      <rPr>
        <u/>
        <sz val="9"/>
        <color theme="1"/>
        <rFont val="ＭＳ Ｐゴシック"/>
        <family val="3"/>
        <charset val="128"/>
      </rPr>
      <t>基本給又は毎月決まって支払われる手当の</t>
    </r>
    <r>
      <rPr>
        <sz val="9"/>
        <color theme="1"/>
        <rFont val="ＭＳ Ｐゴシック"/>
        <family val="3"/>
        <charset val="128"/>
      </rPr>
      <t xml:space="preserve">
   </t>
    </r>
    <r>
      <rPr>
        <u/>
        <sz val="9"/>
        <color theme="1"/>
        <rFont val="ＭＳ Ｐゴシック"/>
        <family val="3"/>
        <charset val="128"/>
      </rPr>
      <t>引上げ</t>
    </r>
    <r>
      <rPr>
        <sz val="9"/>
        <color theme="1"/>
        <rFont val="ＭＳ Ｐゴシック"/>
        <family val="3"/>
        <charset val="128"/>
      </rPr>
      <t>）による賃金改善の額（総額）</t>
    </r>
    <rPh sb="13" eb="16">
      <t>キホンキュウ</t>
    </rPh>
    <rPh sb="16" eb="17">
      <t>マタ</t>
    </rPh>
    <rPh sb="18" eb="20">
      <t>マイツキ</t>
    </rPh>
    <rPh sb="20" eb="21">
      <t>キ</t>
    </rPh>
    <rPh sb="24" eb="26">
      <t>シハラ</t>
    </rPh>
    <rPh sb="29" eb="31">
      <t>テアテ</t>
    </rPh>
    <rPh sb="36" eb="38">
      <t>ヒキア</t>
    </rPh>
    <rPh sb="48" eb="49">
      <t>ガク</t>
    </rPh>
    <rPh sb="50" eb="52">
      <t>ソウガク</t>
    </rPh>
    <phoneticPr fontId="6"/>
  </si>
  <si>
    <t>・計画書の時点で実施済みだった項目及び令和７年度中に対応すると誓約していた項目にチェック（✔）すること。
・ 「入職促進に向けた取組」、「資質の向上やキャリアアップに向けた支援」、「両立支援・多様な働き方の推進」、「腰痛を含む心身の健康管理」
    及び「やりがい・働きがいの醸成」の区分ごとに２以上の取組を実施すること。
・「生産性向上のための取組」のうち３以上の取組（うち⑰又は⑱は必須）を実施すること。</t>
    <rPh sb="1" eb="4">
      <t>ケイカクショ</t>
    </rPh>
    <rPh sb="5" eb="7">
      <t>ジテン</t>
    </rPh>
    <rPh sb="8" eb="10">
      <t>ジッシ</t>
    </rPh>
    <rPh sb="10" eb="11">
      <t>ズ</t>
    </rPh>
    <rPh sb="15" eb="17">
      <t>コウモク</t>
    </rPh>
    <rPh sb="17" eb="18">
      <t>オヨ</t>
    </rPh>
    <rPh sb="19" eb="21">
      <t>レイワ</t>
    </rPh>
    <rPh sb="22" eb="24">
      <t>ネンド</t>
    </rPh>
    <rPh sb="24" eb="25">
      <t>チュウ</t>
    </rPh>
    <rPh sb="26" eb="28">
      <t>タイオウ</t>
    </rPh>
    <rPh sb="31" eb="33">
      <t>セイヤク</t>
    </rPh>
    <rPh sb="37" eb="39">
      <t>コウモク</t>
    </rPh>
    <phoneticPr fontId="6"/>
  </si>
  <si>
    <t xml:space="preserve">・計画書の時点で実施済みだった項目及び令和７年度中に対応すると誓約していた項目にチェック（✔）すること。
・「入職促進に向けた取組」、「資質の向上やキャリアアップに向けた支援」、「両立支援・多様な働き方の推進」、「腰痛を含む心身の健康管理」
     及び「やりがい・働きがいの醸成」の区分ごとに１以上を実施すること。
・「生産性向上のための取組」のうち２以上の取組を実施すること。
</t>
    <rPh sb="15" eb="17">
      <t>コウモク</t>
    </rPh>
    <rPh sb="17" eb="18">
      <t>オヨ</t>
    </rPh>
    <phoneticPr fontId="6"/>
  </si>
  <si>
    <t>処遇改善加算の届出に係る提出先（指定権者）の名称を入力してください。</t>
    <rPh sb="7" eb="9">
      <t>トドケデ</t>
    </rPh>
    <rPh sb="10" eb="11">
      <t>カカ</t>
    </rPh>
    <rPh sb="12" eb="14">
      <t>テイシュツ</t>
    </rPh>
    <rPh sb="14" eb="15">
      <t>サキ</t>
    </rPh>
    <rPh sb="16" eb="18">
      <t>シテイ</t>
    </rPh>
    <rPh sb="18" eb="19">
      <t>ケン</t>
    </rPh>
    <rPh sb="19" eb="20">
      <t>ジャ</t>
    </rPh>
    <rPh sb="22" eb="24">
      <t>メイショウ</t>
    </rPh>
    <rPh sb="25" eb="27">
      <t>ニュウリョク</t>
    </rPh>
    <phoneticPr fontId="6"/>
  </si>
  <si>
    <t>処遇改善加算Ⅰ・Ⅱの要件
　(「令和７年度の算定予定②」の期間について)</t>
    <phoneticPr fontId="6"/>
  </si>
  <si>
    <t>（別紙様式3-2「キャリアパス要件Ⅳ」の欄から転記）</t>
    <rPh sb="1" eb="3">
      <t>ベッシ</t>
    </rPh>
    <rPh sb="3" eb="5">
      <t>ヨウシキ</t>
    </rPh>
    <rPh sb="19" eb="20">
      <t>ラン</t>
    </rPh>
    <rPh sb="22" eb="24">
      <t>テンキ</t>
    </rPh>
    <phoneticPr fontId="6"/>
  </si>
  <si>
    <t>（別紙様式3-2「キャリアパス要件Ⅳ」の欄から転記）</t>
    <rPh sb="1" eb="3">
      <t>ベッシ</t>
    </rPh>
    <rPh sb="3" eb="5">
      <t>ヨウシキ</t>
    </rPh>
    <rPh sb="20" eb="21">
      <t>ラン</t>
    </rPh>
    <rPh sb="23" eb="25">
      <t>テンキ</t>
    </rPh>
    <phoneticPr fontId="6"/>
  </si>
  <si>
    <t>生産性向上のための取組</t>
    <phoneticPr fontId="6"/>
  </si>
  <si>
    <t>実績報告書（処遇改善加算）作成用　基本情報入力シート</t>
    <rPh sb="0" eb="2">
      <t>ジッセキ</t>
    </rPh>
    <rPh sb="2" eb="5">
      <t>ホウコクショ</t>
    </rPh>
    <rPh sb="6" eb="8">
      <t>ショグウ</t>
    </rPh>
    <rPh sb="13" eb="16">
      <t>サクセイヨウ</t>
    </rPh>
    <rPh sb="17" eb="19">
      <t>キホン</t>
    </rPh>
    <rPh sb="19" eb="21">
      <t>ジョウホウ</t>
    </rPh>
    <rPh sb="21" eb="23">
      <t>ニュウリョク</t>
    </rPh>
    <phoneticPr fontId="6"/>
  </si>
  <si>
    <t>●はじめに本シート（基本情報入力シート）の黄色セルに入力することで、介護職員等処遇改善加算（以下、処遇改善加算）の対象事業所等に関する基本的な情報が、各様式に自動的に転記されます。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49" eb="51">
      <t>ショグウ</t>
    </rPh>
    <rPh sb="57" eb="59">
      <t>タイショウ</t>
    </rPh>
    <rPh sb="59" eb="62">
      <t>ジギョウショ</t>
    </rPh>
    <rPh sb="62" eb="63">
      <t>トウ</t>
    </rPh>
    <rPh sb="64" eb="65">
      <t>カン</t>
    </rPh>
    <rPh sb="67" eb="70">
      <t>キホンテキ</t>
    </rPh>
    <rPh sb="71" eb="73">
      <t>ジョウホウ</t>
    </rPh>
    <rPh sb="75" eb="78">
      <t>カクヨウシキ</t>
    </rPh>
    <rPh sb="79" eb="82">
      <t>ジドウテキ</t>
    </rPh>
    <rPh sb="83" eb="85">
      <t>テンキ</t>
    </rPh>
    <phoneticPr fontId="6"/>
  </si>
  <si>
    <t>令和７年度の賃金改善額
（③の額以上となること。介護人材確保・職場環境改善等事業から人件費に充てた額を除く。）</t>
    <rPh sb="6" eb="8">
      <t>チンギン</t>
    </rPh>
    <rPh sb="24" eb="30">
      <t>カイゴジンザイカクホ</t>
    </rPh>
    <rPh sb="31" eb="40">
      <t>ショクバカンキョウカイゼントウジギョウ</t>
    </rPh>
    <rPh sb="42" eb="45">
      <t>ジンケンヒ</t>
    </rPh>
    <rPh sb="46" eb="47">
      <t>ア</t>
    </rPh>
    <rPh sb="49" eb="50">
      <t>ガク</t>
    </rPh>
    <rPh sb="51" eb="52">
      <t>ノゾ</t>
    </rPh>
    <phoneticPr fontId="6"/>
  </si>
  <si>
    <t>東京都</t>
    <rPh sb="0" eb="2">
      <t>トウキョウ</t>
    </rPh>
    <rPh sb="2" eb="3">
      <t>ト</t>
    </rPh>
    <phoneticPr fontId="4"/>
  </si>
  <si>
    <t>○○ケアサービス</t>
    <phoneticPr fontId="4"/>
  </si>
  <si>
    <t>東京都千代田区１－１－１－</t>
    <rPh sb="0" eb="2">
      <t>トウキョウ</t>
    </rPh>
    <rPh sb="2" eb="3">
      <t>ト</t>
    </rPh>
    <rPh sb="3" eb="7">
      <t>チヨダク</t>
    </rPh>
    <phoneticPr fontId="4"/>
  </si>
  <si>
    <t>○○ビル○○号室</t>
    <rPh sb="6" eb="8">
      <t>ゴウシツ</t>
    </rPh>
    <phoneticPr fontId="4"/>
  </si>
  <si>
    <t>代表取締役</t>
    <rPh sb="0" eb="5">
      <t>ダイヒョウトリシマリヤク</t>
    </rPh>
    <phoneticPr fontId="4"/>
  </si>
  <si>
    <t>厚労　花子</t>
    <rPh sb="0" eb="2">
      <t>コウロウ</t>
    </rPh>
    <rPh sb="3" eb="5">
      <t>ハナコ</t>
    </rPh>
    <phoneticPr fontId="4"/>
  </si>
  <si>
    <t>コウロウ　タロウ</t>
    <phoneticPr fontId="4"/>
  </si>
  <si>
    <t>厚労　太郎</t>
    <rPh sb="0" eb="2">
      <t>コウロウ</t>
    </rPh>
    <rPh sb="3" eb="5">
      <t>タロウ</t>
    </rPh>
    <phoneticPr fontId="4"/>
  </si>
  <si>
    <t>000-0000-0000</t>
    <phoneticPr fontId="4"/>
  </si>
  <si>
    <t>aaa@aaa.com</t>
    <phoneticPr fontId="4"/>
  </si>
  <si>
    <t>1111111111</t>
    <phoneticPr fontId="4"/>
  </si>
  <si>
    <t>2222222222</t>
    <phoneticPr fontId="4"/>
  </si>
  <si>
    <t>3333333333</t>
    <phoneticPr fontId="4"/>
  </si>
  <si>
    <t>4444444444</t>
    <phoneticPr fontId="4"/>
  </si>
  <si>
    <t>1111111112</t>
  </si>
  <si>
    <t>1111111113</t>
  </si>
  <si>
    <t>1111111114</t>
  </si>
  <si>
    <t>1111111115</t>
  </si>
  <si>
    <t>1111111116</t>
  </si>
  <si>
    <t>1111111117</t>
  </si>
  <si>
    <t>1111111118</t>
  </si>
  <si>
    <t>1111111119</t>
  </si>
  <si>
    <t>1111111120</t>
  </si>
  <si>
    <t>1111111121</t>
  </si>
  <si>
    <t>1111111122</t>
  </si>
  <si>
    <t>1111111123</t>
  </si>
  <si>
    <t>1111111124</t>
  </si>
  <si>
    <t>1111111125</t>
  </si>
  <si>
    <t>1111111126</t>
  </si>
  <si>
    <t>1111111127</t>
  </si>
  <si>
    <t>1111111128</t>
  </si>
  <si>
    <t>1111111129</t>
  </si>
  <si>
    <t>1111111130</t>
  </si>
  <si>
    <t>1111111131</t>
  </si>
  <si>
    <t>1111111132</t>
  </si>
  <si>
    <t>1111111133</t>
  </si>
  <si>
    <t>1111111134</t>
  </si>
  <si>
    <t>1111111135</t>
  </si>
  <si>
    <t>1111111136</t>
  </si>
  <si>
    <t>1111111137</t>
  </si>
  <si>
    <t>1111111138</t>
  </si>
  <si>
    <t>1111111139</t>
  </si>
  <si>
    <t>1111111140</t>
  </si>
  <si>
    <t>1111111141</t>
  </si>
  <si>
    <t>1111111142</t>
  </si>
  <si>
    <t>1111111143</t>
  </si>
  <si>
    <t>1111111144</t>
  </si>
  <si>
    <t>1111111145</t>
  </si>
  <si>
    <t>1111111146</t>
  </si>
  <si>
    <t>1111111147</t>
  </si>
  <si>
    <t>1111111148</t>
  </si>
  <si>
    <t>1111111149</t>
  </si>
  <si>
    <t>1111111150</t>
  </si>
  <si>
    <t>1111111151</t>
  </si>
  <si>
    <t>1111111152</t>
  </si>
  <si>
    <t>1111111153</t>
  </si>
  <si>
    <t>東京都</t>
    <rPh sb="0" eb="3">
      <t>トウキョウト</t>
    </rPh>
    <phoneticPr fontId="9"/>
  </si>
  <si>
    <t>千代田区</t>
    <rPh sb="0" eb="4">
      <t>チヨダク</t>
    </rPh>
    <phoneticPr fontId="9"/>
  </si>
  <si>
    <t>千代田区</t>
    <rPh sb="0" eb="4">
      <t>チヨダク</t>
    </rPh>
    <phoneticPr fontId="4"/>
  </si>
  <si>
    <t>○○ホームヘルプ</t>
    <phoneticPr fontId="6"/>
  </si>
  <si>
    <t>××ホームヘルプ</t>
    <phoneticPr fontId="6"/>
  </si>
  <si>
    <t>△△ホームヘルプ</t>
    <phoneticPr fontId="6"/>
  </si>
  <si>
    <t>■■ホームヘルプ</t>
    <phoneticPr fontId="6"/>
  </si>
  <si>
    <t>◇◇ホームヘルプ</t>
    <phoneticPr fontId="6"/>
  </si>
  <si>
    <t>○○定巡</t>
    <rPh sb="2" eb="4">
      <t>テイジュン</t>
    </rPh>
    <phoneticPr fontId="6"/>
  </si>
  <si>
    <t>○○訪問入浴介護</t>
    <rPh sb="2" eb="8">
      <t>ホウモンニュウヨクカイゴ</t>
    </rPh>
    <phoneticPr fontId="6"/>
  </si>
  <si>
    <t>○○デイケア</t>
    <phoneticPr fontId="6"/>
  </si>
  <si>
    <t>○○リハ</t>
    <phoneticPr fontId="6"/>
  </si>
  <si>
    <t>○○の杜</t>
    <rPh sb="3" eb="4">
      <t>モリ</t>
    </rPh>
    <phoneticPr fontId="6"/>
  </si>
  <si>
    <t>○○小多機</t>
    <rPh sb="2" eb="5">
      <t>ショウタキ</t>
    </rPh>
    <phoneticPr fontId="6"/>
  </si>
  <si>
    <t>○○看多機</t>
    <rPh sb="2" eb="5">
      <t>カンタキ</t>
    </rPh>
    <phoneticPr fontId="6"/>
  </si>
  <si>
    <t>○○GH</t>
    <phoneticPr fontId="6"/>
  </si>
  <si>
    <t>○○施設</t>
    <rPh sb="2" eb="4">
      <t>シセツ</t>
    </rPh>
    <phoneticPr fontId="6"/>
  </si>
  <si>
    <t>夜間対応型訪問介護</t>
    <rPh sb="0" eb="2">
      <t>ヤカン</t>
    </rPh>
    <rPh sb="2" eb="4">
      <t>タイオウ</t>
    </rPh>
    <rPh sb="4" eb="5">
      <t>ガタ</t>
    </rPh>
    <rPh sb="5" eb="7">
      <t>ホウモン</t>
    </rPh>
    <rPh sb="7" eb="9">
      <t>カイゴ</t>
    </rPh>
    <phoneticPr fontId="84"/>
  </si>
  <si>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84"/>
  </si>
  <si>
    <t>訪問入浴介護</t>
    <rPh sb="0" eb="2">
      <t>ホウモン</t>
    </rPh>
    <rPh sb="2" eb="4">
      <t>ニュウヨク</t>
    </rPh>
    <rPh sb="4" eb="6">
      <t>カイゴ</t>
    </rPh>
    <phoneticPr fontId="84"/>
  </si>
  <si>
    <t>介護予防訪問入浴介護</t>
    <rPh sb="0" eb="2">
      <t>カイゴ</t>
    </rPh>
    <rPh sb="2" eb="4">
      <t>ヨボウ</t>
    </rPh>
    <rPh sb="4" eb="6">
      <t>ホウモン</t>
    </rPh>
    <rPh sb="6" eb="8">
      <t>ニュウヨク</t>
    </rPh>
    <rPh sb="8" eb="10">
      <t>カイゴ</t>
    </rPh>
    <phoneticPr fontId="84"/>
  </si>
  <si>
    <t>通所介護</t>
    <rPh sb="0" eb="2">
      <t>ツウショ</t>
    </rPh>
    <rPh sb="2" eb="4">
      <t>カイゴ</t>
    </rPh>
    <phoneticPr fontId="84"/>
  </si>
  <si>
    <t>地域密着型通所介護</t>
    <rPh sb="0" eb="2">
      <t>チイキ</t>
    </rPh>
    <rPh sb="2" eb="5">
      <t>ミッチャクガタ</t>
    </rPh>
    <rPh sb="5" eb="7">
      <t>ツウショ</t>
    </rPh>
    <rPh sb="7" eb="9">
      <t>カイゴ</t>
    </rPh>
    <phoneticPr fontId="84"/>
  </si>
  <si>
    <t>通所リハビリテーション</t>
    <rPh sb="0" eb="2">
      <t>ツウショ</t>
    </rPh>
    <phoneticPr fontId="84"/>
  </si>
  <si>
    <t>介護予防通所リハビリテーション</t>
    <rPh sb="0" eb="2">
      <t>カイゴ</t>
    </rPh>
    <rPh sb="2" eb="4">
      <t>ヨボウ</t>
    </rPh>
    <rPh sb="4" eb="6">
      <t>ツウショ</t>
    </rPh>
    <phoneticPr fontId="84"/>
  </si>
  <si>
    <t>特定施設入居者生活介護</t>
    <rPh sb="0" eb="2">
      <t>トクテイ</t>
    </rPh>
    <rPh sb="2" eb="4">
      <t>シセツ</t>
    </rPh>
    <rPh sb="4" eb="7">
      <t>ニュウキョシャ</t>
    </rPh>
    <rPh sb="7" eb="9">
      <t>セイカツ</t>
    </rPh>
    <rPh sb="9" eb="11">
      <t>カイゴ</t>
    </rPh>
    <phoneticPr fontId="84"/>
  </si>
  <si>
    <t>特定施設入居者生活介護（短期利用型）</t>
    <rPh sb="0" eb="2">
      <t>トクテイ</t>
    </rPh>
    <rPh sb="2" eb="4">
      <t>シセツ</t>
    </rPh>
    <rPh sb="4" eb="7">
      <t>ニュウキョシャ</t>
    </rPh>
    <rPh sb="7" eb="9">
      <t>セイカツ</t>
    </rPh>
    <rPh sb="9" eb="11">
      <t>カイゴ</t>
    </rPh>
    <rPh sb="12" eb="14">
      <t>タンキ</t>
    </rPh>
    <rPh sb="14" eb="17">
      <t>リヨウガタ</t>
    </rPh>
    <phoneticPr fontId="84"/>
  </si>
  <si>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84"/>
  </si>
  <si>
    <t>地域密着型特定施設入居者生活介護</t>
    <rPh sb="0" eb="2">
      <t>チイキ</t>
    </rPh>
    <rPh sb="2" eb="4">
      <t>ミッチャク</t>
    </rPh>
    <rPh sb="4" eb="5">
      <t>ガタ</t>
    </rPh>
    <rPh sb="5" eb="7">
      <t>トクテイ</t>
    </rPh>
    <rPh sb="7" eb="9">
      <t>シセツ</t>
    </rPh>
    <rPh sb="9" eb="12">
      <t>ニュウキョシャ</t>
    </rPh>
    <rPh sb="12" eb="14">
      <t>セイカツ</t>
    </rPh>
    <rPh sb="14" eb="16">
      <t>カイゴ</t>
    </rPh>
    <phoneticPr fontId="84"/>
  </si>
  <si>
    <t>地域密着型特定施設入居者生活介護（短期利用型）</t>
    <rPh sb="0" eb="2">
      <t>チイキ</t>
    </rPh>
    <rPh sb="2" eb="4">
      <t>ミッチャク</t>
    </rPh>
    <rPh sb="4" eb="5">
      <t>ガタ</t>
    </rPh>
    <rPh sb="5" eb="7">
      <t>トクテイ</t>
    </rPh>
    <rPh sb="7" eb="9">
      <t>シセツ</t>
    </rPh>
    <rPh sb="9" eb="12">
      <t>ニュウキョシャ</t>
    </rPh>
    <rPh sb="12" eb="14">
      <t>セイカツ</t>
    </rPh>
    <rPh sb="14" eb="16">
      <t>カイゴ</t>
    </rPh>
    <rPh sb="17" eb="19">
      <t>タンキ</t>
    </rPh>
    <rPh sb="19" eb="22">
      <t>リヨウガタ</t>
    </rPh>
    <phoneticPr fontId="84"/>
  </si>
  <si>
    <t>認知症対応型通所介護</t>
    <rPh sb="0" eb="2">
      <t>ニンチ</t>
    </rPh>
    <rPh sb="2" eb="3">
      <t>ショウ</t>
    </rPh>
    <rPh sb="3" eb="6">
      <t>タイオウガタ</t>
    </rPh>
    <rPh sb="6" eb="8">
      <t>ツウショ</t>
    </rPh>
    <rPh sb="8" eb="10">
      <t>カイゴ</t>
    </rPh>
    <phoneticPr fontId="84"/>
  </si>
  <si>
    <t>介護予防認知症対応型通所介護</t>
    <rPh sb="0" eb="2">
      <t>カイゴ</t>
    </rPh>
    <rPh sb="2" eb="4">
      <t>ヨボウ</t>
    </rPh>
    <rPh sb="4" eb="6">
      <t>ニンチ</t>
    </rPh>
    <rPh sb="6" eb="7">
      <t>ショウ</t>
    </rPh>
    <rPh sb="7" eb="10">
      <t>タイオウガタ</t>
    </rPh>
    <rPh sb="10" eb="12">
      <t>ツウショ</t>
    </rPh>
    <rPh sb="12" eb="14">
      <t>カイゴ</t>
    </rPh>
    <phoneticPr fontId="84"/>
  </si>
  <si>
    <t>小規模多機能型居宅介護</t>
    <rPh sb="0" eb="3">
      <t>ショウキボ</t>
    </rPh>
    <rPh sb="3" eb="7">
      <t>タキノウガタ</t>
    </rPh>
    <rPh sb="7" eb="9">
      <t>キョタク</t>
    </rPh>
    <rPh sb="9" eb="11">
      <t>カイゴ</t>
    </rPh>
    <phoneticPr fontId="84"/>
  </si>
  <si>
    <t>小規模多機能型居宅介護（短期利用型）</t>
    <rPh sb="0" eb="3">
      <t>ショウキボ</t>
    </rPh>
    <rPh sb="3" eb="7">
      <t>タキノウガタ</t>
    </rPh>
    <rPh sb="7" eb="9">
      <t>キョタク</t>
    </rPh>
    <rPh sb="9" eb="11">
      <t>カイゴ</t>
    </rPh>
    <rPh sb="12" eb="14">
      <t>タンキ</t>
    </rPh>
    <rPh sb="14" eb="17">
      <t>リヨウガタ</t>
    </rPh>
    <phoneticPr fontId="84"/>
  </si>
  <si>
    <t>介護予防小規模多機能型居宅介護</t>
    <rPh sb="0" eb="2">
      <t>カイゴ</t>
    </rPh>
    <rPh sb="2" eb="4">
      <t>ヨボウ</t>
    </rPh>
    <rPh sb="4" eb="7">
      <t>ショウキボ</t>
    </rPh>
    <rPh sb="7" eb="11">
      <t>タキノウガタ</t>
    </rPh>
    <rPh sb="11" eb="13">
      <t>キョタク</t>
    </rPh>
    <rPh sb="13" eb="15">
      <t>カイゴ</t>
    </rPh>
    <phoneticPr fontId="84"/>
  </si>
  <si>
    <t>介護予防小規模多機能型居宅介護（短期利用型）</t>
    <rPh sb="0" eb="2">
      <t>カイゴ</t>
    </rPh>
    <rPh sb="2" eb="4">
      <t>ヨボウ</t>
    </rPh>
    <phoneticPr fontId="84"/>
  </si>
  <si>
    <t>複合型サービス（看護小規模多機能型居宅介護）</t>
    <rPh sb="0" eb="3">
      <t>フクゴウガタ</t>
    </rPh>
    <rPh sb="8" eb="10">
      <t>カンゴ</t>
    </rPh>
    <rPh sb="10" eb="13">
      <t>ショウキボ</t>
    </rPh>
    <rPh sb="13" eb="17">
      <t>タキノウガタ</t>
    </rPh>
    <rPh sb="17" eb="19">
      <t>キョタク</t>
    </rPh>
    <rPh sb="19" eb="21">
      <t>カイゴ</t>
    </rPh>
    <phoneticPr fontId="84"/>
  </si>
  <si>
    <t>複合型サービス（看護小規模多機能型居宅介護・短期利用型）</t>
    <rPh sb="0" eb="3">
      <t>フクゴウガタ</t>
    </rPh>
    <rPh sb="8" eb="10">
      <t>カンゴ</t>
    </rPh>
    <rPh sb="10" eb="13">
      <t>ショウキボ</t>
    </rPh>
    <rPh sb="13" eb="16">
      <t>タキノウ</t>
    </rPh>
    <rPh sb="16" eb="17">
      <t>ガタ</t>
    </rPh>
    <rPh sb="17" eb="19">
      <t>キョタク</t>
    </rPh>
    <rPh sb="19" eb="21">
      <t>カイゴ</t>
    </rPh>
    <rPh sb="22" eb="24">
      <t>タンキ</t>
    </rPh>
    <rPh sb="24" eb="27">
      <t>リヨウガタ</t>
    </rPh>
    <phoneticPr fontId="84"/>
  </si>
  <si>
    <t>認知症対応型共同生活介護</t>
    <rPh sb="0" eb="2">
      <t>ニンチ</t>
    </rPh>
    <rPh sb="2" eb="3">
      <t>ショウ</t>
    </rPh>
    <rPh sb="3" eb="6">
      <t>タイオウガタ</t>
    </rPh>
    <rPh sb="6" eb="8">
      <t>キョウドウ</t>
    </rPh>
    <rPh sb="8" eb="10">
      <t>セイカツ</t>
    </rPh>
    <rPh sb="10" eb="12">
      <t>カイゴ</t>
    </rPh>
    <phoneticPr fontId="84"/>
  </si>
  <si>
    <t>認知症対応型共同生活介護（短期利用型）</t>
    <rPh sb="0" eb="2">
      <t>ニンチ</t>
    </rPh>
    <rPh sb="2" eb="3">
      <t>ショウ</t>
    </rPh>
    <rPh sb="3" eb="6">
      <t>タイオウガタ</t>
    </rPh>
    <rPh sb="6" eb="8">
      <t>キョウドウ</t>
    </rPh>
    <rPh sb="8" eb="10">
      <t>セイカツ</t>
    </rPh>
    <rPh sb="10" eb="12">
      <t>カイゴ</t>
    </rPh>
    <rPh sb="13" eb="15">
      <t>タンキ</t>
    </rPh>
    <rPh sb="15" eb="18">
      <t>リヨウガタ</t>
    </rPh>
    <phoneticPr fontId="84"/>
  </si>
  <si>
    <t>介護予防認知症対応型共同生活介護</t>
    <rPh sb="0" eb="2">
      <t>カイゴ</t>
    </rPh>
    <rPh sb="2" eb="4">
      <t>ヨボウ</t>
    </rPh>
    <rPh sb="4" eb="6">
      <t>ニンチ</t>
    </rPh>
    <rPh sb="6" eb="7">
      <t>ショウ</t>
    </rPh>
    <rPh sb="7" eb="10">
      <t>タイオウガタ</t>
    </rPh>
    <rPh sb="10" eb="12">
      <t>キョウドウ</t>
    </rPh>
    <rPh sb="12" eb="14">
      <t>セイカツ</t>
    </rPh>
    <rPh sb="14" eb="16">
      <t>カイゴ</t>
    </rPh>
    <phoneticPr fontId="84"/>
  </si>
  <si>
    <t>介護予防認知症対応型共同生活介護（短期利用型）</t>
    <rPh sb="0" eb="2">
      <t>カイゴ</t>
    </rPh>
    <rPh sb="2" eb="4">
      <t>ヨボウ</t>
    </rPh>
    <rPh sb="4" eb="6">
      <t>ニンチ</t>
    </rPh>
    <rPh sb="6" eb="7">
      <t>ショウ</t>
    </rPh>
    <rPh sb="7" eb="10">
      <t>タイオウガタ</t>
    </rPh>
    <rPh sb="10" eb="12">
      <t>キョウドウ</t>
    </rPh>
    <rPh sb="12" eb="14">
      <t>セイカツ</t>
    </rPh>
    <rPh sb="14" eb="16">
      <t>カイゴ</t>
    </rPh>
    <rPh sb="17" eb="19">
      <t>タンキ</t>
    </rPh>
    <rPh sb="19" eb="22">
      <t>リヨウガタ</t>
    </rPh>
    <phoneticPr fontId="84"/>
  </si>
  <si>
    <t>介護老人福祉施設サービス</t>
    <rPh sb="0" eb="2">
      <t>カイゴ</t>
    </rPh>
    <rPh sb="2" eb="4">
      <t>ロウジン</t>
    </rPh>
    <rPh sb="4" eb="6">
      <t>フクシ</t>
    </rPh>
    <rPh sb="6" eb="8">
      <t>シセツ</t>
    </rPh>
    <phoneticPr fontId="84"/>
  </si>
  <si>
    <t>地域密着型介護老人福祉施設</t>
    <rPh sb="0" eb="2">
      <t>チイキ</t>
    </rPh>
    <rPh sb="2" eb="5">
      <t>ミッチャクガタ</t>
    </rPh>
    <rPh sb="5" eb="7">
      <t>カイゴ</t>
    </rPh>
    <rPh sb="7" eb="9">
      <t>ロウジン</t>
    </rPh>
    <rPh sb="9" eb="11">
      <t>フクシ</t>
    </rPh>
    <rPh sb="11" eb="13">
      <t>シセツ</t>
    </rPh>
    <phoneticPr fontId="84"/>
  </si>
  <si>
    <t>短期入所生活介護</t>
    <rPh sb="0" eb="2">
      <t>タンキ</t>
    </rPh>
    <rPh sb="2" eb="4">
      <t>ニュウショ</t>
    </rPh>
    <rPh sb="4" eb="6">
      <t>セイカツ</t>
    </rPh>
    <rPh sb="6" eb="8">
      <t>カイゴ</t>
    </rPh>
    <phoneticPr fontId="84"/>
  </si>
  <si>
    <t>介護予防短期入所生活介護</t>
    <rPh sb="0" eb="2">
      <t>カイゴ</t>
    </rPh>
    <rPh sb="2" eb="4">
      <t>ヨボウ</t>
    </rPh>
    <rPh sb="4" eb="6">
      <t>タンキ</t>
    </rPh>
    <rPh sb="6" eb="8">
      <t>ニュウショ</t>
    </rPh>
    <rPh sb="8" eb="10">
      <t>セイカツ</t>
    </rPh>
    <rPh sb="10" eb="12">
      <t>カイゴ</t>
    </rPh>
    <phoneticPr fontId="84"/>
  </si>
  <si>
    <t>介護老人保健施設サービス</t>
    <rPh sb="0" eb="2">
      <t>カイゴ</t>
    </rPh>
    <rPh sb="2" eb="4">
      <t>ロウジン</t>
    </rPh>
    <rPh sb="4" eb="6">
      <t>ホケン</t>
    </rPh>
    <rPh sb="6" eb="8">
      <t>シセツ</t>
    </rPh>
    <phoneticPr fontId="84"/>
  </si>
  <si>
    <t>短期入所療養介護（介護老人保健施設）</t>
    <rPh sb="0" eb="2">
      <t>タンキ</t>
    </rPh>
    <rPh sb="2" eb="4">
      <t>ニュウショ</t>
    </rPh>
    <rPh sb="4" eb="6">
      <t>リョウヨウ</t>
    </rPh>
    <rPh sb="6" eb="8">
      <t>カイゴ</t>
    </rPh>
    <rPh sb="9" eb="11">
      <t>カイゴ</t>
    </rPh>
    <rPh sb="11" eb="13">
      <t>ロウジン</t>
    </rPh>
    <rPh sb="13" eb="15">
      <t>ホケン</t>
    </rPh>
    <rPh sb="15" eb="17">
      <t>シセツ</t>
    </rPh>
    <phoneticPr fontId="84"/>
  </si>
  <si>
    <t>介護予防短期入所療養介護（介護老人保健施設）</t>
    <rPh sb="0" eb="2">
      <t>カイゴ</t>
    </rPh>
    <rPh sb="2" eb="4">
      <t>ヨボウ</t>
    </rPh>
    <rPh sb="4" eb="6">
      <t>タンキ</t>
    </rPh>
    <rPh sb="6" eb="8">
      <t>ニュウショ</t>
    </rPh>
    <rPh sb="8" eb="10">
      <t>リョウヨウ</t>
    </rPh>
    <rPh sb="10" eb="12">
      <t>カイゴ</t>
    </rPh>
    <rPh sb="13" eb="15">
      <t>カイゴ</t>
    </rPh>
    <rPh sb="15" eb="17">
      <t>ロウジン</t>
    </rPh>
    <rPh sb="17" eb="19">
      <t>ホケン</t>
    </rPh>
    <rPh sb="19" eb="21">
      <t>シセツ</t>
    </rPh>
    <phoneticPr fontId="84"/>
  </si>
  <si>
    <t>短期入所療養介護 （病院等（老健以外）)</t>
    <rPh sb="0" eb="2">
      <t>タンキ</t>
    </rPh>
    <phoneticPr fontId="84"/>
  </si>
  <si>
    <t>介護予防短期入所療養介護 （病院等（老健以外）)</t>
    <rPh sb="0" eb="2">
      <t>カイゴ</t>
    </rPh>
    <rPh sb="2" eb="4">
      <t>ヨボウ</t>
    </rPh>
    <phoneticPr fontId="84"/>
  </si>
  <si>
    <t>介護医療院サービス</t>
    <rPh sb="0" eb="2">
      <t>カイゴ</t>
    </rPh>
    <rPh sb="2" eb="4">
      <t>イリョウ</t>
    </rPh>
    <rPh sb="4" eb="5">
      <t>イン</t>
    </rPh>
    <phoneticPr fontId="84"/>
  </si>
  <si>
    <t>訪問型サービス（独自）</t>
    <rPh sb="0" eb="2">
      <t>ホウモン</t>
    </rPh>
    <rPh sb="2" eb="3">
      <t>ガタ</t>
    </rPh>
    <rPh sb="8" eb="10">
      <t>ドクジ</t>
    </rPh>
    <phoneticPr fontId="84"/>
  </si>
  <si>
    <t>訪問型サービス（独自／定率）</t>
    <rPh sb="0" eb="2">
      <t>ホウモン</t>
    </rPh>
    <rPh sb="2" eb="3">
      <t>ガタ</t>
    </rPh>
    <rPh sb="8" eb="10">
      <t>ドクジ</t>
    </rPh>
    <rPh sb="11" eb="13">
      <t>テイリツ</t>
    </rPh>
    <phoneticPr fontId="84"/>
  </si>
  <si>
    <t>訪問型サービス（独自／定額）</t>
    <rPh sb="0" eb="2">
      <t>ホウモン</t>
    </rPh>
    <rPh sb="2" eb="3">
      <t>ガタ</t>
    </rPh>
    <rPh sb="8" eb="10">
      <t>ドクジ</t>
    </rPh>
    <rPh sb="11" eb="13">
      <t>テイガク</t>
    </rPh>
    <phoneticPr fontId="84"/>
  </si>
  <si>
    <t>通所型サービス（独自）</t>
    <rPh sb="0" eb="2">
      <t>ツウショ</t>
    </rPh>
    <rPh sb="2" eb="3">
      <t>ガタ</t>
    </rPh>
    <rPh sb="8" eb="10">
      <t>ドクジ</t>
    </rPh>
    <phoneticPr fontId="84"/>
  </si>
  <si>
    <t>通所型サービス（独自／定率）</t>
    <rPh sb="0" eb="2">
      <t>ツウショ</t>
    </rPh>
    <rPh sb="2" eb="3">
      <t>ガタ</t>
    </rPh>
    <rPh sb="8" eb="10">
      <t>ドクジ</t>
    </rPh>
    <rPh sb="11" eb="13">
      <t>テイリツ</t>
    </rPh>
    <phoneticPr fontId="84"/>
  </si>
  <si>
    <t>通所型サービス（独自／定額）</t>
    <rPh sb="0" eb="2">
      <t>ツウショ</t>
    </rPh>
    <rPh sb="2" eb="3">
      <t>ガタ</t>
    </rPh>
    <rPh sb="8" eb="10">
      <t>ドクジ</t>
    </rPh>
    <rPh sb="11" eb="13">
      <t>テイガク</t>
    </rPh>
    <phoneticPr fontId="84"/>
  </si>
  <si>
    <t>短期入所療養介護（介護医療院）</t>
  </si>
  <si>
    <t>介護予防短期入所療養介護（介護医療院）</t>
  </si>
  <si>
    <t>○</t>
  </si>
  <si>
    <t>―</t>
  </si>
  <si>
    <t>（例）
・令和６年度の旧３加算及び処遇改善加算並びに補助金を上回るために行った賃金改善（余剰分）　○○○円
・加算等を原資としない△△手当の創設・維持に要する費用　○○○円</t>
    <rPh sb="11" eb="12">
      <t>キュウ</t>
    </rPh>
    <rPh sb="13" eb="15">
      <t>カサン</t>
    </rPh>
    <rPh sb="15" eb="16">
      <t>オヨ</t>
    </rPh>
    <rPh sb="17" eb="23">
      <t>ショグウカイゼンカサン</t>
    </rPh>
    <rPh sb="23" eb="24">
      <t>ナラ</t>
    </rPh>
    <rPh sb="26" eb="29">
      <t>ホジョキン</t>
    </rPh>
    <phoneticPr fontId="6"/>
  </si>
  <si>
    <t>（例）
・基本給の処遇改善加算等を原資とする部分と処遇改善手当の総額（○○○円）から２（２）②イ・ウの総額（○○○円）を除して、○○○円
・加算等を原資としない△△手当は、対象者〇人×○円×１２か月＝○○○円</t>
    <phoneticPr fontId="6"/>
  </si>
  <si>
    <t>100</t>
    <phoneticPr fontId="4"/>
  </si>
  <si>
    <t>0001</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</si>
</sst>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_ "/>
    <numFmt numFmtId="178" formatCode="0.00_ "/>
    <numFmt numFmtId="179" formatCode="#,##0_ ;[Red]\-#,##0\ "/>
    <numFmt numFmtId="180" formatCode="0_);[Red]\(0\)"/>
    <numFmt numFmtId="181" formatCode="0.0%"/>
    <numFmt numFmtId="182" formatCode="#,##0_);[Red]\(#,##0\)"/>
    <numFmt numFmtId="183" formatCode="0.000_);[Red]\(0.000\)"/>
  </numFmts>
  <fonts count="8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b/>
      <sz val="11"/>
      <color rgb="FFFF0000"/>
      <name val="ＭＳ Ｐゴシック"/>
      <family val="3"/>
      <charset val="128"/>
    </font>
    <font>
      <u/>
      <sz val="11"/>
      <color theme="10"/>
      <name val="ＭＳ Ｐゴシック"/>
      <family val="3"/>
      <charset val="128"/>
    </font>
    <font>
      <sz val="11"/>
      <color theme="1"/>
      <name val="ＭＳ Ｐゴシック"/>
      <family val="3"/>
      <charset val="128"/>
    </font>
    <font>
      <sz val="11"/>
      <name val="ＭＳ Ｐ明朝"/>
      <family val="1"/>
      <charset val="128"/>
    </font>
    <font>
      <sz val="9"/>
      <name val="ＭＳ Ｐ明朝"/>
      <family val="1"/>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3"/>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b/>
      <sz val="8"/>
      <color theme="1"/>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12"/>
      <color theme="0"/>
      <name val="ＭＳ Ｐゴシック"/>
      <family val="3"/>
      <charset val="128"/>
    </font>
    <font>
      <sz val="8.5"/>
      <color theme="1"/>
      <name val="ＭＳ Ｐゴシック"/>
      <family val="3"/>
      <charset val="128"/>
    </font>
    <font>
      <sz val="10"/>
      <color rgb="FFFF0000"/>
      <name val="ＭＳ Ｐゴシック"/>
      <family val="3"/>
      <charset val="128"/>
    </font>
    <font>
      <sz val="8"/>
      <color rgb="FFFF0000"/>
      <name val="ＭＳ Ｐゴシック"/>
      <family val="3"/>
      <charset val="128"/>
    </font>
    <font>
      <u/>
      <sz val="8"/>
      <color rgb="FFFF0000"/>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2"/>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5"/>
      <color theme="1"/>
      <name val="ＭＳ Ｐゴシック"/>
      <family val="3"/>
      <charset val="128"/>
    </font>
    <font>
      <sz val="9"/>
      <color rgb="FF000000"/>
      <name val="MS P ゴシック"/>
      <charset val="128"/>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b/>
      <sz val="10"/>
      <color theme="1"/>
      <name val="ＭＳ Ｐゴシック"/>
      <family val="3"/>
      <charset val="128"/>
    </font>
    <font>
      <sz val="7"/>
      <color theme="1"/>
      <name val="ＭＳ Ｐゴシック"/>
      <family val="3"/>
      <charset val="128"/>
    </font>
    <font>
      <sz val="7"/>
      <name val="ＭＳ Ｐゴシック"/>
      <family val="3"/>
      <charset val="128"/>
    </font>
    <font>
      <u/>
      <sz val="9"/>
      <color theme="1"/>
      <name val="ＭＳ Ｐゴシック"/>
      <family val="3"/>
      <charset val="128"/>
    </font>
    <font>
      <sz val="9"/>
      <color rgb="FF000000"/>
      <name val="MS P ゴシック"/>
      <family val="3"/>
      <charset val="128"/>
    </font>
    <font>
      <b/>
      <sz val="9.5"/>
      <color theme="1"/>
      <name val="ＭＳ Ｐゴシック"/>
      <family val="3"/>
      <charset val="128"/>
    </font>
    <font>
      <sz val="9"/>
      <name val="ＭＳ 明朝"/>
      <family val="1"/>
      <charset val="128"/>
    </font>
    <font>
      <b/>
      <sz val="9.5"/>
      <color rgb="FFFF0000"/>
      <name val="ＭＳ Ｐゴシック"/>
      <family val="3"/>
      <charset val="128"/>
    </font>
    <font>
      <b/>
      <sz val="16"/>
      <name val="ＭＳ Ｐゴシック"/>
      <family val="3"/>
      <charset val="128"/>
    </font>
    <font>
      <sz val="14"/>
      <color theme="1"/>
      <name val="ＭＳ Ｐゴシック"/>
      <family val="3"/>
      <charset val="128"/>
    </font>
    <font>
      <sz val="10"/>
      <color theme="1" tint="0.249977111117893"/>
      <name val="ＭＳ Ｐゴシック"/>
      <family val="3"/>
      <charset val="128"/>
    </font>
    <font>
      <sz val="9"/>
      <color theme="1" tint="0.249977111117893"/>
      <name val="ＭＳ Ｐゴシック"/>
      <family val="3"/>
      <charset val="128"/>
    </font>
    <font>
      <b/>
      <u/>
      <sz val="9"/>
      <color rgb="FF000000"/>
      <name val="MS P ゴシック"/>
      <family val="3"/>
      <charset val="128"/>
    </font>
    <font>
      <sz val="10"/>
      <color theme="1"/>
      <name val="ＭＳ Ｐゴシック"/>
      <family val="3"/>
      <charset val="128"/>
      <scheme val="minor"/>
    </font>
    <font>
      <sz val="6"/>
      <name val="ＭＳ Ｐゴシック"/>
      <family val="2"/>
      <charset val="128"/>
      <scheme val="minor"/>
    </font>
    <font>
      <sz val="9"/>
      <color theme="1" tint="0.499984740745262"/>
      <name val="ＭＳ Ｐゴシック"/>
      <family val="3"/>
      <charset val="128"/>
    </font>
    <font>
      <b/>
      <sz val="9"/>
      <color theme="1" tint="0.499984740745262"/>
      <name val="ＭＳ Ｐゴシック"/>
      <family val="3"/>
      <charset val="128"/>
    </font>
    <font>
      <sz val="10"/>
      <color theme="1" tint="0.499984740745262"/>
      <name val="ＭＳ Ｐゴシック"/>
      <family val="3"/>
      <charset val="128"/>
    </font>
    <font>
      <b/>
      <sz val="10"/>
      <color theme="1" tint="0.499984740745262"/>
      <name val="ＭＳ Ｐゴシック"/>
      <family val="3"/>
      <charset val="128"/>
    </font>
    <font>
      <sz val="14"/>
      <name val="ＭＳ Ｐゴシック"/>
      <family val="3"/>
      <charset val="128"/>
    </font>
    <font>
      <sz val="9"/>
      <color theme="2" tint="-9.9948118533890809E-2"/>
      <name val="ＭＳ Ｐゴシック"/>
      <family val="3"/>
      <charset val="128"/>
    </font>
    <font>
      <sz val="9"/>
      <color indexed="81"/>
      <name val="MS P ゴシック"/>
      <family val="3"/>
      <charset val="128"/>
    </font>
  </fonts>
  <fills count="32">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E5FC"/>
        <bgColor indexed="64"/>
      </patternFill>
    </fill>
    <fill>
      <patternFill patternType="solid">
        <fgColor rgb="FFFFF2CC"/>
        <bgColor indexed="64"/>
      </patternFill>
    </fill>
    <fill>
      <patternFill patternType="solid">
        <fgColor theme="9" tint="0.79998168889431442"/>
        <bgColor indexed="64"/>
      </patternFill>
    </fill>
    <fill>
      <patternFill patternType="solid">
        <fgColor theme="0" tint="-0.499984740745262"/>
        <bgColor indexed="64"/>
      </patternFill>
    </fill>
  </fills>
  <borders count="16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hair">
        <color auto="1"/>
      </left>
      <right/>
      <top style="hair">
        <color auto="1"/>
      </top>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hair">
        <color indexed="64"/>
      </top>
      <bottom/>
      <diagonal/>
    </border>
    <border>
      <left/>
      <right style="medium">
        <color indexed="64"/>
      </right>
      <top style="hair">
        <color indexed="64"/>
      </top>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style="medium">
        <color indexed="64"/>
      </left>
      <right/>
      <top style="hair">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hair">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hair">
        <color indexed="64"/>
      </right>
      <top style="thin">
        <color indexed="64"/>
      </top>
      <bottom/>
      <diagonal/>
    </border>
    <border>
      <left style="medium">
        <color indexed="64"/>
      </left>
      <right style="medium">
        <color indexed="64"/>
      </right>
      <top style="medium">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medium">
        <color indexed="64"/>
      </left>
      <right style="medium">
        <color indexed="64"/>
      </right>
      <top style="thin">
        <color indexed="64"/>
      </top>
      <bottom style="medium">
        <color indexed="64"/>
      </bottom>
      <diagonal/>
    </border>
    <border>
      <left style="thin">
        <color indexed="64"/>
      </left>
      <right style="hair">
        <color auto="1"/>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hair">
        <color indexed="64"/>
      </right>
      <top style="hair">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top/>
      <bottom style="medium">
        <color auto="1"/>
      </bottom>
      <diagonal/>
    </border>
    <border>
      <left/>
      <right style="medium">
        <color auto="1"/>
      </right>
      <top/>
      <bottom style="medium">
        <color auto="1"/>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style="thin">
        <color indexed="64"/>
      </left>
      <right style="hair">
        <color indexed="64"/>
      </right>
      <top style="medium">
        <color indexed="64"/>
      </top>
      <bottom/>
      <diagonal/>
    </border>
    <border>
      <left style="hair">
        <color auto="1"/>
      </left>
      <right/>
      <top/>
      <bottom style="hair">
        <color auto="1"/>
      </bottom>
      <diagonal/>
    </border>
    <border>
      <left/>
      <right/>
      <top/>
      <bottom style="hair">
        <color auto="1"/>
      </bottom>
      <diagonal/>
    </border>
    <border>
      <left style="medium">
        <color indexed="64"/>
      </left>
      <right style="hair">
        <color indexed="64"/>
      </right>
      <top style="medium">
        <color indexed="64"/>
      </top>
      <bottom/>
      <diagonal/>
    </border>
    <border>
      <left style="hair">
        <color indexed="64"/>
      </left>
      <right/>
      <top style="medium">
        <color indexed="64"/>
      </top>
      <bottom/>
      <diagonal/>
    </border>
    <border>
      <left style="hair">
        <color auto="1"/>
      </left>
      <right/>
      <top style="medium">
        <color indexed="64"/>
      </top>
      <bottom style="hair">
        <color indexed="64"/>
      </bottom>
      <diagonal/>
    </border>
    <border>
      <left style="hair">
        <color indexed="64"/>
      </left>
      <right/>
      <top/>
      <bottom/>
      <diagonal/>
    </border>
    <border>
      <left style="medium">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style="medium">
        <color indexed="64"/>
      </bottom>
      <diagonal/>
    </border>
    <border>
      <left style="hair">
        <color auto="1"/>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style="hair">
        <color indexed="64"/>
      </right>
      <top style="thin">
        <color indexed="64"/>
      </top>
      <bottom style="hair">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right style="thin">
        <color theme="1" tint="0.499984740745262"/>
      </right>
      <top style="thin">
        <color theme="1" tint="0.499984740745262"/>
      </top>
      <bottom style="thin">
        <color theme="1" tint="0.499984740745262"/>
      </bottom>
      <diagonal/>
    </border>
    <border>
      <left style="thin">
        <color indexed="64"/>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hair">
        <color indexed="64"/>
      </right>
      <top/>
      <bottom style="hair">
        <color indexed="64"/>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top style="thin">
        <color theme="0" tint="-0.499984740745262"/>
      </top>
      <bottom style="thin">
        <color theme="0" tint="-0.499984740745262"/>
      </bottom>
      <diagonal/>
    </border>
    <border>
      <left/>
      <right style="hair">
        <color indexed="64"/>
      </right>
      <top style="hair">
        <color indexed="64"/>
      </top>
      <bottom style="hair">
        <color indexed="64"/>
      </bottom>
      <diagonal/>
    </border>
    <border>
      <left style="thin">
        <color theme="0" tint="-0.499984740745262"/>
      </left>
      <right style="thin">
        <color theme="0" tint="-0.499984740745262"/>
      </right>
      <top style="thin">
        <color theme="0" tint="-0.499984740745262"/>
      </top>
      <bottom/>
      <diagonal/>
    </border>
    <border>
      <left/>
      <right/>
      <top style="thin">
        <color theme="0" tint="-0.499984740745262"/>
      </top>
      <bottom/>
      <diagonal/>
    </border>
    <border>
      <left style="thin">
        <color indexed="64"/>
      </left>
      <right style="hair">
        <color indexed="64"/>
      </right>
      <top style="thin">
        <color indexed="64"/>
      </top>
      <bottom style="hair">
        <color indexed="64"/>
      </bottom>
      <diagonal/>
    </border>
    <border>
      <left/>
      <right style="thin">
        <color theme="1" tint="0.499984740745262"/>
      </right>
      <top style="thin">
        <color theme="1" tint="0.499984740745262"/>
      </top>
      <bottom/>
      <diagonal/>
    </border>
    <border>
      <left/>
      <right style="thin">
        <color theme="1" tint="0.499984740745262"/>
      </right>
      <top style="thin">
        <color indexed="64"/>
      </top>
      <bottom style="medium">
        <color indexed="64"/>
      </bottom>
      <diagonal/>
    </border>
    <border>
      <left style="thin">
        <color theme="1" tint="0.499984740745262"/>
      </left>
      <right style="thin">
        <color theme="1" tint="0.499984740745262"/>
      </right>
      <top style="thin">
        <color indexed="64"/>
      </top>
      <bottom style="medium">
        <color indexed="64"/>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style="thin">
        <color theme="1" tint="0.499984740745262"/>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top style="thin">
        <color theme="1" tint="0.499984740745262"/>
      </top>
      <bottom style="thin">
        <color indexed="64"/>
      </bottom>
      <diagonal/>
    </border>
    <border>
      <left/>
      <right style="hair">
        <color indexed="64"/>
      </right>
      <top style="thin">
        <color indexed="64"/>
      </top>
      <bottom style="thin">
        <color indexed="64"/>
      </bottom>
      <diagonal/>
    </border>
  </borders>
  <cellStyleXfs count="57">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 fillId="0" borderId="0">
      <alignment vertical="center"/>
    </xf>
    <xf numFmtId="0" fontId="10" fillId="0" borderId="0" applyNumberFormat="0" applyFill="0" applyBorder="0" applyAlignment="0" applyProtection="0">
      <alignment vertical="center"/>
    </xf>
    <xf numFmtId="38" fontId="7" fillId="0" borderId="0" applyFont="0" applyFill="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9" borderId="0" applyNumberFormat="0" applyBorder="0" applyAlignment="0" applyProtection="0">
      <alignment vertical="center"/>
    </xf>
    <xf numFmtId="0" fontId="14" fillId="12" borderId="0" applyNumberFormat="0" applyBorder="0" applyAlignment="0" applyProtection="0">
      <alignment vertical="center"/>
    </xf>
    <xf numFmtId="0" fontId="14" fillId="15" borderId="0" applyNumberFormat="0" applyBorder="0" applyAlignment="0" applyProtection="0">
      <alignment vertical="center"/>
    </xf>
    <xf numFmtId="0" fontId="43" fillId="16"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3" fillId="23" borderId="0" applyNumberFormat="0" applyBorder="0" applyAlignment="0" applyProtection="0">
      <alignment vertical="center"/>
    </xf>
    <xf numFmtId="0" fontId="44" fillId="0" borderId="0" applyNumberFormat="0" applyFill="0" applyBorder="0" applyAlignment="0" applyProtection="0">
      <alignment vertical="center"/>
    </xf>
    <xf numFmtId="0" fontId="45" fillId="24" borderId="99" applyNumberFormat="0" applyAlignment="0" applyProtection="0">
      <alignment vertical="center"/>
    </xf>
    <xf numFmtId="0" fontId="46" fillId="25" borderId="0" applyNumberFormat="0" applyBorder="0" applyAlignment="0" applyProtection="0">
      <alignment vertical="center"/>
    </xf>
    <xf numFmtId="0" fontId="14" fillId="26" borderId="100" applyNumberFormat="0" applyFont="0" applyAlignment="0" applyProtection="0">
      <alignment vertical="center"/>
    </xf>
    <xf numFmtId="0" fontId="47" fillId="0" borderId="101" applyNumberFormat="0" applyFill="0" applyAlignment="0" applyProtection="0">
      <alignment vertical="center"/>
    </xf>
    <xf numFmtId="0" fontId="48" fillId="7" borderId="0" applyNumberFormat="0" applyBorder="0" applyAlignment="0" applyProtection="0">
      <alignment vertical="center"/>
    </xf>
    <xf numFmtId="0" fontId="49" fillId="27" borderId="102" applyNumberFormat="0" applyAlignment="0" applyProtection="0">
      <alignment vertical="center"/>
    </xf>
    <xf numFmtId="0" fontId="50" fillId="0" borderId="0" applyNumberFormat="0" applyFill="0" applyBorder="0" applyAlignment="0" applyProtection="0">
      <alignment vertical="center"/>
    </xf>
    <xf numFmtId="0" fontId="51" fillId="0" borderId="103" applyNumberFormat="0" applyFill="0" applyAlignment="0" applyProtection="0">
      <alignment vertical="center"/>
    </xf>
    <xf numFmtId="0" fontId="52" fillId="0" borderId="104" applyNumberFormat="0" applyFill="0" applyAlignment="0" applyProtection="0">
      <alignment vertical="center"/>
    </xf>
    <xf numFmtId="0" fontId="53" fillId="0" borderId="105" applyNumberFormat="0" applyFill="0" applyAlignment="0" applyProtection="0">
      <alignment vertical="center"/>
    </xf>
    <xf numFmtId="0" fontId="53" fillId="0" borderId="0" applyNumberFormat="0" applyFill="0" applyBorder="0" applyAlignment="0" applyProtection="0">
      <alignment vertical="center"/>
    </xf>
    <xf numFmtId="0" fontId="54" fillId="0" borderId="106" applyNumberFormat="0" applyFill="0" applyAlignment="0" applyProtection="0">
      <alignment vertical="center"/>
    </xf>
    <xf numFmtId="0" fontId="55" fillId="27" borderId="107" applyNumberFormat="0" applyAlignment="0" applyProtection="0">
      <alignment vertical="center"/>
    </xf>
    <xf numFmtId="0" fontId="56" fillId="0" borderId="0" applyNumberFormat="0" applyFill="0" applyBorder="0" applyAlignment="0" applyProtection="0">
      <alignment vertical="center"/>
    </xf>
    <xf numFmtId="0" fontId="57" fillId="11" borderId="102" applyNumberFormat="0" applyAlignment="0" applyProtection="0">
      <alignment vertical="center"/>
    </xf>
    <xf numFmtId="0" fontId="29" fillId="0" borderId="0"/>
    <xf numFmtId="0" fontId="58" fillId="8"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7" fillId="0" borderId="0" applyFont="0" applyFill="0" applyBorder="0" applyAlignment="0" applyProtection="0">
      <alignment vertical="center"/>
    </xf>
    <xf numFmtId="0" fontId="7" fillId="0" borderId="0">
      <alignment vertical="center"/>
    </xf>
  </cellStyleXfs>
  <cellXfs count="1062">
    <xf numFmtId="0" fontId="0" fillId="0" borderId="0" xfId="0">
      <alignment vertical="center"/>
    </xf>
    <xf numFmtId="0" fontId="11" fillId="4" borderId="1" xfId="0" applyFont="1" applyFill="1" applyBorder="1" applyAlignment="1" applyProtection="1">
      <alignment vertical="center" wrapText="1"/>
      <protection locked="0"/>
    </xf>
    <xf numFmtId="0" fontId="11" fillId="4" borderId="53" xfId="0" applyFont="1" applyFill="1" applyBorder="1" applyAlignment="1" applyProtection="1">
      <alignment vertical="center" wrapText="1"/>
      <protection locked="0"/>
    </xf>
    <xf numFmtId="0" fontId="61" fillId="0" borderId="0" xfId="0" applyFont="1">
      <alignment vertical="center"/>
    </xf>
    <xf numFmtId="0" fontId="62" fillId="0" borderId="0" xfId="0" applyFont="1">
      <alignment vertical="center"/>
    </xf>
    <xf numFmtId="0" fontId="63" fillId="0" borderId="0" xfId="0" applyFont="1" applyAlignment="1">
      <alignment horizontal="center" vertical="center" wrapText="1"/>
    </xf>
    <xf numFmtId="181" fontId="61" fillId="0" borderId="55" xfId="55" applyNumberFormat="1" applyFont="1" applyBorder="1" applyAlignment="1">
      <alignment vertical="center" wrapText="1"/>
    </xf>
    <xf numFmtId="181" fontId="61" fillId="0" borderId="14" xfId="55" applyNumberFormat="1" applyFont="1" applyBorder="1" applyAlignment="1">
      <alignment vertical="center" wrapText="1"/>
    </xf>
    <xf numFmtId="181" fontId="61" fillId="0" borderId="52" xfId="55" applyNumberFormat="1" applyFont="1" applyBorder="1" applyAlignment="1">
      <alignment vertical="center" wrapText="1"/>
    </xf>
    <xf numFmtId="181" fontId="61" fillId="0" borderId="53" xfId="55" applyNumberFormat="1" applyFont="1" applyBorder="1" applyAlignment="1">
      <alignment vertical="center" wrapText="1"/>
    </xf>
    <xf numFmtId="0" fontId="61" fillId="0" borderId="77" xfId="0" applyFont="1" applyBorder="1" applyAlignment="1">
      <alignment horizontal="left" vertical="center" wrapText="1"/>
    </xf>
    <xf numFmtId="181" fontId="61" fillId="0" borderId="50" xfId="55" applyNumberFormat="1" applyFont="1" applyBorder="1" applyAlignment="1">
      <alignment vertical="center" wrapText="1"/>
    </xf>
    <xf numFmtId="181" fontId="61" fillId="0" borderId="1" xfId="55" applyNumberFormat="1" applyFont="1" applyBorder="1" applyAlignment="1">
      <alignment vertical="center" wrapText="1"/>
    </xf>
    <xf numFmtId="0" fontId="61" fillId="0" borderId="93" xfId="0" applyFont="1" applyBorder="1" applyAlignment="1">
      <alignment horizontal="left" vertical="center" wrapText="1"/>
    </xf>
    <xf numFmtId="181" fontId="61" fillId="0" borderId="56" xfId="55" applyNumberFormat="1" applyFont="1" applyBorder="1" applyAlignment="1">
      <alignment vertical="center" wrapText="1"/>
    </xf>
    <xf numFmtId="181" fontId="61" fillId="0" borderId="57" xfId="55" applyNumberFormat="1" applyFont="1" applyBorder="1" applyAlignment="1">
      <alignment vertical="center" wrapText="1"/>
    </xf>
    <xf numFmtId="181" fontId="61" fillId="0" borderId="58" xfId="55" applyNumberFormat="1" applyFont="1" applyBorder="1" applyAlignment="1">
      <alignment vertical="center" wrapText="1"/>
    </xf>
    <xf numFmtId="0" fontId="61" fillId="0" borderId="28" xfId="0" applyFont="1" applyBorder="1">
      <alignment vertical="center"/>
    </xf>
    <xf numFmtId="0" fontId="61" fillId="0" borderId="42" xfId="0" applyFont="1" applyBorder="1">
      <alignment vertical="center"/>
    </xf>
    <xf numFmtId="0" fontId="61" fillId="0" borderId="29" xfId="0" applyFont="1" applyBorder="1">
      <alignment vertical="center"/>
    </xf>
    <xf numFmtId="0" fontId="61" fillId="0" borderId="95" xfId="0" applyFont="1" applyBorder="1">
      <alignment vertical="center"/>
    </xf>
    <xf numFmtId="0" fontId="61" fillId="0" borderId="30" xfId="0" applyFont="1" applyBorder="1">
      <alignment vertical="center"/>
    </xf>
    <xf numFmtId="0" fontId="61" fillId="0" borderId="82" xfId="0" applyFont="1" applyBorder="1">
      <alignment vertical="center"/>
    </xf>
    <xf numFmtId="0" fontId="61" fillId="0" borderId="87" xfId="0" applyFont="1" applyBorder="1">
      <alignment vertical="center"/>
    </xf>
    <xf numFmtId="0" fontId="61" fillId="0" borderId="92" xfId="0" applyFont="1" applyBorder="1">
      <alignment vertical="center"/>
    </xf>
    <xf numFmtId="0" fontId="61" fillId="0" borderId="113" xfId="0" applyFont="1" applyBorder="1">
      <alignment vertical="center"/>
    </xf>
    <xf numFmtId="0" fontId="61" fillId="0" borderId="0" xfId="0" applyFont="1" applyAlignment="1">
      <alignment vertical="center" wrapText="1"/>
    </xf>
    <xf numFmtId="0" fontId="62" fillId="0" borderId="29" xfId="0" applyFont="1" applyBorder="1" applyAlignment="1">
      <alignment horizontal="center" vertical="center"/>
    </xf>
    <xf numFmtId="0" fontId="62" fillId="0" borderId="87" xfId="0" applyFont="1" applyBorder="1" applyAlignment="1">
      <alignment horizontal="center" vertical="center"/>
    </xf>
    <xf numFmtId="0" fontId="70" fillId="0" borderId="0" xfId="0" applyFont="1">
      <alignment vertical="center"/>
    </xf>
    <xf numFmtId="0" fontId="62" fillId="0" borderId="87" xfId="0" applyFont="1" applyBorder="1">
      <alignment vertical="center"/>
    </xf>
    <xf numFmtId="181" fontId="61" fillId="0" borderId="1" xfId="55" applyNumberFormat="1" applyFont="1" applyBorder="1" applyAlignment="1">
      <alignment horizontal="right" vertical="center" wrapText="1"/>
    </xf>
    <xf numFmtId="38" fontId="26" fillId="2" borderId="0" xfId="5" applyFont="1" applyFill="1" applyBorder="1" applyAlignment="1" applyProtection="1">
      <alignment horizontal="center" vertical="center" shrinkToFit="1"/>
    </xf>
    <xf numFmtId="38" fontId="65" fillId="2" borderId="0" xfId="5" applyFont="1" applyFill="1" applyBorder="1" applyAlignment="1" applyProtection="1">
      <alignment vertical="center" shrinkToFit="1"/>
    </xf>
    <xf numFmtId="38" fontId="24" fillId="2" borderId="0" xfId="5" applyFont="1" applyFill="1" applyBorder="1" applyAlignment="1" applyProtection="1">
      <alignment vertical="center" shrinkToFit="1"/>
    </xf>
    <xf numFmtId="10" fontId="21" fillId="2" borderId="0" xfId="55" applyNumberFormat="1" applyFont="1" applyFill="1" applyBorder="1" applyAlignment="1" applyProtection="1">
      <alignment horizontal="center" vertical="center"/>
    </xf>
    <xf numFmtId="0" fontId="11" fillId="4" borderId="49" xfId="0" applyFont="1" applyFill="1" applyBorder="1" applyAlignment="1" applyProtection="1">
      <alignment vertical="center" wrapText="1"/>
      <protection locked="0"/>
    </xf>
    <xf numFmtId="0" fontId="11" fillId="4" borderId="57" xfId="0" applyFont="1" applyFill="1" applyBorder="1" applyAlignment="1" applyProtection="1">
      <alignment vertical="center" wrapText="1"/>
      <protection locked="0"/>
    </xf>
    <xf numFmtId="0" fontId="11" fillId="4" borderId="58" xfId="0" applyFont="1" applyFill="1" applyBorder="1" applyAlignment="1" applyProtection="1">
      <alignment vertical="center" wrapText="1"/>
      <protection locked="0"/>
    </xf>
    <xf numFmtId="0" fontId="11" fillId="4" borderId="51" xfId="0" applyFont="1" applyFill="1" applyBorder="1" applyAlignment="1" applyProtection="1">
      <alignment vertical="center" wrapText="1"/>
      <protection locked="0"/>
    </xf>
    <xf numFmtId="176" fontId="64" fillId="0" borderId="141" xfId="0" applyNumberFormat="1" applyFont="1" applyFill="1" applyBorder="1" applyAlignment="1" applyProtection="1">
      <alignment horizontal="center" vertical="center" shrinkToFit="1"/>
      <protection locked="0"/>
    </xf>
    <xf numFmtId="176" fontId="20" fillId="0" borderId="131" xfId="0" applyNumberFormat="1" applyFont="1" applyFill="1" applyBorder="1" applyAlignment="1" applyProtection="1">
      <alignment horizontal="center" vertical="center" shrinkToFit="1"/>
      <protection locked="0"/>
    </xf>
    <xf numFmtId="176" fontId="20" fillId="0" borderId="1" xfId="0" applyNumberFormat="1" applyFont="1" applyFill="1" applyBorder="1" applyAlignment="1" applyProtection="1">
      <alignment horizontal="center" vertical="center" shrinkToFit="1"/>
      <protection locked="0"/>
    </xf>
    <xf numFmtId="176" fontId="64" fillId="0" borderId="50" xfId="0" applyNumberFormat="1" applyFont="1" applyFill="1" applyBorder="1" applyAlignment="1" applyProtection="1">
      <alignment horizontal="center" vertical="center" shrinkToFit="1"/>
      <protection locked="0"/>
    </xf>
    <xf numFmtId="176" fontId="20" fillId="0" borderId="57" xfId="0" applyNumberFormat="1" applyFont="1" applyFill="1" applyBorder="1" applyAlignment="1" applyProtection="1">
      <alignment horizontal="center" vertical="center" shrinkToFit="1"/>
      <protection locked="0"/>
    </xf>
    <xf numFmtId="176" fontId="20" fillId="30" borderId="131" xfId="0" applyNumberFormat="1" applyFont="1" applyFill="1" applyBorder="1" applyAlignment="1" applyProtection="1">
      <alignment horizontal="right" vertical="center" shrinkToFit="1"/>
      <protection locked="0"/>
    </xf>
    <xf numFmtId="176" fontId="20" fillId="30" borderId="131" xfId="0" applyNumberFormat="1" applyFont="1" applyFill="1" applyBorder="1" applyAlignment="1" applyProtection="1">
      <alignment horizontal="center" vertical="center" shrinkToFit="1"/>
      <protection locked="0"/>
    </xf>
    <xf numFmtId="176" fontId="64" fillId="0" borderId="79" xfId="0" applyNumberFormat="1" applyFont="1" applyFill="1" applyBorder="1" applyAlignment="1" applyProtection="1">
      <alignment horizontal="center" vertical="center" shrinkToFit="1"/>
      <protection locked="0"/>
    </xf>
    <xf numFmtId="176" fontId="20" fillId="0" borderId="20" xfId="0" applyNumberFormat="1" applyFont="1" applyFill="1" applyBorder="1" applyAlignment="1" applyProtection="1">
      <alignment horizontal="center" vertical="center" shrinkToFit="1"/>
      <protection locked="0"/>
    </xf>
    <xf numFmtId="176" fontId="20" fillId="30" borderId="2" xfId="0" applyNumberFormat="1" applyFont="1" applyFill="1" applyBorder="1" applyAlignment="1" applyProtection="1">
      <alignment horizontal="right" vertical="center" shrinkToFit="1"/>
      <protection locked="0"/>
    </xf>
    <xf numFmtId="176" fontId="20" fillId="30" borderId="2" xfId="0" applyNumberFormat="1" applyFont="1" applyFill="1" applyBorder="1" applyAlignment="1" applyProtection="1">
      <alignment horizontal="center" vertical="center" shrinkToFit="1"/>
      <protection locked="0"/>
    </xf>
    <xf numFmtId="176" fontId="64" fillId="0" borderId="93" xfId="0" applyNumberFormat="1" applyFont="1" applyFill="1" applyBorder="1" applyAlignment="1" applyProtection="1">
      <alignment horizontal="center" vertical="center" shrinkToFit="1"/>
      <protection locked="0"/>
    </xf>
    <xf numFmtId="176" fontId="20" fillId="0" borderId="80" xfId="0" applyNumberFormat="1" applyFont="1" applyFill="1" applyBorder="1" applyAlignment="1" applyProtection="1">
      <alignment horizontal="center" vertical="center" shrinkToFit="1"/>
      <protection locked="0"/>
    </xf>
    <xf numFmtId="176" fontId="20" fillId="30" borderId="147" xfId="0" applyNumberFormat="1" applyFont="1" applyFill="1" applyBorder="1" applyAlignment="1" applyProtection="1">
      <alignment horizontal="right" vertical="center" shrinkToFit="1"/>
      <protection locked="0"/>
    </xf>
    <xf numFmtId="176" fontId="20" fillId="30" borderId="53" xfId="0" applyNumberFormat="1" applyFont="1" applyFill="1" applyBorder="1" applyAlignment="1" applyProtection="1">
      <alignment horizontal="right" vertical="center" shrinkToFit="1"/>
      <protection locked="0"/>
    </xf>
    <xf numFmtId="0" fontId="61" fillId="0" borderId="56" xfId="0" applyFont="1" applyBorder="1" applyAlignment="1">
      <alignment horizontal="center" vertical="center" wrapText="1"/>
    </xf>
    <xf numFmtId="0" fontId="61" fillId="0" borderId="57" xfId="0" applyFont="1" applyBorder="1" applyAlignment="1">
      <alignment horizontal="center" vertical="center" wrapText="1"/>
    </xf>
    <xf numFmtId="0" fontId="61" fillId="0" borderId="58" xfId="0" applyFont="1" applyBorder="1" applyAlignment="1">
      <alignment horizontal="center" vertical="center" wrapText="1"/>
    </xf>
    <xf numFmtId="0" fontId="61" fillId="0" borderId="56" xfId="55" applyNumberFormat="1" applyFont="1" applyBorder="1" applyAlignment="1">
      <alignment horizontal="center" vertical="center" wrapText="1"/>
    </xf>
    <xf numFmtId="0" fontId="61" fillId="0" borderId="57" xfId="55" applyNumberFormat="1" applyFont="1" applyBorder="1" applyAlignment="1">
      <alignment horizontal="center" vertical="center" wrapText="1"/>
    </xf>
    <xf numFmtId="0" fontId="61" fillId="0" borderId="62" xfId="55" applyNumberFormat="1" applyFont="1" applyBorder="1" applyAlignment="1">
      <alignment horizontal="center" vertical="center" wrapText="1"/>
    </xf>
    <xf numFmtId="0" fontId="61" fillId="0" borderId="58" xfId="55" applyNumberFormat="1" applyFont="1" applyBorder="1" applyAlignment="1">
      <alignment horizontal="center" vertical="center" wrapText="1"/>
    </xf>
    <xf numFmtId="49" fontId="61" fillId="0" borderId="55" xfId="0" applyNumberFormat="1" applyFont="1" applyBorder="1">
      <alignment vertical="center"/>
    </xf>
    <xf numFmtId="49" fontId="61" fillId="0" borderId="19" xfId="0" applyNumberFormat="1" applyFont="1" applyBorder="1">
      <alignment vertical="center"/>
    </xf>
    <xf numFmtId="181" fontId="61" fillId="0" borderId="55" xfId="55" applyNumberFormat="1" applyFont="1" applyBorder="1" applyAlignment="1">
      <alignment horizontal="right" vertical="center" wrapText="1"/>
    </xf>
    <xf numFmtId="181" fontId="61" fillId="0" borderId="14" xfId="55" applyNumberFormat="1" applyFont="1" applyBorder="1" applyAlignment="1">
      <alignment horizontal="right" vertical="center" wrapText="1"/>
    </xf>
    <xf numFmtId="181" fontId="61" fillId="0" borderId="19" xfId="55" applyNumberFormat="1" applyFont="1" applyBorder="1" applyAlignment="1">
      <alignment horizontal="right" vertical="center" wrapText="1"/>
    </xf>
    <xf numFmtId="181" fontId="61" fillId="0" borderId="49" xfId="55" applyNumberFormat="1" applyFont="1" applyBorder="1" applyAlignment="1">
      <alignment horizontal="right" vertical="center" wrapText="1"/>
    </xf>
    <xf numFmtId="181" fontId="61" fillId="0" borderId="113" xfId="55" applyNumberFormat="1" applyFont="1" applyBorder="1" applyAlignment="1">
      <alignment horizontal="right" vertical="center" wrapText="1"/>
    </xf>
    <xf numFmtId="0" fontId="61" fillId="0" borderId="50" xfId="0" applyFont="1" applyBorder="1">
      <alignment vertical="center"/>
    </xf>
    <xf numFmtId="49" fontId="61" fillId="0" borderId="2" xfId="0" applyNumberFormat="1" applyFont="1" applyBorder="1">
      <alignment vertical="center"/>
    </xf>
    <xf numFmtId="181" fontId="61" fillId="0" borderId="50" xfId="55" applyNumberFormat="1" applyFont="1" applyBorder="1" applyAlignment="1">
      <alignment horizontal="right" vertical="center" wrapText="1"/>
    </xf>
    <xf numFmtId="181" fontId="61" fillId="0" borderId="2" xfId="55" applyNumberFormat="1" applyFont="1" applyBorder="1" applyAlignment="1">
      <alignment horizontal="right" vertical="center" wrapText="1"/>
    </xf>
    <xf numFmtId="181" fontId="61" fillId="0" borderId="52" xfId="55" applyNumberFormat="1" applyFont="1" applyBorder="1" applyAlignment="1">
      <alignment horizontal="right" vertical="center" wrapText="1"/>
    </xf>
    <xf numFmtId="181" fontId="61" fillId="0" borderId="30" xfId="55" applyNumberFormat="1" applyFont="1" applyBorder="1" applyAlignment="1">
      <alignment horizontal="right" vertical="center" wrapText="1"/>
    </xf>
    <xf numFmtId="49" fontId="61" fillId="0" borderId="50" xfId="0" applyNumberFormat="1" applyFont="1" applyBorder="1">
      <alignment vertical="center"/>
    </xf>
    <xf numFmtId="0" fontId="61" fillId="0" borderId="56" xfId="0" applyFont="1" applyBorder="1">
      <alignment vertical="center"/>
    </xf>
    <xf numFmtId="49" fontId="61" fillId="0" borderId="62" xfId="0" applyNumberFormat="1" applyFont="1" applyBorder="1">
      <alignment vertical="center"/>
    </xf>
    <xf numFmtId="181" fontId="61" fillId="0" borderId="56" xfId="55" applyNumberFormat="1" applyFont="1" applyBorder="1" applyAlignment="1">
      <alignment horizontal="right" vertical="center" wrapText="1"/>
    </xf>
    <xf numFmtId="181" fontId="61" fillId="0" borderId="57" xfId="55" applyNumberFormat="1" applyFont="1" applyBorder="1" applyAlignment="1">
      <alignment horizontal="right" vertical="center" wrapText="1"/>
    </xf>
    <xf numFmtId="181" fontId="61" fillId="0" borderId="62" xfId="55" applyNumberFormat="1" applyFont="1" applyBorder="1" applyAlignment="1">
      <alignment horizontal="right" vertical="center" wrapText="1"/>
    </xf>
    <xf numFmtId="181" fontId="61" fillId="0" borderId="87" xfId="55" applyNumberFormat="1" applyFont="1" applyBorder="1" applyAlignment="1">
      <alignment horizontal="right" vertical="center" wrapText="1"/>
    </xf>
    <xf numFmtId="181" fontId="61" fillId="0" borderId="58" xfId="55" applyNumberFormat="1" applyFont="1" applyBorder="1" applyAlignment="1">
      <alignment horizontal="right" vertical="center" wrapText="1"/>
    </xf>
    <xf numFmtId="0" fontId="70" fillId="0" borderId="54" xfId="56" applyFont="1" applyBorder="1" applyAlignment="1">
      <alignment horizontal="center" vertical="center" wrapText="1"/>
    </xf>
    <xf numFmtId="0" fontId="70" fillId="0" borderId="13" xfId="56" applyFont="1" applyBorder="1" applyAlignment="1">
      <alignment horizontal="center" vertical="center" wrapText="1"/>
    </xf>
    <xf numFmtId="0" fontId="70" fillId="0" borderId="51" xfId="56" applyFont="1" applyBorder="1" applyAlignment="1">
      <alignment horizontal="center" vertical="center" wrapText="1"/>
    </xf>
    <xf numFmtId="181" fontId="63" fillId="0" borderId="1" xfId="55" applyNumberFormat="1" applyFont="1" applyBorder="1" applyAlignment="1">
      <alignment horizontal="center" vertical="center" wrapText="1"/>
    </xf>
    <xf numFmtId="181" fontId="63" fillId="0" borderId="47" xfId="55" applyNumberFormat="1" applyFont="1" applyBorder="1" applyAlignment="1">
      <alignment horizontal="center" vertical="center" wrapText="1"/>
    </xf>
    <xf numFmtId="181" fontId="63" fillId="0" borderId="48" xfId="55" applyNumberFormat="1" applyFont="1" applyBorder="1" applyAlignment="1">
      <alignment horizontal="center" vertical="center" wrapText="1"/>
    </xf>
    <xf numFmtId="181" fontId="63" fillId="0" borderId="49" xfId="55" applyNumberFormat="1" applyFont="1" applyBorder="1" applyAlignment="1">
      <alignment horizontal="center" vertical="center" wrapText="1"/>
    </xf>
    <xf numFmtId="181" fontId="63" fillId="0" borderId="50" xfId="55" applyNumberFormat="1" applyFont="1" applyBorder="1" applyAlignment="1">
      <alignment horizontal="center" vertical="center" wrapText="1"/>
    </xf>
    <xf numFmtId="181" fontId="63" fillId="0" borderId="53" xfId="55" applyNumberFormat="1" applyFont="1" applyBorder="1" applyAlignment="1">
      <alignment horizontal="center" vertical="center" wrapText="1"/>
    </xf>
    <xf numFmtId="181" fontId="63" fillId="0" borderId="56" xfId="55" applyNumberFormat="1" applyFont="1" applyBorder="1" applyAlignment="1">
      <alignment horizontal="center" vertical="center" wrapText="1"/>
    </xf>
    <xf numFmtId="181" fontId="63" fillId="0" borderId="57" xfId="55" applyNumberFormat="1" applyFont="1" applyBorder="1" applyAlignment="1">
      <alignment horizontal="center" vertical="center" wrapText="1"/>
    </xf>
    <xf numFmtId="181" fontId="63" fillId="0" borderId="58" xfId="55" applyNumberFormat="1" applyFont="1" applyBorder="1" applyAlignment="1">
      <alignment horizontal="center" vertical="center" wrapText="1"/>
    </xf>
    <xf numFmtId="181" fontId="62" fillId="0" borderId="1" xfId="55" applyNumberFormat="1" applyFont="1" applyBorder="1">
      <alignment vertical="center"/>
    </xf>
    <xf numFmtId="181" fontId="62" fillId="0" borderId="47" xfId="55" applyNumberFormat="1" applyFont="1" applyBorder="1">
      <alignment vertical="center"/>
    </xf>
    <xf numFmtId="181" fontId="62" fillId="0" borderId="48" xfId="55" applyNumberFormat="1" applyFont="1" applyBorder="1">
      <alignment vertical="center"/>
    </xf>
    <xf numFmtId="181" fontId="62" fillId="0" borderId="49" xfId="55" applyNumberFormat="1" applyFont="1" applyBorder="1">
      <alignment vertical="center"/>
    </xf>
    <xf numFmtId="181" fontId="62" fillId="0" borderId="50" xfId="55" applyNumberFormat="1" applyFont="1" applyBorder="1">
      <alignment vertical="center"/>
    </xf>
    <xf numFmtId="181" fontId="62" fillId="0" borderId="53" xfId="55" applyNumberFormat="1" applyFont="1" applyBorder="1">
      <alignment vertical="center"/>
    </xf>
    <xf numFmtId="181" fontId="62" fillId="0" borderId="56" xfId="55" applyNumberFormat="1" applyFont="1" applyBorder="1">
      <alignment vertical="center"/>
    </xf>
    <xf numFmtId="181" fontId="62" fillId="0" borderId="57" xfId="55" applyNumberFormat="1" applyFont="1" applyBorder="1">
      <alignment vertical="center"/>
    </xf>
    <xf numFmtId="181" fontId="62" fillId="0" borderId="58" xfId="55" applyNumberFormat="1" applyFont="1" applyBorder="1">
      <alignment vertical="center"/>
    </xf>
    <xf numFmtId="0" fontId="70" fillId="0" borderId="0" xfId="0" applyFont="1" applyAlignment="1">
      <alignment horizontal="center" vertical="center"/>
    </xf>
    <xf numFmtId="49" fontId="61" fillId="0" borderId="19" xfId="0" applyNumberFormat="1" applyFont="1" applyBorder="1" applyAlignment="1">
      <alignment horizontal="center" vertical="center"/>
    </xf>
    <xf numFmtId="49" fontId="61" fillId="0" borderId="2" xfId="0" applyNumberFormat="1" applyFont="1" applyBorder="1" applyAlignment="1">
      <alignment horizontal="center" vertical="center"/>
    </xf>
    <xf numFmtId="49" fontId="61" fillId="0" borderId="62" xfId="0" applyNumberFormat="1" applyFont="1" applyBorder="1" applyAlignment="1">
      <alignment horizontal="center" vertical="center"/>
    </xf>
    <xf numFmtId="0" fontId="62" fillId="0" borderId="0" xfId="0" applyFont="1" applyAlignment="1">
      <alignment horizontal="center" vertical="center"/>
    </xf>
    <xf numFmtId="176" fontId="64" fillId="0" borderId="56" xfId="0" applyNumberFormat="1" applyFont="1" applyFill="1" applyBorder="1" applyAlignment="1" applyProtection="1">
      <alignment horizontal="center" vertical="center" shrinkToFit="1"/>
      <protection locked="0"/>
    </xf>
    <xf numFmtId="0" fontId="61" fillId="0" borderId="113" xfId="55" applyNumberFormat="1" applyFont="1" applyBorder="1" applyAlignment="1">
      <alignment horizontal="center" vertical="center" wrapText="1"/>
    </xf>
    <xf numFmtId="0" fontId="61" fillId="0" borderId="30" xfId="55" applyNumberFormat="1" applyFont="1" applyBorder="1" applyAlignment="1">
      <alignment horizontal="center" vertical="center" wrapText="1"/>
    </xf>
    <xf numFmtId="0" fontId="61" fillId="0" borderId="87" xfId="55" applyNumberFormat="1" applyFont="1" applyBorder="1" applyAlignment="1">
      <alignment horizontal="center" vertical="center" wrapText="1"/>
    </xf>
    <xf numFmtId="0" fontId="61" fillId="0" borderId="94" xfId="46" applyFont="1" applyBorder="1" applyAlignment="1">
      <alignment horizontal="left" vertical="center" wrapText="1"/>
    </xf>
    <xf numFmtId="0" fontId="61" fillId="0" borderId="49" xfId="55" applyNumberFormat="1" applyFont="1" applyFill="1" applyBorder="1" applyAlignment="1">
      <alignment horizontal="center" vertical="center" wrapText="1"/>
    </xf>
    <xf numFmtId="0" fontId="61" fillId="0" borderId="77" xfId="46" applyFont="1" applyBorder="1" applyAlignment="1">
      <alignment horizontal="left" vertical="center" wrapText="1"/>
    </xf>
    <xf numFmtId="0" fontId="61" fillId="0" borderId="53" xfId="55" applyNumberFormat="1" applyFont="1" applyFill="1" applyBorder="1" applyAlignment="1">
      <alignment horizontal="center" vertical="center" wrapText="1"/>
    </xf>
    <xf numFmtId="0" fontId="61" fillId="0" borderId="77" xfId="0" applyFont="1" applyBorder="1">
      <alignment vertical="center"/>
    </xf>
    <xf numFmtId="0" fontId="61" fillId="0" borderId="58" xfId="55" applyNumberFormat="1" applyFont="1" applyFill="1" applyBorder="1" applyAlignment="1">
      <alignment horizontal="center" vertical="center" wrapText="1"/>
    </xf>
    <xf numFmtId="176" fontId="20" fillId="30" borderId="62" xfId="0" applyNumberFormat="1" applyFont="1" applyFill="1" applyBorder="1" applyAlignment="1" applyProtection="1">
      <alignment horizontal="center" vertical="center" shrinkToFit="1"/>
      <protection locked="0"/>
    </xf>
    <xf numFmtId="176" fontId="20" fillId="30" borderId="58" xfId="0" applyNumberFormat="1" applyFont="1" applyFill="1" applyBorder="1" applyAlignment="1" applyProtection="1">
      <alignment horizontal="right" vertical="center" shrinkToFit="1"/>
      <protection locked="0"/>
    </xf>
    <xf numFmtId="0" fontId="73" fillId="2" borderId="0" xfId="0" applyFont="1" applyFill="1" applyProtection="1">
      <alignment vertical="center"/>
    </xf>
    <xf numFmtId="0" fontId="59" fillId="2" borderId="0" xfId="0" applyFont="1" applyFill="1" applyProtection="1">
      <alignment vertical="center"/>
    </xf>
    <xf numFmtId="0" fontId="11" fillId="2" borderId="0" xfId="0" applyFont="1" applyFill="1" applyProtection="1">
      <alignment vertical="center"/>
    </xf>
    <xf numFmtId="0" fontId="0" fillId="2" borderId="0" xfId="0" applyFill="1" applyProtection="1">
      <alignment vertical="center"/>
    </xf>
    <xf numFmtId="0" fontId="0" fillId="2" borderId="0" xfId="0" applyFill="1" applyAlignment="1" applyProtection="1">
      <alignment horizontal="center" vertical="center"/>
    </xf>
    <xf numFmtId="0" fontId="0" fillId="0" borderId="0" xfId="0" applyProtection="1">
      <alignment vertical="center"/>
    </xf>
    <xf numFmtId="0" fontId="12" fillId="0" borderId="0" xfId="0" applyFont="1" applyProtection="1">
      <alignment vertical="center"/>
    </xf>
    <xf numFmtId="0" fontId="16" fillId="2" borderId="0" xfId="0" applyFont="1" applyFill="1" applyProtection="1">
      <alignment vertical="center"/>
    </xf>
    <xf numFmtId="0" fontId="16" fillId="2" borderId="0" xfId="0" applyFont="1" applyFill="1" applyAlignment="1" applyProtection="1">
      <alignment horizontal="center" vertical="center"/>
    </xf>
    <xf numFmtId="0" fontId="20" fillId="2" borderId="0" xfId="0" applyFont="1" applyFill="1" applyProtection="1">
      <alignment vertical="center"/>
    </xf>
    <xf numFmtId="0" fontId="12" fillId="2" borderId="0" xfId="0" applyFont="1" applyFill="1" applyProtection="1">
      <alignment vertical="center"/>
    </xf>
    <xf numFmtId="176" fontId="11" fillId="2" borderId="82" xfId="0" applyNumberFormat="1" applyFont="1" applyFill="1" applyBorder="1" applyAlignment="1" applyProtection="1">
      <alignment vertical="center" shrinkToFit="1"/>
    </xf>
    <xf numFmtId="0" fontId="30" fillId="2" borderId="50" xfId="0" applyFont="1" applyFill="1" applyBorder="1" applyProtection="1">
      <alignment vertical="center"/>
    </xf>
    <xf numFmtId="176" fontId="11" fillId="2" borderId="0" xfId="0" applyNumberFormat="1" applyFont="1" applyFill="1" applyBorder="1" applyAlignment="1" applyProtection="1">
      <alignment vertical="center" shrinkToFit="1"/>
    </xf>
    <xf numFmtId="180" fontId="32" fillId="2" borderId="29" xfId="0" applyNumberFormat="1" applyFont="1" applyFill="1" applyBorder="1" applyAlignment="1" applyProtection="1">
      <alignment horizontal="right" vertical="center"/>
    </xf>
    <xf numFmtId="0" fontId="0" fillId="2" borderId="0" xfId="0" applyFill="1" applyAlignment="1" applyProtection="1">
      <alignment horizontal="left" vertical="center" wrapText="1"/>
    </xf>
    <xf numFmtId="0" fontId="0" fillId="2" borderId="0" xfId="0" applyFill="1" applyBorder="1" applyProtection="1">
      <alignment vertical="center"/>
    </xf>
    <xf numFmtId="180" fontId="32" fillId="2" borderId="87" xfId="0" applyNumberFormat="1" applyFont="1" applyFill="1" applyBorder="1" applyAlignment="1" applyProtection="1">
      <alignment horizontal="right" vertical="center"/>
    </xf>
    <xf numFmtId="0" fontId="11" fillId="2" borderId="19" xfId="0" applyFont="1" applyFill="1" applyBorder="1" applyAlignment="1" applyProtection="1">
      <alignment vertical="center" wrapText="1"/>
    </xf>
    <xf numFmtId="0" fontId="11" fillId="2" borderId="20" xfId="0" applyFont="1" applyFill="1" applyBorder="1" applyAlignment="1" applyProtection="1">
      <alignment vertical="center" wrapText="1"/>
    </xf>
    <xf numFmtId="180" fontId="32" fillId="2" borderId="113" xfId="0" applyNumberFormat="1" applyFont="1" applyFill="1" applyBorder="1" applyAlignment="1" applyProtection="1">
      <alignment horizontal="right" vertical="center"/>
    </xf>
    <xf numFmtId="0" fontId="20" fillId="2" borderId="0" xfId="0" applyFont="1" applyFill="1" applyAlignment="1" applyProtection="1">
      <alignment vertical="center" wrapText="1"/>
    </xf>
    <xf numFmtId="0" fontId="20" fillId="2" borderId="0" xfId="0" applyFont="1" applyFill="1" applyAlignment="1" applyProtection="1">
      <alignment horizontal="center" vertical="center" wrapText="1"/>
    </xf>
    <xf numFmtId="0" fontId="20" fillId="2" borderId="0" xfId="0" applyFont="1" applyFill="1" applyAlignment="1" applyProtection="1">
      <alignment horizontal="left" vertical="center" wrapText="1"/>
    </xf>
    <xf numFmtId="0" fontId="0" fillId="0" borderId="53" xfId="0" applyBorder="1" applyAlignment="1" applyProtection="1">
      <alignment horizontal="center" vertical="center" wrapText="1"/>
    </xf>
    <xf numFmtId="0" fontId="20" fillId="2" borderId="57" xfId="0" applyFont="1" applyFill="1" applyBorder="1" applyAlignment="1" applyProtection="1">
      <alignment horizontal="center" vertical="center"/>
    </xf>
    <xf numFmtId="0" fontId="26" fillId="2" borderId="51" xfId="0" applyFont="1" applyFill="1" applyBorder="1" applyAlignment="1" applyProtection="1">
      <alignment horizontal="center" vertical="center" wrapText="1"/>
    </xf>
    <xf numFmtId="0" fontId="74" fillId="0" borderId="0" xfId="0" applyFont="1" applyBorder="1" applyAlignment="1" applyProtection="1">
      <alignment horizontal="center" vertical="center" wrapText="1"/>
    </xf>
    <xf numFmtId="0" fontId="12" fillId="0" borderId="0" xfId="0" applyFont="1" applyBorder="1" applyProtection="1">
      <alignment vertical="center"/>
    </xf>
    <xf numFmtId="0" fontId="20" fillId="0" borderId="141" xfId="0" quotePrefix="1" applyFont="1" applyBorder="1" applyAlignment="1" applyProtection="1">
      <alignment horizontal="right" vertical="center"/>
    </xf>
    <xf numFmtId="0" fontId="20" fillId="2" borderId="147" xfId="0" applyFont="1" applyFill="1" applyBorder="1" applyAlignment="1" applyProtection="1">
      <alignment vertical="center" wrapText="1" shrinkToFit="1"/>
    </xf>
    <xf numFmtId="38" fontId="20" fillId="0" borderId="132" xfId="5" applyFont="1" applyFill="1" applyBorder="1" applyAlignment="1" applyProtection="1">
      <alignment horizontal="right" vertical="center" shrinkToFit="1"/>
    </xf>
    <xf numFmtId="176" fontId="20" fillId="0" borderId="114" xfId="0" applyNumberFormat="1" applyFont="1" applyFill="1" applyBorder="1" applyAlignment="1" applyProtection="1">
      <alignment horizontal="right" vertical="center" shrinkToFit="1"/>
    </xf>
    <xf numFmtId="176" fontId="21" fillId="0" borderId="131" xfId="0" applyNumberFormat="1" applyFont="1" applyFill="1" applyBorder="1" applyAlignment="1" applyProtection="1">
      <alignment horizontal="right" vertical="center" shrinkToFit="1"/>
    </xf>
    <xf numFmtId="0" fontId="75" fillId="0" borderId="0" xfId="0" applyFont="1" applyBorder="1" applyAlignment="1" applyProtection="1">
      <alignment horizontal="left" vertical="center" wrapText="1"/>
    </xf>
    <xf numFmtId="0" fontId="13" fillId="0" borderId="0" xfId="0" applyFont="1" applyProtection="1">
      <alignment vertical="center"/>
    </xf>
    <xf numFmtId="177" fontId="20" fillId="0" borderId="50" xfId="0" applyNumberFormat="1" applyFont="1" applyBorder="1" applyProtection="1">
      <alignment vertical="center"/>
    </xf>
    <xf numFmtId="38" fontId="20" fillId="0" borderId="1" xfId="5" applyFont="1" applyFill="1" applyBorder="1" applyAlignment="1" applyProtection="1">
      <alignment horizontal="right" vertical="center" shrinkToFit="1"/>
    </xf>
    <xf numFmtId="176" fontId="21" fillId="0" borderId="1" xfId="0" applyNumberFormat="1" applyFont="1" applyFill="1" applyBorder="1" applyAlignment="1" applyProtection="1">
      <alignment horizontal="right" vertical="center" shrinkToFit="1"/>
    </xf>
    <xf numFmtId="176" fontId="20" fillId="0" borderId="1" xfId="0" applyNumberFormat="1" applyFont="1" applyFill="1" applyBorder="1" applyAlignment="1" applyProtection="1">
      <alignment horizontal="right" vertical="center" shrinkToFit="1"/>
    </xf>
    <xf numFmtId="0" fontId="20" fillId="2" borderId="53" xfId="0" applyFont="1" applyFill="1" applyBorder="1" applyAlignment="1" applyProtection="1">
      <alignment vertical="center" wrapText="1" shrinkToFit="1"/>
    </xf>
    <xf numFmtId="177" fontId="20" fillId="0" borderId="56" xfId="0" applyNumberFormat="1" applyFont="1" applyBorder="1" applyProtection="1">
      <alignment vertical="center"/>
    </xf>
    <xf numFmtId="0" fontId="20" fillId="2" borderId="58" xfId="0" applyFont="1" applyFill="1" applyBorder="1" applyAlignment="1" applyProtection="1">
      <alignment vertical="center" wrapText="1" shrinkToFit="1"/>
    </xf>
    <xf numFmtId="38" fontId="20" fillId="0" borderId="57" xfId="5" applyFont="1" applyFill="1" applyBorder="1" applyAlignment="1" applyProtection="1">
      <alignment horizontal="right" vertical="center" shrinkToFit="1"/>
    </xf>
    <xf numFmtId="176" fontId="21" fillId="0" borderId="57" xfId="0" applyNumberFormat="1" applyFont="1" applyFill="1" applyBorder="1" applyAlignment="1" applyProtection="1">
      <alignment horizontal="right" vertical="center" shrinkToFit="1"/>
    </xf>
    <xf numFmtId="0" fontId="0" fillId="0" borderId="0" xfId="0" applyAlignment="1" applyProtection="1">
      <alignment horizontal="center" vertical="center"/>
    </xf>
    <xf numFmtId="0" fontId="64" fillId="2" borderId="49" xfId="0" applyFont="1" applyFill="1" applyBorder="1" applyAlignment="1" applyProtection="1">
      <alignment horizontal="center" vertical="center" wrapText="1" shrinkToFit="1"/>
      <protection locked="0"/>
    </xf>
    <xf numFmtId="0" fontId="64" fillId="2" borderId="52" xfId="0" applyFont="1" applyFill="1" applyBorder="1" applyAlignment="1" applyProtection="1">
      <alignment horizontal="center" vertical="center" wrapText="1" shrinkToFit="1"/>
      <protection locked="0"/>
    </xf>
    <xf numFmtId="0" fontId="0" fillId="0" borderId="0" xfId="0" applyProtection="1">
      <alignment vertical="center"/>
      <protection locked="0"/>
    </xf>
    <xf numFmtId="0" fontId="0" fillId="0" borderId="0" xfId="0" applyAlignment="1" applyProtection="1">
      <alignment horizontal="center" vertical="center"/>
      <protection locked="0"/>
    </xf>
    <xf numFmtId="0" fontId="19" fillId="2" borderId="0" xfId="0" applyFont="1" applyFill="1" applyAlignment="1" applyProtection="1">
      <alignment horizontal="center" vertical="center"/>
    </xf>
    <xf numFmtId="0" fontId="18" fillId="2" borderId="0" xfId="0" applyFont="1" applyFill="1" applyProtection="1">
      <alignment vertical="center"/>
    </xf>
    <xf numFmtId="0" fontId="21" fillId="2" borderId="0" xfId="0" applyFont="1" applyFill="1" applyProtection="1">
      <alignment vertical="center"/>
    </xf>
    <xf numFmtId="0" fontId="21" fillId="0" borderId="0" xfId="0" applyFont="1" applyProtection="1">
      <alignment vertical="center"/>
    </xf>
    <xf numFmtId="0" fontId="20" fillId="2" borderId="5" xfId="0" applyFont="1" applyFill="1" applyBorder="1" applyProtection="1">
      <alignment vertical="center"/>
    </xf>
    <xf numFmtId="0" fontId="20" fillId="2" borderId="2" xfId="0" applyFont="1" applyFill="1" applyBorder="1" applyProtection="1">
      <alignment vertical="center"/>
    </xf>
    <xf numFmtId="0" fontId="20" fillId="2" borderId="3" xfId="0" applyFont="1" applyFill="1" applyBorder="1" applyProtection="1">
      <alignment vertical="center"/>
    </xf>
    <xf numFmtId="0" fontId="21" fillId="2" borderId="3" xfId="0" applyFont="1" applyFill="1" applyBorder="1" applyProtection="1">
      <alignment vertical="center"/>
    </xf>
    <xf numFmtId="0" fontId="22" fillId="0" borderId="0" xfId="0" applyFont="1" applyProtection="1">
      <alignment vertical="center"/>
    </xf>
    <xf numFmtId="0" fontId="27" fillId="0" borderId="0" xfId="0" applyFont="1" applyProtection="1">
      <alignment vertical="center"/>
    </xf>
    <xf numFmtId="0" fontId="18" fillId="2" borderId="0" xfId="0" applyFont="1" applyFill="1" applyAlignment="1" applyProtection="1">
      <alignment horizontal="left" vertical="center"/>
    </xf>
    <xf numFmtId="0" fontId="11" fillId="2" borderId="0" xfId="0" applyFont="1" applyFill="1" applyAlignment="1" applyProtection="1">
      <alignment horizontal="center" vertical="center"/>
    </xf>
    <xf numFmtId="0" fontId="11" fillId="2" borderId="0" xfId="0" applyFont="1" applyFill="1" applyAlignment="1" applyProtection="1">
      <alignment vertical="center" shrinkToFit="1"/>
    </xf>
    <xf numFmtId="0" fontId="11" fillId="2" borderId="0" xfId="0" applyFont="1" applyFill="1" applyAlignment="1" applyProtection="1">
      <alignment horizontal="left" vertical="center"/>
    </xf>
    <xf numFmtId="0" fontId="25" fillId="2" borderId="0" xfId="0" applyFont="1" applyFill="1" applyProtection="1">
      <alignment vertical="center"/>
    </xf>
    <xf numFmtId="0" fontId="24" fillId="2" borderId="0" xfId="0" applyFont="1" applyFill="1" applyProtection="1">
      <alignment vertical="center"/>
    </xf>
    <xf numFmtId="0" fontId="20" fillId="2" borderId="0" xfId="0" applyFont="1" applyFill="1" applyAlignment="1" applyProtection="1">
      <alignment horizontal="left" vertical="center"/>
    </xf>
    <xf numFmtId="0" fontId="20" fillId="2" borderId="0" xfId="0" applyFont="1" applyFill="1" applyAlignment="1" applyProtection="1">
      <alignment horizontal="center" vertical="center"/>
    </xf>
    <xf numFmtId="0" fontId="20" fillId="2" borderId="0" xfId="0" applyFont="1" applyFill="1" applyAlignment="1" applyProtection="1">
      <alignment vertical="center" shrinkToFit="1"/>
    </xf>
    <xf numFmtId="176" fontId="16" fillId="2" borderId="0" xfId="0" applyNumberFormat="1" applyFont="1" applyFill="1" applyAlignment="1" applyProtection="1">
      <alignment horizontal="right" vertical="center"/>
    </xf>
    <xf numFmtId="0" fontId="16" fillId="2" borderId="0" xfId="0" applyFont="1" applyFill="1" applyAlignment="1" applyProtection="1">
      <alignment horizontal="right" vertical="center"/>
    </xf>
    <xf numFmtId="0" fontId="26" fillId="2" borderId="0" xfId="0" applyFont="1" applyFill="1" applyAlignment="1" applyProtection="1">
      <alignment horizontal="right" vertical="center"/>
    </xf>
    <xf numFmtId="0" fontId="22" fillId="2" borderId="0" xfId="0" applyFont="1" applyFill="1" applyProtection="1">
      <alignment vertical="center"/>
    </xf>
    <xf numFmtId="0" fontId="30" fillId="2" borderId="2" xfId="0" applyFont="1" applyFill="1" applyBorder="1" applyAlignment="1" applyProtection="1">
      <alignment horizontal="center" vertical="center"/>
    </xf>
    <xf numFmtId="0" fontId="30" fillId="0" borderId="81" xfId="0" applyFont="1" applyBorder="1" applyProtection="1">
      <alignment vertical="center"/>
    </xf>
    <xf numFmtId="0" fontId="30" fillId="0" borderId="4" xfId="0" applyFont="1" applyBorder="1" applyProtection="1">
      <alignment vertical="center"/>
    </xf>
    <xf numFmtId="0" fontId="8" fillId="5" borderId="28" xfId="0" applyFont="1" applyFill="1" applyBorder="1" applyAlignment="1" applyProtection="1">
      <alignment horizontal="center" vertical="center"/>
    </xf>
    <xf numFmtId="0" fontId="25" fillId="2" borderId="0" xfId="0" applyFont="1" applyFill="1" applyBorder="1" applyAlignment="1" applyProtection="1">
      <alignment vertical="center" wrapText="1"/>
    </xf>
    <xf numFmtId="0" fontId="25" fillId="2" borderId="22" xfId="0" applyFont="1" applyFill="1" applyBorder="1" applyAlignment="1" applyProtection="1">
      <alignment vertical="center" wrapText="1"/>
    </xf>
    <xf numFmtId="0" fontId="25" fillId="2" borderId="42" xfId="0" applyFont="1" applyFill="1" applyBorder="1" applyAlignment="1" applyProtection="1">
      <alignment vertical="center" wrapText="1"/>
    </xf>
    <xf numFmtId="0" fontId="30" fillId="0" borderId="50" xfId="0" applyFont="1" applyBorder="1" applyProtection="1">
      <alignment vertical="center"/>
    </xf>
    <xf numFmtId="0" fontId="24" fillId="2" borderId="0" xfId="0" applyFont="1" applyFill="1" applyAlignment="1" applyProtection="1">
      <alignment horizontal="left" vertical="center"/>
    </xf>
    <xf numFmtId="0" fontId="24" fillId="2" borderId="0" xfId="0" applyFont="1" applyFill="1" applyAlignment="1" applyProtection="1">
      <alignment horizontal="center" vertical="center" wrapText="1"/>
    </xf>
    <xf numFmtId="0" fontId="30" fillId="2" borderId="0" xfId="0" applyFont="1" applyFill="1" applyAlignment="1" applyProtection="1">
      <alignment horizontal="center" vertical="center" wrapText="1"/>
    </xf>
    <xf numFmtId="0" fontId="24" fillId="2" borderId="0" xfId="0" applyFont="1" applyFill="1" applyAlignment="1" applyProtection="1">
      <alignment horizontal="center" vertical="center" wrapText="1" shrinkToFit="1"/>
    </xf>
    <xf numFmtId="0" fontId="24" fillId="2" borderId="0" xfId="0" applyFont="1" applyFill="1" applyAlignment="1" applyProtection="1">
      <alignment horizontal="left" vertical="top" wrapText="1" shrinkToFit="1"/>
    </xf>
    <xf numFmtId="176" fontId="30" fillId="2" borderId="0" xfId="0" applyNumberFormat="1" applyFont="1" applyFill="1" applyProtection="1">
      <alignment vertical="center"/>
    </xf>
    <xf numFmtId="176" fontId="30" fillId="0" borderId="0" xfId="0" applyNumberFormat="1" applyFont="1" applyProtection="1">
      <alignment vertical="center"/>
    </xf>
    <xf numFmtId="0" fontId="29" fillId="2" borderId="0" xfId="0" applyFont="1" applyFill="1" applyAlignment="1" applyProtection="1">
      <alignment horizontal="center" vertical="top"/>
    </xf>
    <xf numFmtId="0" fontId="26" fillId="2" borderId="0" xfId="0" applyFont="1" applyFill="1" applyProtection="1">
      <alignment vertical="center"/>
    </xf>
    <xf numFmtId="0" fontId="24" fillId="2" borderId="0" xfId="0" applyFont="1" applyFill="1" applyAlignment="1" applyProtection="1">
      <alignment horizontal="left" vertical="top" wrapText="1"/>
    </xf>
    <xf numFmtId="0" fontId="30" fillId="2" borderId="0" xfId="0" applyFont="1" applyFill="1" applyAlignment="1" applyProtection="1">
      <alignment horizontal="left" vertical="center" wrapText="1"/>
    </xf>
    <xf numFmtId="0" fontId="30" fillId="2" borderId="0" xfId="0" applyFont="1" applyFill="1" applyAlignment="1" applyProtection="1">
      <alignment horizontal="left" vertical="center"/>
    </xf>
    <xf numFmtId="176" fontId="29" fillId="2" borderId="0" xfId="0" applyNumberFormat="1" applyFont="1" applyFill="1" applyAlignment="1" applyProtection="1">
      <alignment horizontal="right" vertical="center"/>
    </xf>
    <xf numFmtId="176" fontId="21" fillId="2" borderId="0" xfId="0" applyNumberFormat="1" applyFont="1" applyFill="1" applyAlignment="1" applyProtection="1">
      <alignment horizontal="right" vertical="center"/>
    </xf>
    <xf numFmtId="0" fontId="30" fillId="2" borderId="0" xfId="0" applyFont="1" applyFill="1" applyProtection="1">
      <alignment vertical="center"/>
    </xf>
    <xf numFmtId="0" fontId="29" fillId="2" borderId="5" xfId="0" applyFont="1" applyFill="1" applyBorder="1" applyAlignment="1" applyProtection="1">
      <alignment horizontal="center" vertical="center"/>
    </xf>
    <xf numFmtId="176" fontId="30" fillId="0" borderId="7" xfId="0" applyNumberFormat="1" applyFont="1" applyBorder="1" applyProtection="1">
      <alignment vertical="center"/>
    </xf>
    <xf numFmtId="0" fontId="0" fillId="2" borderId="17" xfId="0" applyFill="1" applyBorder="1" applyProtection="1">
      <alignment vertical="center"/>
    </xf>
    <xf numFmtId="176" fontId="30" fillId="2" borderId="0" xfId="0" applyNumberFormat="1" applyFont="1" applyFill="1" applyAlignment="1" applyProtection="1">
      <alignment vertical="center" textRotation="255"/>
    </xf>
    <xf numFmtId="0" fontId="29" fillId="2" borderId="17" xfId="0" applyFont="1" applyFill="1" applyBorder="1" applyAlignment="1" applyProtection="1">
      <alignment horizontal="center" vertical="center"/>
    </xf>
    <xf numFmtId="176" fontId="30" fillId="0" borderId="4" xfId="0" applyNumberFormat="1" applyFont="1" applyBorder="1" applyProtection="1">
      <alignment vertical="center"/>
    </xf>
    <xf numFmtId="0" fontId="29" fillId="2" borderId="0" xfId="0" applyFont="1" applyFill="1" applyProtection="1">
      <alignment vertical="center"/>
    </xf>
    <xf numFmtId="0" fontId="29" fillId="2" borderId="0" xfId="0" applyFont="1" applyFill="1" applyAlignment="1" applyProtection="1">
      <alignment horizontal="left" vertical="center" wrapText="1"/>
    </xf>
    <xf numFmtId="0" fontId="24" fillId="2" borderId="0" xfId="0" applyFont="1" applyFill="1" applyAlignment="1" applyProtection="1">
      <alignment horizontal="center" vertical="top"/>
    </xf>
    <xf numFmtId="0" fontId="24" fillId="2" borderId="0" xfId="0" applyFont="1" applyFill="1" applyAlignment="1" applyProtection="1">
      <alignment vertical="top" wrapText="1"/>
    </xf>
    <xf numFmtId="0" fontId="29" fillId="2" borderId="0" xfId="0" applyFont="1" applyFill="1" applyAlignment="1" applyProtection="1">
      <alignment horizontal="right" vertical="top"/>
    </xf>
    <xf numFmtId="0" fontId="26" fillId="2" borderId="0" xfId="0" applyFont="1" applyFill="1" applyAlignment="1" applyProtection="1">
      <alignment vertical="center" wrapText="1"/>
    </xf>
    <xf numFmtId="0" fontId="26" fillId="0" borderId="0" xfId="0" applyFont="1" applyAlignment="1" applyProtection="1">
      <alignment vertical="center" wrapText="1"/>
    </xf>
    <xf numFmtId="0" fontId="32" fillId="2" borderId="0" xfId="0" applyFont="1" applyFill="1" applyProtection="1">
      <alignment vertical="center"/>
    </xf>
    <xf numFmtId="0" fontId="32" fillId="0" borderId="0" xfId="0" applyFont="1" applyProtection="1">
      <alignment vertical="center"/>
    </xf>
    <xf numFmtId="0" fontId="33" fillId="0" borderId="0" xfId="0" applyFont="1" applyProtection="1">
      <alignment vertical="center"/>
    </xf>
    <xf numFmtId="0" fontId="79" fillId="0" borderId="143" xfId="0" applyFont="1" applyBorder="1" applyAlignment="1" applyProtection="1">
      <alignment horizontal="center" vertical="center"/>
    </xf>
    <xf numFmtId="0" fontId="79" fillId="0" borderId="0" xfId="0" applyFont="1" applyAlignment="1" applyProtection="1">
      <alignment horizontal="center" vertical="center"/>
    </xf>
    <xf numFmtId="0" fontId="26" fillId="2" borderId="1" xfId="0" applyFont="1" applyFill="1" applyBorder="1" applyProtection="1">
      <alignment vertical="center"/>
    </xf>
    <xf numFmtId="0" fontId="26" fillId="2" borderId="4" xfId="0" applyFont="1" applyFill="1" applyBorder="1" applyProtection="1">
      <alignment vertical="center"/>
    </xf>
    <xf numFmtId="0" fontId="26" fillId="2" borderId="0" xfId="0" applyFont="1" applyFill="1" applyAlignment="1" applyProtection="1">
      <alignment horizontal="left" vertical="center"/>
    </xf>
    <xf numFmtId="49" fontId="18" fillId="2" borderId="0" xfId="0" applyNumberFormat="1" applyFont="1" applyFill="1" applyAlignment="1" applyProtection="1">
      <alignment vertical="center"/>
    </xf>
    <xf numFmtId="0" fontId="26" fillId="2" borderId="27" xfId="0" applyFont="1" applyFill="1" applyBorder="1" applyProtection="1">
      <alignment vertical="center"/>
    </xf>
    <xf numFmtId="0" fontId="0" fillId="2" borderId="0" xfId="0" applyFill="1" applyAlignment="1" applyProtection="1"/>
    <xf numFmtId="0" fontId="8" fillId="3" borderId="28" xfId="0" applyFont="1" applyFill="1" applyBorder="1" applyAlignment="1" applyProtection="1">
      <alignment horizontal="center" vertical="center"/>
    </xf>
    <xf numFmtId="0" fontId="79" fillId="2" borderId="0" xfId="0" applyFont="1" applyFill="1" applyAlignment="1" applyProtection="1">
      <alignment horizontal="center" vertical="center"/>
    </xf>
    <xf numFmtId="0" fontId="26" fillId="2" borderId="7" xfId="0" applyFont="1" applyFill="1" applyBorder="1" applyProtection="1">
      <alignment vertical="center"/>
    </xf>
    <xf numFmtId="0" fontId="34" fillId="2" borderId="31" xfId="0" applyFont="1" applyFill="1" applyBorder="1" applyAlignment="1" applyProtection="1">
      <alignment horizontal="right" vertical="center" shrinkToFit="1"/>
    </xf>
    <xf numFmtId="0" fontId="34" fillId="2" borderId="34" xfId="0" applyFont="1" applyFill="1" applyBorder="1" applyAlignment="1" applyProtection="1">
      <alignment vertical="center" shrinkToFit="1"/>
    </xf>
    <xf numFmtId="0" fontId="34" fillId="2" borderId="0" xfId="0" applyFont="1" applyFill="1" applyAlignment="1" applyProtection="1">
      <alignment vertical="center" shrinkToFit="1"/>
    </xf>
    <xf numFmtId="0" fontId="0" fillId="2" borderId="14" xfId="0" applyFill="1" applyBorder="1" applyAlignment="1" applyProtection="1">
      <alignment horizontal="left" vertical="top"/>
    </xf>
    <xf numFmtId="0" fontId="26" fillId="2" borderId="60" xfId="0" applyFont="1" applyFill="1" applyBorder="1" applyProtection="1">
      <alignment vertical="center"/>
    </xf>
    <xf numFmtId="0" fontId="0" fillId="2" borderId="0" xfId="0" applyFill="1" applyAlignment="1" applyProtection="1">
      <alignment vertical="top"/>
    </xf>
    <xf numFmtId="0" fontId="66" fillId="2" borderId="0" xfId="0" applyFont="1" applyFill="1" applyProtection="1">
      <alignment vertical="center"/>
    </xf>
    <xf numFmtId="0" fontId="34" fillId="2" borderId="0" xfId="0" applyFont="1" applyFill="1" applyAlignment="1" applyProtection="1">
      <alignment horizontal="right" vertical="center" shrinkToFit="1"/>
    </xf>
    <xf numFmtId="2" fontId="34" fillId="2" borderId="0" xfId="0" applyNumberFormat="1" applyFont="1" applyFill="1" applyAlignment="1" applyProtection="1">
      <alignment horizontal="center" vertical="center" shrinkToFit="1"/>
    </xf>
    <xf numFmtId="0" fontId="11" fillId="0" borderId="0" xfId="0" applyFont="1" applyProtection="1">
      <alignment vertical="center"/>
    </xf>
    <xf numFmtId="0" fontId="28" fillId="2" borderId="0" xfId="0" applyFont="1" applyFill="1" applyAlignment="1" applyProtection="1">
      <alignment vertical="center" wrapText="1"/>
    </xf>
    <xf numFmtId="49" fontId="24" fillId="2" borderId="0" xfId="0" applyNumberFormat="1" applyFont="1" applyFill="1" applyAlignment="1" applyProtection="1">
      <alignment horizontal="center" vertical="top"/>
    </xf>
    <xf numFmtId="0" fontId="24" fillId="2" borderId="0" xfId="0" applyFont="1" applyFill="1" applyAlignment="1" applyProtection="1">
      <alignment horizontal="left" vertical="center" wrapText="1"/>
    </xf>
    <xf numFmtId="0" fontId="24" fillId="2" borderId="52" xfId="0" applyFont="1" applyFill="1" applyBorder="1" applyAlignment="1" applyProtection="1">
      <alignment horizontal="center" vertical="center" wrapText="1"/>
    </xf>
    <xf numFmtId="0" fontId="21" fillId="2" borderId="15" xfId="0" applyFont="1" applyFill="1" applyBorder="1" applyProtection="1">
      <alignment vertical="center"/>
    </xf>
    <xf numFmtId="0" fontId="64" fillId="2" borderId="0" xfId="0" applyFont="1" applyFill="1" applyProtection="1">
      <alignment vertical="center"/>
    </xf>
    <xf numFmtId="0" fontId="26" fillId="2" borderId="116" xfId="0" applyFont="1" applyFill="1" applyBorder="1" applyAlignment="1" applyProtection="1">
      <alignment horizontal="center" vertical="center"/>
    </xf>
    <xf numFmtId="0" fontId="26" fillId="2" borderId="6" xfId="0" applyFont="1" applyFill="1" applyBorder="1" applyProtection="1">
      <alignment vertical="center"/>
    </xf>
    <xf numFmtId="176" fontId="26" fillId="2" borderId="0" xfId="0" applyNumberFormat="1" applyFont="1" applyFill="1" applyAlignment="1" applyProtection="1">
      <alignment vertical="center" wrapText="1"/>
    </xf>
    <xf numFmtId="0" fontId="24" fillId="2" borderId="18" xfId="0" applyFont="1" applyFill="1" applyBorder="1" applyProtection="1">
      <alignment vertical="center"/>
    </xf>
    <xf numFmtId="0" fontId="26" fillId="2" borderId="97" xfId="0" applyFont="1" applyFill="1" applyBorder="1" applyAlignment="1" applyProtection="1">
      <alignment horizontal="center" vertical="center"/>
    </xf>
    <xf numFmtId="0" fontId="26" fillId="2" borderId="9" xfId="0" applyFont="1" applyFill="1" applyBorder="1" applyProtection="1">
      <alignment vertical="center"/>
    </xf>
    <xf numFmtId="176" fontId="26" fillId="2" borderId="9" xfId="0" applyNumberFormat="1" applyFont="1" applyFill="1" applyBorder="1" applyAlignment="1" applyProtection="1">
      <alignment vertical="center" wrapText="1"/>
    </xf>
    <xf numFmtId="0" fontId="20" fillId="2" borderId="9" xfId="0" applyFont="1" applyFill="1" applyBorder="1" applyProtection="1">
      <alignment vertical="center"/>
    </xf>
    <xf numFmtId="0" fontId="24" fillId="2" borderId="9" xfId="0" applyFont="1" applyFill="1" applyBorder="1" applyProtection="1">
      <alignment vertical="center"/>
    </xf>
    <xf numFmtId="0" fontId="24" fillId="2" borderId="10" xfId="0" applyFont="1" applyFill="1" applyBorder="1" applyProtection="1">
      <alignment vertical="center"/>
    </xf>
    <xf numFmtId="0" fontId="26" fillId="2" borderId="89" xfId="0" applyFont="1" applyFill="1" applyBorder="1" applyAlignment="1" applyProtection="1">
      <alignment horizontal="center" vertical="center"/>
    </xf>
    <xf numFmtId="0" fontId="26" fillId="2" borderId="90" xfId="0" applyFont="1" applyFill="1" applyBorder="1" applyProtection="1">
      <alignment vertical="center"/>
    </xf>
    <xf numFmtId="0" fontId="26" fillId="2" borderId="15" xfId="0" applyFont="1" applyFill="1" applyBorder="1" applyAlignment="1" applyProtection="1">
      <alignment vertical="center" wrapText="1"/>
    </xf>
    <xf numFmtId="176" fontId="26" fillId="2" borderId="15" xfId="0" applyNumberFormat="1" applyFont="1" applyFill="1" applyBorder="1" applyAlignment="1" applyProtection="1">
      <alignment vertical="center" wrapText="1"/>
    </xf>
    <xf numFmtId="0" fontId="20" fillId="2" borderId="15" xfId="0" applyFont="1" applyFill="1" applyBorder="1" applyProtection="1">
      <alignment vertical="center"/>
    </xf>
    <xf numFmtId="0" fontId="24" fillId="2" borderId="15" xfId="0" applyFont="1" applyFill="1" applyBorder="1" applyProtection="1">
      <alignment vertical="center"/>
    </xf>
    <xf numFmtId="0" fontId="24" fillId="2" borderId="60" xfId="0" applyFont="1" applyFill="1" applyBorder="1" applyProtection="1">
      <alignment vertical="center"/>
    </xf>
    <xf numFmtId="0" fontId="29" fillId="2" borderId="0" xfId="0" applyFont="1" applyFill="1" applyAlignment="1" applyProtection="1">
      <alignment vertical="center" wrapText="1"/>
    </xf>
    <xf numFmtId="0" fontId="26" fillId="2" borderId="0" xfId="0" applyFont="1" applyFill="1" applyAlignment="1" applyProtection="1">
      <alignment horizontal="center" vertical="center"/>
    </xf>
    <xf numFmtId="176" fontId="21" fillId="2" borderId="0" xfId="0" applyNumberFormat="1" applyFont="1" applyFill="1" applyProtection="1">
      <alignment vertical="center"/>
    </xf>
    <xf numFmtId="0" fontId="64" fillId="2" borderId="0" xfId="0" applyFont="1" applyFill="1" applyAlignment="1" applyProtection="1">
      <alignment horizontal="left" vertical="center" wrapText="1"/>
    </xf>
    <xf numFmtId="176" fontId="21" fillId="2" borderId="79" xfId="0" applyNumberFormat="1" applyFont="1" applyFill="1" applyBorder="1" applyProtection="1">
      <alignment vertical="center"/>
    </xf>
    <xf numFmtId="176" fontId="21" fillId="2" borderId="15" xfId="0" applyNumberFormat="1" applyFont="1" applyFill="1" applyBorder="1" applyProtection="1">
      <alignment vertical="center"/>
    </xf>
    <xf numFmtId="0" fontId="26" fillId="2" borderId="8" xfId="0" applyFont="1" applyFill="1" applyBorder="1" applyProtection="1">
      <alignment vertical="center"/>
    </xf>
    <xf numFmtId="0" fontId="67" fillId="2" borderId="9" xfId="0" applyFont="1" applyFill="1" applyBorder="1" applyAlignment="1" applyProtection="1">
      <alignment vertical="center" wrapText="1"/>
    </xf>
    <xf numFmtId="0" fontId="26" fillId="0" borderId="0" xfId="0" applyFont="1" applyAlignment="1" applyProtection="1">
      <alignment horizontal="left" vertical="center"/>
    </xf>
    <xf numFmtId="0" fontId="64" fillId="2" borderId="18" xfId="0" applyFont="1" applyFill="1" applyBorder="1" applyProtection="1">
      <alignment vertical="center"/>
    </xf>
    <xf numFmtId="0" fontId="26" fillId="0" borderId="11" xfId="0" applyFont="1" applyBorder="1" applyAlignment="1" applyProtection="1">
      <alignment horizontal="center" vertical="center"/>
    </xf>
    <xf numFmtId="0" fontId="26" fillId="2" borderId="11" xfId="0" applyFont="1" applyFill="1" applyBorder="1" applyAlignment="1" applyProtection="1">
      <alignment vertical="center" wrapText="1"/>
    </xf>
    <xf numFmtId="0" fontId="24" fillId="2" borderId="20" xfId="0" applyFont="1" applyFill="1" applyBorder="1" applyProtection="1">
      <alignment vertical="center"/>
    </xf>
    <xf numFmtId="0" fontId="69" fillId="2" borderId="0" xfId="0" applyFont="1" applyFill="1" applyProtection="1">
      <alignment vertical="center"/>
    </xf>
    <xf numFmtId="0" fontId="81" fillId="0" borderId="0" xfId="0" applyFont="1" applyProtection="1">
      <alignment vertical="center"/>
    </xf>
    <xf numFmtId="0" fontId="20" fillId="2" borderId="0" xfId="0" applyFont="1" applyFill="1" applyBorder="1" applyAlignment="1" applyProtection="1">
      <alignment vertical="center"/>
    </xf>
    <xf numFmtId="0" fontId="23" fillId="2" borderId="0" xfId="0" applyFont="1" applyFill="1" applyBorder="1" applyAlignment="1" applyProtection="1">
      <alignment horizontal="left" vertical="center"/>
    </xf>
    <xf numFmtId="0" fontId="23" fillId="2" borderId="6" xfId="0" applyFont="1" applyFill="1" applyBorder="1" applyAlignment="1" applyProtection="1">
      <alignment horizontal="left" vertical="center"/>
    </xf>
    <xf numFmtId="0" fontId="75" fillId="2" borderId="0" xfId="0" applyFont="1" applyFill="1" applyBorder="1" applyAlignment="1" applyProtection="1">
      <alignment horizontal="center" vertical="center"/>
    </xf>
    <xf numFmtId="0" fontId="81" fillId="2" borderId="0" xfId="0" applyFont="1" applyFill="1" applyProtection="1">
      <alignment vertical="center"/>
    </xf>
    <xf numFmtId="0" fontId="24" fillId="2" borderId="110" xfId="0" applyFont="1" applyFill="1" applyBorder="1" applyAlignment="1" applyProtection="1">
      <alignment horizontal="center" vertical="center" wrapText="1"/>
    </xf>
    <xf numFmtId="176" fontId="21" fillId="2" borderId="34" xfId="0" applyNumberFormat="1" applyFont="1" applyFill="1" applyBorder="1" applyProtection="1">
      <alignment vertical="center"/>
    </xf>
    <xf numFmtId="0" fontId="71" fillId="2" borderId="0" xfId="0" applyFont="1" applyFill="1" applyProtection="1">
      <alignment vertical="center"/>
    </xf>
    <xf numFmtId="0" fontId="34" fillId="0" borderId="128" xfId="0" applyFont="1" applyBorder="1" applyAlignment="1" applyProtection="1">
      <alignment horizontal="center" vertical="center"/>
    </xf>
    <xf numFmtId="0" fontId="34" fillId="0" borderId="85" xfId="0" applyFont="1" applyBorder="1" applyAlignment="1" applyProtection="1">
      <alignment horizontal="center" vertical="center"/>
    </xf>
    <xf numFmtId="0" fontId="34" fillId="0" borderId="129" xfId="0" applyFont="1" applyBorder="1" applyAlignment="1" applyProtection="1">
      <alignment horizontal="center" vertical="center"/>
    </xf>
    <xf numFmtId="0" fontId="26" fillId="2" borderId="40" xfId="0" applyFont="1" applyFill="1" applyBorder="1" applyAlignment="1" applyProtection="1">
      <alignment horizontal="center" vertical="center"/>
    </xf>
    <xf numFmtId="0" fontId="26" fillId="2" borderId="0" xfId="0" applyFont="1" applyFill="1" applyAlignment="1" applyProtection="1">
      <alignment horizontal="left" vertical="center" wrapText="1"/>
    </xf>
    <xf numFmtId="0" fontId="8" fillId="2" borderId="0" xfId="0" applyFont="1" applyFill="1" applyProtection="1">
      <alignment vertical="center"/>
    </xf>
    <xf numFmtId="0" fontId="34" fillId="2" borderId="0" xfId="0" applyFont="1" applyFill="1" applyAlignment="1" applyProtection="1">
      <alignment vertical="center" textRotation="255" shrinkToFit="1"/>
    </xf>
    <xf numFmtId="0" fontId="23" fillId="2" borderId="0" xfId="0" applyFont="1" applyFill="1" applyAlignment="1" applyProtection="1">
      <alignment horizontal="left" vertical="center"/>
    </xf>
    <xf numFmtId="0" fontId="25" fillId="2" borderId="0" xfId="0" applyFont="1" applyFill="1" applyAlignment="1" applyProtection="1">
      <alignment horizontal="left" vertical="center"/>
    </xf>
    <xf numFmtId="0" fontId="64" fillId="0" borderId="0" xfId="0" applyFont="1" applyProtection="1">
      <alignment vertical="center"/>
    </xf>
    <xf numFmtId="0" fontId="24" fillId="0" borderId="0" xfId="0" applyFont="1" applyAlignment="1" applyProtection="1">
      <alignment horizontal="left" vertical="top" wrapText="1"/>
    </xf>
    <xf numFmtId="0" fontId="8" fillId="0" borderId="0" xfId="0" applyFont="1" applyBorder="1" applyAlignment="1" applyProtection="1">
      <alignment vertical="center" wrapText="1"/>
    </xf>
    <xf numFmtId="0" fontId="26" fillId="2" borderId="23" xfId="0" applyFont="1" applyFill="1" applyBorder="1" applyProtection="1">
      <alignment vertical="center"/>
    </xf>
    <xf numFmtId="0" fontId="21" fillId="0" borderId="24" xfId="0" applyFont="1" applyBorder="1" applyProtection="1">
      <alignment vertical="center"/>
    </xf>
    <xf numFmtId="0" fontId="21" fillId="2" borderId="24" xfId="0" applyFont="1" applyFill="1" applyBorder="1" applyProtection="1">
      <alignment vertical="center"/>
    </xf>
    <xf numFmtId="0" fontId="24" fillId="2" borderId="24" xfId="0" applyFont="1" applyFill="1" applyBorder="1" applyProtection="1">
      <alignment vertical="center"/>
    </xf>
    <xf numFmtId="0" fontId="24" fillId="2" borderId="24" xfId="0" applyFont="1" applyFill="1" applyBorder="1" applyAlignment="1" applyProtection="1">
      <alignment vertical="center" wrapText="1"/>
    </xf>
    <xf numFmtId="0" fontId="20" fillId="2" borderId="25" xfId="0" applyFont="1" applyFill="1" applyBorder="1" applyAlignment="1" applyProtection="1">
      <alignment horizontal="center" vertical="center"/>
    </xf>
    <xf numFmtId="0" fontId="26" fillId="2" borderId="34" xfId="0" applyFont="1" applyFill="1" applyBorder="1" applyProtection="1">
      <alignment vertical="center"/>
    </xf>
    <xf numFmtId="0" fontId="20" fillId="2" borderId="31" xfId="0" applyFont="1" applyFill="1" applyBorder="1" applyAlignment="1" applyProtection="1">
      <alignment horizontal="center" vertical="center"/>
    </xf>
    <xf numFmtId="182" fontId="29" fillId="0" borderId="0" xfId="0" applyNumberFormat="1" applyFont="1" applyProtection="1">
      <alignment vertical="center"/>
    </xf>
    <xf numFmtId="183" fontId="29" fillId="0" borderId="0" xfId="0" applyNumberFormat="1" applyFont="1" applyProtection="1">
      <alignment vertical="center"/>
    </xf>
    <xf numFmtId="0" fontId="26" fillId="2" borderId="0" xfId="0" applyFont="1" applyFill="1" applyAlignment="1" applyProtection="1">
      <alignment vertical="top"/>
    </xf>
    <xf numFmtId="182" fontId="29" fillId="2" borderId="0" xfId="0" applyNumberFormat="1" applyFont="1" applyFill="1" applyProtection="1">
      <alignment vertical="center"/>
    </xf>
    <xf numFmtId="0" fontId="26" fillId="2" borderId="36" xfId="0" applyFont="1" applyFill="1" applyBorder="1" applyProtection="1">
      <alignment vertical="center"/>
    </xf>
    <xf numFmtId="0" fontId="24" fillId="2" borderId="111" xfId="0" applyFont="1" applyFill="1" applyBorder="1" applyProtection="1">
      <alignment vertical="center"/>
    </xf>
    <xf numFmtId="0" fontId="26" fillId="2" borderId="111" xfId="0" applyFont="1" applyFill="1" applyBorder="1" applyAlignment="1" applyProtection="1">
      <alignment vertical="top"/>
    </xf>
    <xf numFmtId="0" fontId="26" fillId="2" borderId="111" xfId="0" applyFont="1" applyFill="1" applyBorder="1" applyAlignment="1" applyProtection="1">
      <alignment vertical="center" shrinkToFit="1"/>
    </xf>
    <xf numFmtId="0" fontId="26" fillId="2" borderId="112" xfId="0" applyFont="1" applyFill="1" applyBorder="1" applyProtection="1">
      <alignment vertical="center"/>
    </xf>
    <xf numFmtId="0" fontId="74" fillId="0" borderId="0" xfId="0" applyFont="1" applyBorder="1" applyAlignment="1" applyProtection="1">
      <alignment horizontal="center" vertical="center"/>
    </xf>
    <xf numFmtId="0" fontId="21" fillId="0" borderId="0" xfId="0" applyFont="1" applyBorder="1" applyProtection="1">
      <alignment vertical="center"/>
    </xf>
    <xf numFmtId="0" fontId="31" fillId="2" borderId="0" xfId="0" applyFont="1" applyFill="1" applyBorder="1" applyAlignment="1" applyProtection="1">
      <alignment vertical="center" wrapText="1"/>
    </xf>
    <xf numFmtId="0" fontId="21" fillId="2" borderId="0" xfId="0" applyFont="1" applyFill="1" applyBorder="1" applyProtection="1">
      <alignment vertical="center"/>
    </xf>
    <xf numFmtId="0" fontId="21" fillId="0" borderId="0" xfId="0" applyFont="1" applyFill="1" applyBorder="1" applyProtection="1">
      <alignment vertical="center"/>
    </xf>
    <xf numFmtId="0" fontId="0" fillId="31" borderId="0" xfId="0" applyFill="1" applyBorder="1" applyProtection="1">
      <alignment vertical="center"/>
    </xf>
    <xf numFmtId="0" fontId="21" fillId="31" borderId="0" xfId="0" applyFont="1" applyFill="1" applyBorder="1" applyProtection="1">
      <alignment vertical="center"/>
    </xf>
    <xf numFmtId="0" fontId="25" fillId="5" borderId="28" xfId="0" applyFont="1" applyFill="1" applyBorder="1" applyAlignment="1" applyProtection="1">
      <alignment horizontal="center" vertical="center"/>
    </xf>
    <xf numFmtId="0" fontId="32" fillId="31" borderId="0" xfId="0" applyFont="1" applyFill="1" applyBorder="1" applyProtection="1">
      <alignment vertical="center"/>
    </xf>
    <xf numFmtId="49" fontId="23" fillId="2" borderId="0" xfId="0" applyNumberFormat="1" applyFont="1" applyFill="1" applyProtection="1">
      <alignment vertical="center"/>
    </xf>
    <xf numFmtId="0" fontId="26" fillId="2" borderId="0" xfId="0" applyFont="1" applyFill="1" applyAlignment="1" applyProtection="1">
      <alignment horizontal="left" vertical="top" wrapText="1"/>
    </xf>
    <xf numFmtId="0" fontId="24" fillId="2" borderId="44" xfId="0" applyFont="1" applyFill="1" applyBorder="1" applyAlignment="1" applyProtection="1">
      <alignment vertical="center" wrapText="1"/>
    </xf>
    <xf numFmtId="0" fontId="24" fillId="2" borderId="72" xfId="0" applyFont="1" applyFill="1" applyBorder="1" applyAlignment="1" applyProtection="1">
      <alignment vertical="center" wrapText="1"/>
    </xf>
    <xf numFmtId="0" fontId="24" fillId="2" borderId="74" xfId="0" applyFont="1" applyFill="1" applyBorder="1" applyAlignment="1" applyProtection="1">
      <alignment vertical="center" wrapText="1"/>
    </xf>
    <xf numFmtId="0" fontId="21" fillId="2" borderId="0" xfId="0" applyFont="1" applyFill="1" applyAlignment="1" applyProtection="1">
      <alignment vertical="top"/>
    </xf>
    <xf numFmtId="0" fontId="31" fillId="31" borderId="0" xfId="0" applyFont="1" applyFill="1" applyBorder="1" applyAlignment="1" applyProtection="1">
      <alignment horizontal="left" vertical="center" wrapText="1"/>
    </xf>
    <xf numFmtId="0" fontId="27" fillId="31" borderId="0" xfId="0" applyFont="1" applyFill="1" applyBorder="1" applyProtection="1">
      <alignment vertical="center"/>
    </xf>
    <xf numFmtId="49" fontId="42" fillId="2" borderId="0" xfId="0" applyNumberFormat="1" applyFont="1" applyFill="1" applyProtection="1">
      <alignment vertical="center"/>
    </xf>
    <xf numFmtId="49" fontId="35" fillId="2" borderId="0" xfId="0" applyNumberFormat="1" applyFont="1" applyFill="1" applyAlignment="1" applyProtection="1">
      <alignment vertical="top"/>
    </xf>
    <xf numFmtId="0" fontId="36" fillId="2" borderId="0" xfId="0" applyFont="1" applyFill="1" applyAlignment="1" applyProtection="1">
      <alignment horizontal="left" vertical="top" wrapText="1"/>
    </xf>
    <xf numFmtId="0" fontId="37" fillId="2" borderId="0" xfId="0" applyFont="1" applyFill="1" applyAlignment="1" applyProtection="1">
      <alignment horizontal="left" vertical="top" wrapText="1"/>
    </xf>
    <xf numFmtId="0" fontId="8" fillId="0" borderId="0" xfId="0" applyFont="1" applyProtection="1">
      <alignment vertical="center"/>
    </xf>
    <xf numFmtId="0" fontId="24" fillId="2" borderId="0" xfId="0" applyFont="1" applyFill="1" applyAlignment="1" applyProtection="1">
      <alignment horizontal="center" vertical="center"/>
    </xf>
    <xf numFmtId="0" fontId="8" fillId="5" borderId="84" xfId="0" applyFont="1" applyFill="1" applyBorder="1" applyAlignment="1" applyProtection="1">
      <alignment horizontal="center" vertical="center"/>
    </xf>
    <xf numFmtId="49" fontId="11" fillId="2" borderId="23" xfId="0" applyNumberFormat="1" applyFont="1" applyFill="1" applyBorder="1" applyProtection="1">
      <alignment vertical="center"/>
    </xf>
    <xf numFmtId="0" fontId="11" fillId="2" borderId="24" xfId="0" applyFont="1" applyFill="1" applyBorder="1" applyProtection="1">
      <alignment vertical="center"/>
    </xf>
    <xf numFmtId="0" fontId="11" fillId="2" borderId="25" xfId="0" applyFont="1" applyFill="1" applyBorder="1" applyProtection="1">
      <alignment vertical="center"/>
    </xf>
    <xf numFmtId="0" fontId="38" fillId="2" borderId="34" xfId="0" applyFont="1" applyFill="1" applyBorder="1" applyAlignment="1" applyProtection="1">
      <alignment vertical="center" wrapText="1"/>
    </xf>
    <xf numFmtId="0" fontId="38" fillId="2" borderId="31" xfId="0" applyFont="1" applyFill="1" applyBorder="1" applyAlignment="1" applyProtection="1">
      <alignment vertical="center" wrapText="1"/>
    </xf>
    <xf numFmtId="0" fontId="39" fillId="2" borderId="0" xfId="0" applyFont="1" applyFill="1" applyProtection="1">
      <alignment vertical="center"/>
    </xf>
    <xf numFmtId="0" fontId="38" fillId="2" borderId="0" xfId="0" applyFont="1" applyFill="1" applyAlignment="1" applyProtection="1">
      <alignment vertical="center" wrapText="1"/>
    </xf>
    <xf numFmtId="0" fontId="38" fillId="2" borderId="34" xfId="0" applyFont="1" applyFill="1" applyBorder="1" applyProtection="1">
      <alignment vertical="center"/>
    </xf>
    <xf numFmtId="0" fontId="38" fillId="2" borderId="0" xfId="0" applyFont="1" applyFill="1" applyProtection="1">
      <alignment vertical="center"/>
    </xf>
    <xf numFmtId="0" fontId="38" fillId="2" borderId="0" xfId="0" applyFont="1" applyFill="1" applyAlignment="1" applyProtection="1">
      <alignment vertical="center" shrinkToFit="1"/>
    </xf>
    <xf numFmtId="0" fontId="38" fillId="2" borderId="31" xfId="0" applyFont="1" applyFill="1" applyBorder="1" applyAlignment="1" applyProtection="1">
      <alignment vertical="center" shrinkToFit="1"/>
    </xf>
    <xf numFmtId="0" fontId="39" fillId="0" borderId="0" xfId="0" applyFont="1" applyProtection="1">
      <alignment vertical="center"/>
    </xf>
    <xf numFmtId="0" fontId="40" fillId="2" borderId="0" xfId="0" applyFont="1" applyFill="1" applyProtection="1">
      <alignment vertical="center"/>
    </xf>
    <xf numFmtId="0" fontId="40" fillId="2" borderId="31" xfId="0" applyFont="1" applyFill="1" applyBorder="1" applyProtection="1">
      <alignment vertical="center"/>
    </xf>
    <xf numFmtId="0" fontId="11" fillId="2" borderId="36" xfId="0" applyFont="1" applyFill="1" applyBorder="1" applyProtection="1">
      <alignment vertical="center"/>
    </xf>
    <xf numFmtId="0" fontId="38" fillId="2" borderId="111" xfId="0" applyFont="1" applyFill="1" applyBorder="1" applyProtection="1">
      <alignment vertical="center"/>
    </xf>
    <xf numFmtId="0" fontId="11" fillId="2" borderId="111" xfId="0" applyFont="1" applyFill="1" applyBorder="1" applyProtection="1">
      <alignment vertical="center"/>
    </xf>
    <xf numFmtId="0" fontId="11" fillId="2" borderId="112" xfId="0" applyFont="1" applyFill="1" applyBorder="1" applyProtection="1">
      <alignment vertical="center"/>
    </xf>
    <xf numFmtId="0" fontId="29" fillId="2" borderId="0" xfId="0" applyFont="1" applyFill="1" applyAlignment="1" applyProtection="1">
      <alignment horizontal="center" vertical="center"/>
    </xf>
    <xf numFmtId="0" fontId="41" fillId="2" borderId="0" xfId="0" applyFont="1" applyFill="1" applyProtection="1">
      <alignment vertical="center"/>
    </xf>
    <xf numFmtId="0" fontId="42" fillId="2" borderId="0" xfId="0" applyFont="1" applyFill="1" applyProtection="1">
      <alignment vertical="center"/>
    </xf>
    <xf numFmtId="0" fontId="31" fillId="5" borderId="1" xfId="0" applyFont="1" applyFill="1" applyBorder="1" applyAlignment="1" applyProtection="1">
      <alignment horizontal="center" vertical="center"/>
    </xf>
    <xf numFmtId="0" fontId="29" fillId="0" borderId="97" xfId="0" quotePrefix="1" applyFont="1" applyBorder="1" applyAlignment="1" applyProtection="1">
      <alignment horizontal="center" vertical="center"/>
    </xf>
    <xf numFmtId="0" fontId="24" fillId="0" borderId="108" xfId="0" quotePrefix="1" applyFont="1" applyBorder="1" applyAlignment="1" applyProtection="1">
      <alignment horizontal="center" vertical="center"/>
    </xf>
    <xf numFmtId="0" fontId="64" fillId="5" borderId="1" xfId="0" applyFont="1" applyFill="1" applyBorder="1" applyAlignment="1" applyProtection="1">
      <alignment horizontal="center" vertical="center"/>
    </xf>
    <xf numFmtId="0" fontId="20" fillId="29" borderId="28" xfId="0" applyFont="1" applyFill="1" applyBorder="1" applyAlignment="1" applyProtection="1">
      <alignment vertical="center"/>
      <protection locked="0"/>
    </xf>
    <xf numFmtId="0" fontId="24" fillId="29" borderId="64" xfId="0" applyFont="1" applyFill="1" applyBorder="1" applyAlignment="1" applyProtection="1">
      <alignment horizontal="center" vertical="center" wrapText="1"/>
      <protection locked="0"/>
    </xf>
    <xf numFmtId="0" fontId="24" fillId="29" borderId="71" xfId="0" applyFont="1" applyFill="1" applyBorder="1" applyAlignment="1" applyProtection="1">
      <alignment horizontal="center" vertical="center" wrapText="1"/>
      <protection locked="0"/>
    </xf>
    <xf numFmtId="0" fontId="24" fillId="29" borderId="45" xfId="0" applyFont="1" applyFill="1" applyBorder="1" applyAlignment="1" applyProtection="1">
      <alignment horizontal="center" vertical="center" wrapText="1"/>
      <protection locked="0"/>
    </xf>
    <xf numFmtId="0" fontId="20" fillId="29" borderId="134" xfId="0" applyFont="1" applyFill="1" applyBorder="1" applyAlignment="1" applyProtection="1">
      <alignment horizontal="center" vertical="center"/>
      <protection locked="0"/>
    </xf>
    <xf numFmtId="0" fontId="20" fillId="2" borderId="0" xfId="0" applyFont="1" applyFill="1" applyProtection="1">
      <alignment vertical="center"/>
      <protection locked="0"/>
    </xf>
    <xf numFmtId="0" fontId="21" fillId="2" borderId="0" xfId="0" applyFont="1" applyFill="1" applyProtection="1">
      <alignment vertical="center"/>
      <protection locked="0"/>
    </xf>
    <xf numFmtId="0" fontId="20" fillId="29" borderId="135" xfId="0" applyFont="1" applyFill="1" applyBorder="1" applyAlignment="1" applyProtection="1">
      <alignment horizontal="center" vertical="center"/>
      <protection locked="0"/>
    </xf>
    <xf numFmtId="0" fontId="20" fillId="29" borderId="136" xfId="0" applyFont="1" applyFill="1" applyBorder="1" applyAlignment="1" applyProtection="1">
      <alignment horizontal="center" vertical="center"/>
      <protection locked="0"/>
    </xf>
    <xf numFmtId="0" fontId="25" fillId="29" borderId="28" xfId="0" applyFont="1" applyFill="1" applyBorder="1" applyAlignment="1" applyProtection="1">
      <alignment horizontal="center" vertical="center"/>
      <protection locked="0"/>
    </xf>
    <xf numFmtId="0" fontId="24" fillId="29" borderId="43" xfId="0" applyFont="1" applyFill="1" applyBorder="1" applyAlignment="1" applyProtection="1">
      <alignment horizontal="center" vertical="center" wrapText="1"/>
      <protection locked="0"/>
    </xf>
    <xf numFmtId="0" fontId="24" fillId="29" borderId="144" xfId="0" applyFont="1" applyFill="1" applyBorder="1" applyAlignment="1" applyProtection="1">
      <alignment horizontal="center" vertical="center" wrapText="1"/>
      <protection locked="0"/>
    </xf>
    <xf numFmtId="0" fontId="24" fillId="29" borderId="75" xfId="0" applyFont="1" applyFill="1" applyBorder="1" applyAlignment="1" applyProtection="1">
      <alignment horizontal="center" vertical="center" wrapText="1"/>
      <protection locked="0"/>
    </xf>
    <xf numFmtId="0" fontId="24" fillId="29" borderId="145" xfId="0" applyFont="1" applyFill="1" applyBorder="1" applyAlignment="1" applyProtection="1">
      <alignment horizontal="center" vertical="center" wrapText="1"/>
      <protection locked="0"/>
    </xf>
    <xf numFmtId="0" fontId="24" fillId="29" borderId="34" xfId="0" applyFont="1" applyFill="1" applyBorder="1" applyAlignment="1" applyProtection="1">
      <alignment horizontal="center" vertical="center" wrapText="1"/>
      <protection locked="0"/>
    </xf>
    <xf numFmtId="0" fontId="72" fillId="0" borderId="0" xfId="0" applyFont="1" applyProtection="1">
      <alignment vertical="center"/>
    </xf>
    <xf numFmtId="0" fontId="15" fillId="0" borderId="0" xfId="0" applyFont="1" applyProtection="1">
      <alignment vertical="center"/>
    </xf>
    <xf numFmtId="0" fontId="16" fillId="0" borderId="0" xfId="0" applyFont="1" applyProtection="1">
      <alignment vertical="center"/>
    </xf>
    <xf numFmtId="0" fontId="16" fillId="0" borderId="0" xfId="0" applyFont="1" applyAlignment="1" applyProtection="1">
      <alignment vertical="center" wrapText="1"/>
    </xf>
    <xf numFmtId="0" fontId="17" fillId="0" borderId="0" xfId="0" applyFont="1" applyProtection="1">
      <alignment vertical="center"/>
    </xf>
    <xf numFmtId="0" fontId="18" fillId="0" borderId="0" xfId="0" applyFont="1" applyProtection="1">
      <alignment vertical="center"/>
    </xf>
    <xf numFmtId="0" fontId="11" fillId="0" borderId="13" xfId="0" applyFont="1" applyBorder="1" applyProtection="1">
      <alignment vertical="center"/>
    </xf>
    <xf numFmtId="0" fontId="11" fillId="0" borderId="14" xfId="0" applyFont="1" applyBorder="1" applyProtection="1">
      <alignment vertical="center"/>
    </xf>
    <xf numFmtId="0" fontId="11" fillId="0" borderId="26" xfId="0" applyFont="1" applyBorder="1" applyProtection="1">
      <alignment vertical="center"/>
    </xf>
    <xf numFmtId="0" fontId="11" fillId="0" borderId="21" xfId="0" applyFont="1" applyBorder="1" applyProtection="1">
      <alignment vertical="center"/>
    </xf>
    <xf numFmtId="0" fontId="11" fillId="0" borderId="22" xfId="0" applyFont="1" applyBorder="1" applyProtection="1">
      <alignment vertical="center"/>
    </xf>
    <xf numFmtId="0" fontId="11" fillId="0" borderId="37" xfId="0" applyFont="1" applyBorder="1" applyProtection="1">
      <alignment vertical="center"/>
    </xf>
    <xf numFmtId="0" fontId="11" fillId="0" borderId="14" xfId="0" applyFont="1" applyBorder="1" applyAlignment="1" applyProtection="1">
      <alignment vertical="center" shrinkToFit="1"/>
    </xf>
    <xf numFmtId="0" fontId="11" fillId="0" borderId="0" xfId="0" applyFont="1" applyAlignment="1" applyProtection="1">
      <alignment horizontal="center" vertical="center" wrapText="1"/>
    </xf>
    <xf numFmtId="0" fontId="11" fillId="0" borderId="0" xfId="0" applyFont="1" applyAlignment="1" applyProtection="1">
      <alignment horizontal="right" vertical="top" wrapText="1"/>
    </xf>
    <xf numFmtId="0" fontId="11" fillId="0" borderId="0" xfId="0" applyFont="1" applyAlignment="1" applyProtection="1">
      <alignment horizontal="left" vertical="top" wrapText="1"/>
    </xf>
    <xf numFmtId="0" fontId="11" fillId="0" borderId="57" xfId="0" applyFont="1" applyBorder="1" applyAlignment="1" applyProtection="1">
      <alignment horizontal="center" vertical="center"/>
    </xf>
    <xf numFmtId="0" fontId="11" fillId="0" borderId="19" xfId="0" applyFont="1" applyBorder="1" applyAlignment="1" applyProtection="1">
      <alignment horizontal="center" vertical="center"/>
    </xf>
    <xf numFmtId="176" fontId="11" fillId="0" borderId="4" xfId="0" applyNumberFormat="1" applyFont="1" applyBorder="1" applyAlignment="1" applyProtection="1">
      <alignment horizontal="center" vertical="center"/>
    </xf>
    <xf numFmtId="178" fontId="11" fillId="0" borderId="0" xfId="0" applyNumberFormat="1" applyFont="1" applyProtection="1">
      <alignment vertical="center"/>
    </xf>
    <xf numFmtId="0" fontId="11" fillId="0" borderId="2" xfId="0" applyFont="1" applyBorder="1" applyAlignment="1" applyProtection="1">
      <alignment horizontal="center" vertical="center"/>
    </xf>
    <xf numFmtId="0" fontId="20" fillId="2" borderId="0" xfId="0" applyFont="1" applyFill="1" applyAlignment="1" applyProtection="1">
      <alignment horizontal="center" vertical="center" wrapText="1"/>
    </xf>
    <xf numFmtId="0" fontId="30" fillId="2" borderId="0" xfId="0" applyFont="1" applyFill="1" applyAlignment="1" applyProtection="1">
      <alignment horizontal="left" vertical="center" wrapText="1"/>
    </xf>
    <xf numFmtId="0" fontId="11" fillId="4" borderId="14" xfId="0" applyFont="1" applyFill="1" applyBorder="1" applyAlignment="1" applyProtection="1">
      <alignment vertical="center" wrapText="1"/>
      <protection locked="0"/>
    </xf>
    <xf numFmtId="0" fontId="20" fillId="2" borderId="114" xfId="0" applyFont="1" applyFill="1" applyBorder="1" applyAlignment="1" applyProtection="1">
      <alignment vertical="center" shrinkToFit="1"/>
    </xf>
    <xf numFmtId="0" fontId="20" fillId="2" borderId="13" xfId="0" applyFont="1" applyFill="1" applyBorder="1" applyAlignment="1" applyProtection="1">
      <alignment vertical="center" shrinkToFit="1"/>
    </xf>
    <xf numFmtId="0" fontId="20" fillId="2" borderId="1" xfId="0" applyFont="1" applyFill="1" applyBorder="1" applyAlignment="1" applyProtection="1">
      <alignment vertical="center" shrinkToFit="1"/>
    </xf>
    <xf numFmtId="0" fontId="20" fillId="2" borderId="57" xfId="0" applyFont="1" applyFill="1" applyBorder="1" applyAlignment="1" applyProtection="1">
      <alignment vertical="center" shrinkToFit="1"/>
    </xf>
    <xf numFmtId="0" fontId="20" fillId="2" borderId="48" xfId="0" applyFont="1" applyFill="1" applyBorder="1" applyAlignment="1" applyProtection="1">
      <alignment vertical="center" shrinkToFit="1"/>
    </xf>
    <xf numFmtId="176" fontId="20" fillId="0" borderId="2" xfId="0" applyNumberFormat="1" applyFont="1" applyFill="1" applyBorder="1" applyAlignment="1" applyProtection="1">
      <alignment horizontal="center" vertical="center" shrinkToFit="1"/>
      <protection locked="0"/>
    </xf>
    <xf numFmtId="176" fontId="20" fillId="0" borderId="62" xfId="0" applyNumberFormat="1" applyFont="1" applyFill="1" applyBorder="1" applyAlignment="1" applyProtection="1">
      <alignment horizontal="center" vertical="center" shrinkToFit="1"/>
      <protection locked="0"/>
    </xf>
    <xf numFmtId="0" fontId="80" fillId="0" borderId="0" xfId="0" applyFont="1" applyBorder="1" applyAlignment="1" applyProtection="1">
      <alignment horizontal="center" vertical="center" wrapText="1"/>
    </xf>
    <xf numFmtId="0" fontId="79" fillId="2" borderId="150" xfId="0" applyFont="1" applyFill="1" applyBorder="1" applyAlignment="1" applyProtection="1">
      <alignment horizontal="center" vertical="center" wrapText="1"/>
    </xf>
    <xf numFmtId="0" fontId="79" fillId="2" borderId="150" xfId="0" applyFont="1" applyFill="1" applyBorder="1" applyAlignment="1" applyProtection="1">
      <alignment horizontal="center" vertical="center"/>
    </xf>
    <xf numFmtId="0" fontId="79" fillId="0" borderId="152" xfId="0" applyFont="1" applyBorder="1" applyAlignment="1" applyProtection="1">
      <alignment horizontal="center" vertical="center"/>
    </xf>
    <xf numFmtId="0" fontId="79" fillId="0" borderId="153" xfId="0" applyFont="1" applyBorder="1" applyAlignment="1" applyProtection="1">
      <alignment horizontal="center" vertical="center" wrapText="1"/>
    </xf>
    <xf numFmtId="0" fontId="79" fillId="0" borderId="150" xfId="0" applyFont="1" applyBorder="1" applyAlignment="1" applyProtection="1">
      <alignment horizontal="center" vertical="center"/>
    </xf>
    <xf numFmtId="0" fontId="25" fillId="3" borderId="28" xfId="0" applyFont="1" applyFill="1" applyBorder="1" applyAlignment="1" applyProtection="1">
      <alignment horizontal="center" vertical="center" wrapText="1"/>
    </xf>
    <xf numFmtId="176" fontId="9" fillId="2" borderId="0" xfId="0" applyNumberFormat="1" applyFont="1" applyFill="1" applyBorder="1" applyAlignment="1" applyProtection="1">
      <alignment vertical="center" shrinkToFit="1"/>
    </xf>
    <xf numFmtId="0" fontId="74" fillId="2" borderId="146" xfId="0" applyFont="1" applyFill="1" applyBorder="1" applyAlignment="1" applyProtection="1">
      <alignment horizontal="center" vertical="center" wrapText="1"/>
    </xf>
    <xf numFmtId="0" fontId="74" fillId="2" borderId="143" xfId="0" applyFont="1" applyFill="1" applyBorder="1" applyAlignment="1" applyProtection="1">
      <alignment horizontal="center" vertical="center" wrapText="1"/>
    </xf>
    <xf numFmtId="176" fontId="74" fillId="2" borderId="146" xfId="0" applyNumberFormat="1" applyFont="1" applyFill="1" applyBorder="1" applyAlignment="1" applyProtection="1">
      <alignment horizontal="right" vertical="center" shrinkToFit="1"/>
    </xf>
    <xf numFmtId="176" fontId="74" fillId="2" borderId="143" xfId="0" applyNumberFormat="1" applyFont="1" applyFill="1" applyBorder="1" applyAlignment="1" applyProtection="1">
      <alignment horizontal="right" vertical="center" shrinkToFit="1"/>
    </xf>
    <xf numFmtId="0" fontId="75" fillId="2" borderId="146" xfId="0" applyFont="1" applyFill="1" applyBorder="1" applyProtection="1">
      <alignment vertical="center"/>
    </xf>
    <xf numFmtId="0" fontId="75" fillId="2" borderId="143" xfId="0" applyFont="1" applyFill="1" applyBorder="1" applyProtection="1">
      <alignment vertical="center"/>
    </xf>
    <xf numFmtId="0" fontId="79" fillId="0" borderId="155" xfId="0" applyFont="1" applyFill="1" applyBorder="1" applyAlignment="1" applyProtection="1">
      <alignment horizontal="center" vertical="center" wrapText="1"/>
    </xf>
    <xf numFmtId="0" fontId="79" fillId="2" borderId="155" xfId="0" applyFont="1" applyFill="1" applyBorder="1" applyAlignment="1" applyProtection="1">
      <alignment horizontal="center" vertical="center"/>
    </xf>
    <xf numFmtId="0" fontId="80" fillId="0" borderId="156" xfId="0" applyFont="1" applyBorder="1" applyAlignment="1" applyProtection="1">
      <alignment horizontal="center" vertical="center" wrapText="1"/>
    </xf>
    <xf numFmtId="0" fontId="62" fillId="0" borderId="0" xfId="0" applyFont="1" applyBorder="1" applyAlignment="1">
      <alignment horizontal="center" vertical="center"/>
    </xf>
    <xf numFmtId="0" fontId="63" fillId="0" borderId="0" xfId="0" applyFont="1" applyAlignment="1">
      <alignment horizontal="left" vertical="center" wrapText="1"/>
    </xf>
    <xf numFmtId="0" fontId="80" fillId="0" borderId="0" xfId="0" applyFont="1" applyBorder="1" applyAlignment="1" applyProtection="1">
      <alignment horizontal="center" vertical="center" wrapText="1"/>
      <protection locked="0"/>
    </xf>
    <xf numFmtId="0" fontId="79" fillId="2" borderId="0" xfId="0" applyFont="1" applyFill="1" applyAlignment="1" applyProtection="1">
      <alignment horizontal="center" vertical="center"/>
      <protection locked="0"/>
    </xf>
    <xf numFmtId="0" fontId="79" fillId="0" borderId="0" xfId="0" applyFont="1" applyAlignment="1" applyProtection="1">
      <alignment horizontal="center" vertical="center"/>
      <protection locked="0"/>
    </xf>
    <xf numFmtId="0" fontId="79" fillId="0" borderId="143" xfId="0" applyFont="1" applyBorder="1" applyAlignment="1" applyProtection="1">
      <alignment horizontal="center" vertical="center"/>
      <protection locked="0"/>
    </xf>
    <xf numFmtId="0" fontId="81" fillId="0" borderId="0" xfId="0" applyFont="1" applyBorder="1" applyAlignment="1" applyProtection="1">
      <alignment horizontal="center" vertical="center"/>
      <protection locked="0"/>
    </xf>
    <xf numFmtId="0" fontId="81" fillId="0" borderId="0" xfId="0" applyFont="1" applyProtection="1">
      <alignment vertical="center"/>
      <protection locked="0"/>
    </xf>
    <xf numFmtId="0" fontId="81" fillId="0" borderId="143" xfId="0" applyFont="1" applyBorder="1" applyAlignment="1" applyProtection="1">
      <alignment horizontal="center" vertical="center"/>
      <protection locked="0"/>
    </xf>
    <xf numFmtId="0" fontId="81" fillId="0" borderId="146" xfId="0" applyFont="1" applyBorder="1" applyAlignment="1" applyProtection="1">
      <alignment horizontal="center" vertical="center"/>
      <protection locked="0"/>
    </xf>
    <xf numFmtId="0" fontId="26" fillId="0" borderId="0" xfId="0" applyFont="1" applyAlignment="1" applyProtection="1">
      <alignment horizontal="left" vertical="center"/>
      <protection locked="0"/>
    </xf>
    <xf numFmtId="0" fontId="81" fillId="0" borderId="0" xfId="0" applyFont="1" applyBorder="1" applyProtection="1">
      <alignment vertical="center"/>
      <protection locked="0"/>
    </xf>
    <xf numFmtId="0" fontId="81" fillId="0" borderId="143" xfId="0" applyFont="1" applyBorder="1" applyProtection="1">
      <alignment vertical="center"/>
      <protection locked="0"/>
    </xf>
    <xf numFmtId="0" fontId="24" fillId="2" borderId="149" xfId="0" applyFont="1" applyFill="1" applyBorder="1" applyAlignment="1" applyProtection="1">
      <alignment vertical="center" wrapText="1"/>
    </xf>
    <xf numFmtId="176" fontId="20" fillId="0" borderId="1" xfId="0" applyNumberFormat="1" applyFont="1" applyFill="1" applyBorder="1" applyAlignment="1" applyProtection="1">
      <alignment horizontal="right" vertical="center" shrinkToFit="1"/>
    </xf>
    <xf numFmtId="176" fontId="20" fillId="0" borderId="57" xfId="0" applyNumberFormat="1" applyFont="1" applyFill="1" applyBorder="1" applyAlignment="1" applyProtection="1">
      <alignment horizontal="right" vertical="center" shrinkToFit="1"/>
    </xf>
    <xf numFmtId="176" fontId="20" fillId="30" borderId="19" xfId="0" applyNumberFormat="1" applyFont="1" applyFill="1" applyBorder="1" applyAlignment="1" applyProtection="1">
      <alignment horizontal="right" vertical="center" shrinkToFit="1"/>
      <protection locked="0"/>
    </xf>
    <xf numFmtId="176" fontId="20" fillId="30" borderId="62" xfId="0" applyNumberFormat="1" applyFont="1" applyFill="1" applyBorder="1" applyAlignment="1" applyProtection="1">
      <alignment horizontal="right" vertical="center" shrinkToFit="1"/>
      <protection locked="0"/>
    </xf>
    <xf numFmtId="0" fontId="29" fillId="0" borderId="108" xfId="0" quotePrefix="1" applyFont="1" applyBorder="1" applyAlignment="1" applyProtection="1">
      <alignment vertical="center"/>
    </xf>
    <xf numFmtId="0" fontId="29" fillId="0" borderId="157" xfId="0" quotePrefix="1" applyFont="1" applyBorder="1" applyAlignment="1" applyProtection="1">
      <alignment vertical="center"/>
    </xf>
    <xf numFmtId="177" fontId="20" fillId="0" borderId="54" xfId="0" applyNumberFormat="1" applyFont="1" applyBorder="1" applyProtection="1">
      <alignment vertical="center"/>
    </xf>
    <xf numFmtId="0" fontId="20" fillId="2" borderId="51" xfId="0" applyFont="1" applyFill="1" applyBorder="1" applyAlignment="1" applyProtection="1">
      <alignment vertical="center" wrapText="1" shrinkToFit="1"/>
    </xf>
    <xf numFmtId="0" fontId="64" fillId="2" borderId="110" xfId="0" applyFont="1" applyFill="1" applyBorder="1" applyAlignment="1" applyProtection="1">
      <alignment horizontal="center" vertical="center" wrapText="1" shrinkToFit="1"/>
      <protection locked="0"/>
    </xf>
    <xf numFmtId="176" fontId="64" fillId="0" borderId="34" xfId="0" applyNumberFormat="1" applyFont="1" applyFill="1" applyBorder="1" applyAlignment="1" applyProtection="1">
      <alignment horizontal="center" vertical="center" shrinkToFit="1"/>
      <protection locked="0"/>
    </xf>
    <xf numFmtId="38" fontId="20" fillId="0" borderId="13" xfId="5" applyFont="1" applyFill="1" applyBorder="1" applyAlignment="1" applyProtection="1">
      <alignment horizontal="right" vertical="center" shrinkToFit="1"/>
    </xf>
    <xf numFmtId="176" fontId="20" fillId="0" borderId="18" xfId="0" applyNumberFormat="1" applyFont="1" applyFill="1" applyBorder="1" applyAlignment="1" applyProtection="1">
      <alignment horizontal="center" vertical="center" shrinkToFit="1"/>
      <protection locked="0"/>
    </xf>
    <xf numFmtId="176" fontId="20" fillId="0" borderId="13" xfId="0" applyNumberFormat="1" applyFont="1" applyFill="1" applyBorder="1" applyAlignment="1" applyProtection="1">
      <alignment horizontal="right" vertical="center" shrinkToFit="1"/>
    </xf>
    <xf numFmtId="176" fontId="20" fillId="0" borderId="13" xfId="0" applyNumberFormat="1" applyFont="1" applyFill="1" applyBorder="1" applyAlignment="1" applyProtection="1">
      <alignment horizontal="center" vertical="center" shrinkToFit="1"/>
      <protection locked="0"/>
    </xf>
    <xf numFmtId="176" fontId="64" fillId="0" borderId="54" xfId="0" applyNumberFormat="1" applyFont="1" applyFill="1" applyBorder="1" applyAlignment="1" applyProtection="1">
      <alignment horizontal="center" vertical="center" shrinkToFit="1"/>
      <protection locked="0"/>
    </xf>
    <xf numFmtId="176" fontId="20" fillId="30" borderId="5" xfId="0" applyNumberFormat="1" applyFont="1" applyFill="1" applyBorder="1" applyAlignment="1" applyProtection="1">
      <alignment horizontal="right" vertical="center" shrinkToFit="1"/>
      <protection locked="0"/>
    </xf>
    <xf numFmtId="176" fontId="21" fillId="0" borderId="13" xfId="0" applyNumberFormat="1" applyFont="1" applyFill="1" applyBorder="1" applyAlignment="1" applyProtection="1">
      <alignment horizontal="right" vertical="center" shrinkToFit="1"/>
    </xf>
    <xf numFmtId="176" fontId="20" fillId="30" borderId="5" xfId="0" applyNumberFormat="1" applyFont="1" applyFill="1" applyBorder="1" applyAlignment="1" applyProtection="1">
      <alignment horizontal="center" vertical="center" shrinkToFit="1"/>
      <protection locked="0"/>
    </xf>
    <xf numFmtId="176" fontId="20" fillId="0" borderId="5" xfId="0" applyNumberFormat="1" applyFont="1" applyFill="1" applyBorder="1" applyAlignment="1" applyProtection="1">
      <alignment horizontal="center" vertical="center" shrinkToFit="1"/>
      <protection locked="0"/>
    </xf>
    <xf numFmtId="176" fontId="20" fillId="30" borderId="51" xfId="0" applyNumberFormat="1" applyFont="1" applyFill="1" applyBorder="1" applyAlignment="1" applyProtection="1">
      <alignment horizontal="right" vertical="center" shrinkToFit="1"/>
      <protection locked="0"/>
    </xf>
    <xf numFmtId="176" fontId="74" fillId="2" borderId="158" xfId="0" applyNumberFormat="1" applyFont="1" applyFill="1" applyBorder="1" applyAlignment="1" applyProtection="1">
      <alignment horizontal="right" vertical="center" shrinkToFit="1"/>
    </xf>
    <xf numFmtId="176" fontId="74" fillId="2" borderId="152" xfId="0" applyNumberFormat="1" applyFont="1" applyFill="1" applyBorder="1" applyAlignment="1" applyProtection="1">
      <alignment horizontal="right" vertical="center" shrinkToFit="1"/>
    </xf>
    <xf numFmtId="0" fontId="75" fillId="2" borderId="158" xfId="0" applyFont="1" applyFill="1" applyBorder="1" applyProtection="1">
      <alignment vertical="center"/>
    </xf>
    <xf numFmtId="0" fontId="75" fillId="2" borderId="152" xfId="0" applyFont="1" applyFill="1" applyBorder="1" applyProtection="1">
      <alignment vertical="center"/>
    </xf>
    <xf numFmtId="0" fontId="64" fillId="2" borderId="58" xfId="0" applyFont="1" applyFill="1" applyBorder="1" applyAlignment="1" applyProtection="1">
      <alignment horizontal="center" vertical="center" wrapText="1" shrinkToFit="1"/>
      <protection locked="0"/>
    </xf>
    <xf numFmtId="176" fontId="74" fillId="2" borderId="159" xfId="0" applyNumberFormat="1" applyFont="1" applyFill="1" applyBorder="1" applyAlignment="1" applyProtection="1">
      <alignment horizontal="right" vertical="center" shrinkToFit="1"/>
    </xf>
    <xf numFmtId="176" fontId="74" fillId="2" borderId="160" xfId="0" applyNumberFormat="1" applyFont="1" applyFill="1" applyBorder="1" applyAlignment="1" applyProtection="1">
      <alignment horizontal="right" vertical="center" shrinkToFit="1"/>
    </xf>
    <xf numFmtId="0" fontId="75" fillId="2" borderId="159" xfId="0" applyFont="1" applyFill="1" applyBorder="1" applyProtection="1">
      <alignment vertical="center"/>
    </xf>
    <xf numFmtId="0" fontId="75" fillId="2" borderId="160" xfId="0" applyFont="1" applyFill="1" applyBorder="1" applyProtection="1">
      <alignment vertical="center"/>
    </xf>
    <xf numFmtId="0" fontId="75" fillId="0" borderId="78" xfId="0" applyFont="1" applyBorder="1" applyAlignment="1" applyProtection="1">
      <alignment horizontal="left" vertical="center" wrapText="1"/>
    </xf>
    <xf numFmtId="0" fontId="12" fillId="0" borderId="78" xfId="0" applyFont="1" applyBorder="1" applyProtection="1">
      <alignment vertical="center"/>
    </xf>
    <xf numFmtId="0" fontId="0" fillId="0" borderId="78" xfId="0" applyBorder="1" applyProtection="1">
      <alignment vertical="center"/>
    </xf>
    <xf numFmtId="177" fontId="20" fillId="0" borderId="55" xfId="0" applyNumberFormat="1" applyFont="1" applyBorder="1" applyProtection="1">
      <alignment vertical="center"/>
    </xf>
    <xf numFmtId="0" fontId="20" fillId="2" borderId="37" xfId="0" applyFont="1" applyFill="1" applyBorder="1" applyAlignment="1" applyProtection="1">
      <alignment vertical="center" shrinkToFit="1"/>
    </xf>
    <xf numFmtId="0" fontId="20" fillId="2" borderId="14" xfId="0" applyFont="1" applyFill="1" applyBorder="1" applyAlignment="1" applyProtection="1">
      <alignment vertical="center" shrinkToFit="1"/>
    </xf>
    <xf numFmtId="0" fontId="20" fillId="2" borderId="52" xfId="0" applyFont="1" applyFill="1" applyBorder="1" applyAlignment="1" applyProtection="1">
      <alignment vertical="center" wrapText="1" shrinkToFit="1"/>
    </xf>
    <xf numFmtId="38" fontId="20" fillId="0" borderId="14" xfId="5" applyFont="1" applyFill="1" applyBorder="1" applyAlignment="1" applyProtection="1">
      <alignment horizontal="right" vertical="center" shrinkToFit="1"/>
    </xf>
    <xf numFmtId="176" fontId="20" fillId="0" borderId="14" xfId="0" applyNumberFormat="1" applyFont="1" applyFill="1" applyBorder="1" applyAlignment="1" applyProtection="1">
      <alignment horizontal="right" vertical="center" shrinkToFit="1"/>
    </xf>
    <xf numFmtId="176" fontId="20" fillId="0" borderId="14" xfId="0" applyNumberFormat="1" applyFont="1" applyFill="1" applyBorder="1" applyAlignment="1" applyProtection="1">
      <alignment horizontal="center" vertical="center" shrinkToFit="1"/>
      <protection locked="0"/>
    </xf>
    <xf numFmtId="176" fontId="21" fillId="0" borderId="14" xfId="0" applyNumberFormat="1" applyFont="1" applyFill="1" applyBorder="1" applyAlignment="1" applyProtection="1">
      <alignment horizontal="right" vertical="center" shrinkToFit="1"/>
    </xf>
    <xf numFmtId="176" fontId="20" fillId="30" borderId="19" xfId="0" applyNumberFormat="1" applyFont="1" applyFill="1" applyBorder="1" applyAlignment="1" applyProtection="1">
      <alignment horizontal="center" vertical="center" shrinkToFit="1"/>
      <protection locked="0"/>
    </xf>
    <xf numFmtId="176" fontId="20" fillId="0" borderId="19" xfId="0" applyNumberFormat="1" applyFont="1" applyFill="1" applyBorder="1" applyAlignment="1" applyProtection="1">
      <alignment horizontal="center" vertical="center" shrinkToFit="1"/>
      <protection locked="0"/>
    </xf>
    <xf numFmtId="176" fontId="20" fillId="30" borderId="52" xfId="0" applyNumberFormat="1" applyFont="1" applyFill="1" applyBorder="1" applyAlignment="1" applyProtection="1">
      <alignment horizontal="right" vertical="center" shrinkToFit="1"/>
      <protection locked="0"/>
    </xf>
    <xf numFmtId="176" fontId="74" fillId="2" borderId="161" xfId="0" applyNumberFormat="1" applyFont="1" applyFill="1" applyBorder="1" applyAlignment="1" applyProtection="1">
      <alignment horizontal="right" vertical="center" shrinkToFit="1"/>
    </xf>
    <xf numFmtId="176" fontId="74" fillId="2" borderId="162" xfId="0" applyNumberFormat="1" applyFont="1" applyFill="1" applyBorder="1" applyAlignment="1" applyProtection="1">
      <alignment horizontal="right" vertical="center" shrinkToFit="1"/>
    </xf>
    <xf numFmtId="0" fontId="75" fillId="2" borderId="161" xfId="0" applyFont="1" applyFill="1" applyBorder="1" applyProtection="1">
      <alignment vertical="center"/>
    </xf>
    <xf numFmtId="0" fontId="75" fillId="2" borderId="162" xfId="0" applyFont="1" applyFill="1" applyBorder="1" applyProtection="1">
      <alignment vertical="center"/>
    </xf>
    <xf numFmtId="176" fontId="74" fillId="2" borderId="163" xfId="0" applyNumberFormat="1" applyFont="1" applyFill="1" applyBorder="1" applyAlignment="1" applyProtection="1">
      <alignment horizontal="right" vertical="center" shrinkToFit="1"/>
    </xf>
    <xf numFmtId="176" fontId="74" fillId="2" borderId="164" xfId="0" applyNumberFormat="1" applyFont="1" applyFill="1" applyBorder="1" applyAlignment="1" applyProtection="1">
      <alignment horizontal="right" vertical="center" shrinkToFit="1"/>
    </xf>
    <xf numFmtId="0" fontId="75" fillId="2" borderId="163" xfId="0" applyFont="1" applyFill="1" applyBorder="1" applyProtection="1">
      <alignment vertical="center"/>
    </xf>
    <xf numFmtId="0" fontId="75" fillId="2" borderId="165" xfId="0" applyFont="1" applyFill="1" applyBorder="1" applyProtection="1">
      <alignment vertical="center"/>
    </xf>
    <xf numFmtId="0" fontId="0" fillId="0" borderId="0" xfId="0" applyBorder="1" applyProtection="1">
      <alignment vertical="center"/>
    </xf>
    <xf numFmtId="0" fontId="30" fillId="0" borderId="0" xfId="0" applyFont="1" applyAlignment="1" applyProtection="1">
      <alignment vertical="center" wrapText="1"/>
      <protection locked="0"/>
    </xf>
    <xf numFmtId="0" fontId="21" fillId="0" borderId="0" xfId="0" applyFont="1" applyProtection="1">
      <alignment vertical="center"/>
      <protection locked="0"/>
    </xf>
    <xf numFmtId="0" fontId="82" fillId="0" borderId="0" xfId="0" applyFont="1" applyProtection="1">
      <alignment vertical="center"/>
      <protection locked="0"/>
    </xf>
    <xf numFmtId="0" fontId="81" fillId="2" borderId="0" xfId="0" applyFont="1" applyFill="1" applyProtection="1">
      <alignment vertical="center"/>
      <protection locked="0"/>
    </xf>
    <xf numFmtId="182" fontId="29" fillId="0" borderId="0" xfId="0" applyNumberFormat="1" applyFont="1" applyProtection="1">
      <alignment vertical="center"/>
      <protection locked="0"/>
    </xf>
    <xf numFmtId="0" fontId="74" fillId="0" borderId="0" xfId="0" applyFont="1" applyBorder="1" applyAlignment="1" applyProtection="1">
      <alignment horizontal="center" vertical="center"/>
      <protection locked="0"/>
    </xf>
    <xf numFmtId="0" fontId="31" fillId="2" borderId="0" xfId="0" applyFont="1" applyFill="1" applyBorder="1" applyAlignment="1" applyProtection="1">
      <alignment vertical="center" wrapText="1"/>
      <protection locked="0"/>
    </xf>
    <xf numFmtId="0" fontId="32" fillId="0" borderId="0" xfId="0" applyFont="1" applyProtection="1">
      <alignment vertical="center"/>
      <protection locked="0"/>
    </xf>
    <xf numFmtId="0" fontId="74" fillId="0" borderId="0" xfId="0" applyFont="1" applyBorder="1" applyAlignment="1" applyProtection="1">
      <alignment horizontal="center" vertical="center" shrinkToFit="1"/>
      <protection locked="0"/>
    </xf>
    <xf numFmtId="0" fontId="8" fillId="0" borderId="0" xfId="0" applyFont="1" applyBorder="1" applyAlignment="1" applyProtection="1">
      <alignment vertical="center" wrapText="1"/>
      <protection locked="0"/>
    </xf>
    <xf numFmtId="0" fontId="31" fillId="31" borderId="0" xfId="0" applyFont="1" applyFill="1" applyBorder="1" applyAlignment="1" applyProtection="1">
      <alignment horizontal="left" vertical="center" wrapText="1"/>
      <protection locked="0"/>
    </xf>
    <xf numFmtId="0" fontId="9" fillId="0" borderId="0" xfId="0" applyFont="1" applyProtection="1">
      <alignment vertical="center"/>
      <protection locked="0"/>
    </xf>
    <xf numFmtId="0" fontId="0" fillId="31" borderId="0" xfId="0" applyFill="1" applyBorder="1" applyProtection="1">
      <alignment vertical="center"/>
      <protection locked="0"/>
    </xf>
    <xf numFmtId="0" fontId="8" fillId="0" borderId="0" xfId="0" applyFont="1" applyProtection="1">
      <alignment vertical="center"/>
      <protection locked="0"/>
    </xf>
    <xf numFmtId="0" fontId="39" fillId="0" borderId="0" xfId="0" applyFont="1" applyProtection="1">
      <alignment vertical="center"/>
      <protection locked="0"/>
    </xf>
    <xf numFmtId="0" fontId="83" fillId="0" borderId="0" xfId="0" applyFont="1" applyProtection="1">
      <alignment vertical="center"/>
      <protection locked="0"/>
    </xf>
    <xf numFmtId="0" fontId="24" fillId="4" borderId="14" xfId="0" applyFont="1" applyFill="1" applyBorder="1" applyAlignment="1" applyProtection="1">
      <alignment vertical="center" wrapText="1"/>
      <protection locked="0"/>
    </xf>
    <xf numFmtId="0" fontId="24" fillId="4" borderId="1" xfId="0" applyFont="1" applyFill="1" applyBorder="1" applyAlignment="1" applyProtection="1">
      <alignment vertical="center" wrapText="1"/>
      <protection locked="0"/>
    </xf>
    <xf numFmtId="176" fontId="64" fillId="0" borderId="47" xfId="0" applyNumberFormat="1" applyFont="1" applyBorder="1" applyAlignment="1" applyProtection="1">
      <alignment horizontal="center" vertical="center" shrinkToFit="1"/>
      <protection locked="0"/>
    </xf>
    <xf numFmtId="176" fontId="64" fillId="0" borderId="50" xfId="0" applyNumberFormat="1" applyFont="1" applyBorder="1" applyAlignment="1" applyProtection="1">
      <alignment horizontal="center" vertical="center" shrinkToFit="1"/>
      <protection locked="0"/>
    </xf>
    <xf numFmtId="176" fontId="64" fillId="0" borderId="55" xfId="0" applyNumberFormat="1" applyFont="1" applyBorder="1" applyAlignment="1" applyProtection="1">
      <alignment horizontal="center" vertical="center" shrinkToFit="1"/>
      <protection locked="0"/>
    </xf>
    <xf numFmtId="176" fontId="64" fillId="0" borderId="79" xfId="0" applyNumberFormat="1" applyFont="1" applyBorder="1" applyAlignment="1" applyProtection="1">
      <alignment horizontal="center" vertical="center" shrinkToFit="1"/>
      <protection locked="0"/>
    </xf>
    <xf numFmtId="176" fontId="20" fillId="0" borderId="132" xfId="0" applyNumberFormat="1" applyFont="1" applyBorder="1" applyAlignment="1" applyProtection="1">
      <alignment horizontal="center" vertical="center" shrinkToFit="1"/>
      <protection locked="0"/>
    </xf>
    <xf numFmtId="176" fontId="20" fillId="0" borderId="1" xfId="0" applyNumberFormat="1" applyFont="1" applyBorder="1" applyAlignment="1" applyProtection="1">
      <alignment horizontal="center" vertical="center" shrinkToFit="1"/>
      <protection locked="0"/>
    </xf>
    <xf numFmtId="176" fontId="20" fillId="0" borderId="20" xfId="0" applyNumberFormat="1" applyFont="1" applyBorder="1" applyAlignment="1" applyProtection="1">
      <alignment horizontal="center" vertical="center" shrinkToFit="1"/>
      <protection locked="0"/>
    </xf>
    <xf numFmtId="0" fontId="11" fillId="4" borderId="14" xfId="0" applyFont="1" applyFill="1" applyBorder="1" applyProtection="1">
      <alignment vertical="center"/>
      <protection locked="0"/>
    </xf>
    <xf numFmtId="0" fontId="11" fillId="4" borderId="1" xfId="0" applyFont="1" applyFill="1" applyBorder="1" applyAlignment="1" applyProtection="1">
      <alignment vertical="center"/>
      <protection locked="0"/>
    </xf>
    <xf numFmtId="49" fontId="73" fillId="4" borderId="79" xfId="0" applyNumberFormat="1" applyFont="1" applyFill="1" applyBorder="1" applyAlignment="1" applyProtection="1">
      <alignment horizontal="center" vertical="center"/>
      <protection locked="0"/>
    </xf>
    <xf numFmtId="49" fontId="73" fillId="4" borderId="15" xfId="0" applyNumberFormat="1" applyFont="1" applyFill="1" applyBorder="1" applyAlignment="1" applyProtection="1">
      <alignment horizontal="center" vertical="center"/>
      <protection locked="0"/>
    </xf>
    <xf numFmtId="49" fontId="73" fillId="4" borderId="20" xfId="0" applyNumberFormat="1" applyFont="1" applyFill="1" applyBorder="1" applyAlignment="1" applyProtection="1">
      <alignment horizontal="center" vertical="center"/>
      <protection locked="0"/>
    </xf>
    <xf numFmtId="49" fontId="73" fillId="4" borderId="36" xfId="0" applyNumberFormat="1" applyFont="1" applyFill="1" applyBorder="1" applyAlignment="1" applyProtection="1">
      <alignment horizontal="center" vertical="center"/>
      <protection locked="0"/>
    </xf>
    <xf numFmtId="49" fontId="73" fillId="4" borderId="111" xfId="0" applyNumberFormat="1" applyFont="1" applyFill="1" applyBorder="1" applyAlignment="1" applyProtection="1">
      <alignment horizontal="center" vertical="center"/>
      <protection locked="0"/>
    </xf>
    <xf numFmtId="49" fontId="73" fillId="4" borderId="133" xfId="0" applyNumberFormat="1" applyFont="1" applyFill="1" applyBorder="1" applyAlignment="1" applyProtection="1">
      <alignment horizontal="center" vertical="center"/>
      <protection locked="0"/>
    </xf>
    <xf numFmtId="49" fontId="73" fillId="4" borderId="77" xfId="0" applyNumberFormat="1" applyFont="1" applyFill="1" applyBorder="1" applyAlignment="1" applyProtection="1">
      <alignment horizontal="center" vertical="center"/>
      <protection locked="0"/>
    </xf>
    <xf numFmtId="49" fontId="73" fillId="4" borderId="3" xfId="0" applyNumberFormat="1" applyFont="1" applyFill="1" applyBorder="1" applyAlignment="1" applyProtection="1">
      <alignment horizontal="center" vertical="center"/>
      <protection locked="0"/>
    </xf>
    <xf numFmtId="49" fontId="73" fillId="4" borderId="4" xfId="0" applyNumberFormat="1" applyFont="1" applyFill="1" applyBorder="1" applyAlignment="1" applyProtection="1">
      <alignment horizontal="center" vertical="center"/>
      <protection locked="0"/>
    </xf>
    <xf numFmtId="0" fontId="11" fillId="4" borderId="2" xfId="0" applyFont="1" applyFill="1" applyBorder="1" applyAlignment="1" applyProtection="1">
      <alignment vertical="center"/>
      <protection locked="0"/>
    </xf>
    <xf numFmtId="0" fontId="11" fillId="4" borderId="3" xfId="0" applyFont="1" applyFill="1" applyBorder="1" applyAlignment="1" applyProtection="1">
      <alignment vertical="center"/>
      <protection locked="0"/>
    </xf>
    <xf numFmtId="0" fontId="11" fillId="4" borderId="4" xfId="0" applyFont="1" applyFill="1" applyBorder="1" applyAlignment="1" applyProtection="1">
      <alignment vertical="center"/>
      <protection locked="0"/>
    </xf>
    <xf numFmtId="0" fontId="11" fillId="4" borderId="57" xfId="0" applyFont="1" applyFill="1" applyBorder="1" applyAlignment="1" applyProtection="1">
      <alignment vertical="center"/>
      <protection locked="0"/>
    </xf>
    <xf numFmtId="0" fontId="11" fillId="4" borderId="57" xfId="0" applyFont="1" applyFill="1" applyBorder="1" applyProtection="1">
      <alignment vertical="center"/>
      <protection locked="0"/>
    </xf>
    <xf numFmtId="0" fontId="11" fillId="0" borderId="1" xfId="0" applyFont="1" applyBorder="1" applyAlignment="1" applyProtection="1">
      <alignment horizontal="center" vertical="center"/>
    </xf>
    <xf numFmtId="0" fontId="11" fillId="0" borderId="57" xfId="0" applyFont="1" applyBorder="1" applyAlignment="1" applyProtection="1">
      <alignment horizontal="center" vertical="center"/>
    </xf>
    <xf numFmtId="0" fontId="11" fillId="4" borderId="2" xfId="0" applyFont="1" applyFill="1" applyBorder="1" applyAlignment="1" applyProtection="1">
      <alignment vertical="center" wrapText="1"/>
      <protection locked="0"/>
    </xf>
    <xf numFmtId="0" fontId="11" fillId="4" borderId="3" xfId="0" applyFont="1" applyFill="1" applyBorder="1" applyAlignment="1" applyProtection="1">
      <alignment vertical="center" wrapText="1"/>
      <protection locked="0"/>
    </xf>
    <xf numFmtId="0" fontId="11" fillId="4" borderId="4" xfId="0" applyFont="1" applyFill="1" applyBorder="1" applyAlignment="1" applyProtection="1">
      <alignment vertical="center" wrapText="1"/>
      <protection locked="0"/>
    </xf>
    <xf numFmtId="0" fontId="11" fillId="0" borderId="57" xfId="0" applyFont="1" applyBorder="1" applyAlignment="1" applyProtection="1">
      <alignment horizontal="center" vertical="center" wrapText="1"/>
    </xf>
    <xf numFmtId="0" fontId="11" fillId="4" borderId="61" xfId="0" applyFont="1" applyFill="1" applyBorder="1" applyAlignment="1" applyProtection="1">
      <alignment vertical="center" wrapText="1"/>
      <protection locked="0"/>
    </xf>
    <xf numFmtId="0" fontId="11" fillId="4" borderId="91" xfId="0" applyFont="1" applyFill="1" applyBorder="1" applyAlignment="1" applyProtection="1">
      <alignment vertical="center" wrapText="1"/>
      <protection locked="0"/>
    </xf>
    <xf numFmtId="0" fontId="11" fillId="4" borderId="76" xfId="0" applyFont="1" applyFill="1" applyBorder="1" applyAlignment="1" applyProtection="1">
      <alignment vertical="center" wrapText="1"/>
      <protection locked="0"/>
    </xf>
    <xf numFmtId="0" fontId="11" fillId="0" borderId="2" xfId="0" applyFont="1" applyBorder="1" applyAlignment="1" applyProtection="1">
      <alignment horizontal="center" vertical="center"/>
    </xf>
    <xf numFmtId="0" fontId="11" fillId="0" borderId="3" xfId="0" applyFont="1" applyBorder="1" applyAlignment="1" applyProtection="1">
      <alignment horizontal="center" vertical="center"/>
    </xf>
    <xf numFmtId="0" fontId="11" fillId="0" borderId="4" xfId="0" applyFont="1" applyBorder="1" applyAlignment="1" applyProtection="1">
      <alignment horizontal="center" vertical="center"/>
    </xf>
    <xf numFmtId="49" fontId="73" fillId="4" borderId="94" xfId="0" applyNumberFormat="1" applyFont="1" applyFill="1" applyBorder="1" applyAlignment="1" applyProtection="1">
      <alignment horizontal="center" vertical="center"/>
      <protection locked="0"/>
    </xf>
    <xf numFmtId="49" fontId="73" fillId="4" borderId="91" xfId="0" applyNumberFormat="1" applyFont="1" applyFill="1" applyBorder="1" applyAlignment="1" applyProtection="1">
      <alignment horizontal="center" vertical="center"/>
      <protection locked="0"/>
    </xf>
    <xf numFmtId="49" fontId="73" fillId="4" borderId="76" xfId="0" applyNumberFormat="1" applyFont="1" applyFill="1" applyBorder="1" applyAlignment="1" applyProtection="1">
      <alignment horizontal="center" vertical="center"/>
      <protection locked="0"/>
    </xf>
    <xf numFmtId="0" fontId="16" fillId="0" borderId="0" xfId="0" applyFont="1" applyAlignment="1" applyProtection="1">
      <alignment horizontal="left" vertical="top" wrapText="1"/>
    </xf>
    <xf numFmtId="0" fontId="16" fillId="0" borderId="0" xfId="0" applyFont="1" applyAlignment="1" applyProtection="1">
      <alignment horizontal="left" vertical="center" wrapText="1"/>
    </xf>
    <xf numFmtId="0" fontId="32" fillId="0" borderId="0" xfId="0" applyFont="1" applyAlignment="1" applyProtection="1">
      <alignment horizontal="left" vertical="top" wrapText="1"/>
    </xf>
    <xf numFmtId="0" fontId="11" fillId="0" borderId="1" xfId="0" applyFont="1" applyBorder="1" applyAlignment="1" applyProtection="1">
      <alignment horizontal="left" vertical="center"/>
    </xf>
    <xf numFmtId="0" fontId="11" fillId="0" borderId="2" xfId="0" applyFont="1" applyBorder="1" applyAlignment="1" applyProtection="1">
      <alignment horizontal="left" vertical="center"/>
    </xf>
    <xf numFmtId="0" fontId="11" fillId="4" borderId="55" xfId="0" applyFont="1" applyFill="1" applyBorder="1" applyAlignment="1" applyProtection="1">
      <alignment horizontal="left" vertical="center"/>
      <protection locked="0"/>
    </xf>
    <xf numFmtId="0" fontId="11" fillId="4" borderId="14" xfId="0" applyFont="1" applyFill="1" applyBorder="1" applyAlignment="1" applyProtection="1">
      <alignment horizontal="left" vertical="center"/>
      <protection locked="0"/>
    </xf>
    <xf numFmtId="0" fontId="11" fillId="4" borderId="19" xfId="0" applyFont="1" applyFill="1" applyBorder="1" applyAlignment="1" applyProtection="1">
      <alignment horizontal="left" vertical="center"/>
      <protection locked="0"/>
    </xf>
    <xf numFmtId="0" fontId="11" fillId="4" borderId="52" xfId="0" applyFont="1" applyFill="1" applyBorder="1" applyAlignment="1" applyProtection="1">
      <alignment horizontal="left" vertical="center"/>
      <protection locked="0"/>
    </xf>
    <xf numFmtId="0" fontId="10" fillId="4" borderId="56" xfId="4" applyFill="1" applyBorder="1" applyAlignment="1" applyProtection="1">
      <alignment horizontal="left" vertical="center"/>
      <protection locked="0"/>
    </xf>
    <xf numFmtId="0" fontId="11" fillId="4" borderId="57" xfId="0" applyFont="1" applyFill="1" applyBorder="1" applyAlignment="1" applyProtection="1">
      <alignment horizontal="left" vertical="center"/>
      <protection locked="0"/>
    </xf>
    <xf numFmtId="0" fontId="11" fillId="4" borderId="62" xfId="0" applyFont="1" applyFill="1" applyBorder="1" applyAlignment="1" applyProtection="1">
      <alignment horizontal="left" vertical="center"/>
      <protection locked="0"/>
    </xf>
    <xf numFmtId="0" fontId="11" fillId="4" borderId="58" xfId="0" applyFont="1" applyFill="1" applyBorder="1" applyAlignment="1" applyProtection="1">
      <alignment horizontal="left" vertical="center"/>
      <protection locked="0"/>
    </xf>
    <xf numFmtId="0" fontId="11" fillId="4" borderId="54" xfId="0" applyFont="1" applyFill="1" applyBorder="1" applyAlignment="1" applyProtection="1">
      <alignment horizontal="left" vertical="center"/>
      <protection locked="0"/>
    </xf>
    <xf numFmtId="0" fontId="11" fillId="4" borderId="13" xfId="0" applyFont="1" applyFill="1" applyBorder="1" applyAlignment="1" applyProtection="1">
      <alignment horizontal="left" vertical="center"/>
      <protection locked="0"/>
    </xf>
    <xf numFmtId="0" fontId="11" fillId="4" borderId="5" xfId="0" applyFont="1" applyFill="1" applyBorder="1" applyAlignment="1" applyProtection="1">
      <alignment horizontal="left" vertical="center"/>
      <protection locked="0"/>
    </xf>
    <xf numFmtId="0" fontId="11" fillId="4" borderId="51" xfId="0" applyFont="1" applyFill="1" applyBorder="1" applyAlignment="1" applyProtection="1">
      <alignment horizontal="left" vertical="center"/>
      <protection locked="0"/>
    </xf>
    <xf numFmtId="0" fontId="11" fillId="0" borderId="13" xfId="0" applyFont="1" applyBorder="1" applyAlignment="1" applyProtection="1">
      <alignment vertical="center" wrapText="1" shrinkToFit="1"/>
    </xf>
    <xf numFmtId="0" fontId="11" fillId="0" borderId="14" xfId="0" applyFont="1" applyBorder="1" applyAlignment="1" applyProtection="1">
      <alignment vertical="center" wrapText="1" shrinkToFit="1"/>
    </xf>
    <xf numFmtId="0" fontId="11" fillId="4" borderId="50" xfId="0" applyFont="1" applyFill="1" applyBorder="1" applyAlignment="1" applyProtection="1">
      <alignment horizontal="left" vertical="center"/>
      <protection locked="0"/>
    </xf>
    <xf numFmtId="0" fontId="11" fillId="4" borderId="1" xfId="0" applyFont="1" applyFill="1" applyBorder="1" applyAlignment="1" applyProtection="1">
      <alignment horizontal="left" vertical="center"/>
      <protection locked="0"/>
    </xf>
    <xf numFmtId="0" fontId="11" fillId="4" borderId="2" xfId="0" applyFont="1" applyFill="1" applyBorder="1" applyAlignment="1" applyProtection="1">
      <alignment horizontal="left" vertical="center"/>
      <protection locked="0"/>
    </xf>
    <xf numFmtId="0" fontId="11" fillId="4" borderId="53" xfId="0" applyFont="1" applyFill="1" applyBorder="1" applyAlignment="1" applyProtection="1">
      <alignment horizontal="left" vertical="center"/>
      <protection locked="0"/>
    </xf>
    <xf numFmtId="0" fontId="11" fillId="0" borderId="1" xfId="0" applyFont="1" applyBorder="1" applyAlignment="1" applyProtection="1">
      <alignment vertical="center"/>
    </xf>
    <xf numFmtId="0" fontId="11" fillId="0" borderId="13" xfId="0" applyFont="1" applyBorder="1" applyAlignment="1" applyProtection="1">
      <alignment horizontal="center" vertical="center"/>
    </xf>
    <xf numFmtId="0" fontId="11" fillId="0" borderId="98" xfId="0" applyFont="1" applyBorder="1" applyAlignment="1" applyProtection="1">
      <alignment horizontal="center" vertical="center"/>
    </xf>
    <xf numFmtId="0" fontId="11" fillId="4" borderId="46" xfId="0" applyFont="1" applyFill="1" applyBorder="1" applyAlignment="1" applyProtection="1">
      <alignment horizontal="left" vertical="center"/>
      <protection locked="0"/>
    </xf>
    <xf numFmtId="0" fontId="11" fillId="4" borderId="32" xfId="0" applyFont="1" applyFill="1" applyBorder="1" applyAlignment="1" applyProtection="1">
      <alignment horizontal="left" vertical="center"/>
      <protection locked="0"/>
    </xf>
    <xf numFmtId="0" fontId="11" fillId="4" borderId="33" xfId="0" applyFont="1" applyFill="1" applyBorder="1" applyAlignment="1" applyProtection="1">
      <alignment horizontal="left" vertical="center"/>
      <protection locked="0"/>
    </xf>
    <xf numFmtId="0" fontId="11" fillId="4" borderId="47" xfId="0" applyFont="1" applyFill="1" applyBorder="1" applyAlignment="1" applyProtection="1">
      <alignment horizontal="left" vertical="center"/>
      <protection locked="0"/>
    </xf>
    <xf numFmtId="0" fontId="11" fillId="4" borderId="48" xfId="0" applyFont="1" applyFill="1" applyBorder="1" applyAlignment="1" applyProtection="1">
      <alignment horizontal="left" vertical="center"/>
      <protection locked="0"/>
    </xf>
    <xf numFmtId="0" fontId="11" fillId="4" borderId="61" xfId="0" applyFont="1" applyFill="1" applyBorder="1" applyAlignment="1" applyProtection="1">
      <alignment horizontal="left" vertical="center"/>
      <protection locked="0"/>
    </xf>
    <xf numFmtId="0" fontId="11" fillId="4" borderId="49" xfId="0" applyFont="1" applyFill="1" applyBorder="1" applyAlignment="1" applyProtection="1">
      <alignment horizontal="left" vertical="center"/>
      <protection locked="0"/>
    </xf>
    <xf numFmtId="0" fontId="11" fillId="0" borderId="0" xfId="0" applyFont="1" applyAlignment="1" applyProtection="1">
      <alignment horizontal="left" vertical="top" wrapText="1"/>
    </xf>
    <xf numFmtId="0" fontId="11" fillId="0" borderId="1" xfId="0" applyFont="1" applyBorder="1" applyAlignment="1" applyProtection="1">
      <alignment horizontal="center" vertical="center" wrapText="1"/>
    </xf>
    <xf numFmtId="49" fontId="11" fillId="4" borderId="77" xfId="0" applyNumberFormat="1" applyFont="1" applyFill="1" applyBorder="1" applyAlignment="1" applyProtection="1">
      <alignment horizontal="center" vertical="center"/>
      <protection locked="0"/>
    </xf>
    <xf numFmtId="49" fontId="11" fillId="4" borderId="3" xfId="0" applyNumberFormat="1" applyFont="1" applyFill="1" applyBorder="1" applyAlignment="1" applyProtection="1">
      <alignment horizontal="center" vertical="center"/>
      <protection locked="0"/>
    </xf>
    <xf numFmtId="49" fontId="11" fillId="4" borderId="166" xfId="0" applyNumberFormat="1" applyFont="1" applyFill="1" applyBorder="1" applyAlignment="1" applyProtection="1">
      <alignment horizontal="center" vertical="center"/>
      <protection locked="0"/>
    </xf>
    <xf numFmtId="49" fontId="11" fillId="4" borderId="12" xfId="0" applyNumberFormat="1" applyFont="1" applyFill="1" applyBorder="1" applyAlignment="1" applyProtection="1">
      <alignment horizontal="center" vertical="center"/>
      <protection locked="0"/>
    </xf>
    <xf numFmtId="49" fontId="11" fillId="4" borderId="82" xfId="0" applyNumberFormat="1" applyFont="1" applyFill="1" applyBorder="1" applyAlignment="1" applyProtection="1">
      <alignment horizontal="center" vertical="center"/>
      <protection locked="0"/>
    </xf>
    <xf numFmtId="0" fontId="8" fillId="0" borderId="23" xfId="0" applyFont="1" applyBorder="1" applyAlignment="1" applyProtection="1">
      <alignment horizontal="center" vertical="center" wrapText="1"/>
    </xf>
    <xf numFmtId="0" fontId="8" fillId="0" borderId="24" xfId="0" applyFont="1" applyBorder="1" applyAlignment="1" applyProtection="1">
      <alignment horizontal="center" vertical="center" wrapText="1"/>
    </xf>
    <xf numFmtId="0" fontId="8" fillId="0" borderId="25" xfId="0" applyFont="1" applyBorder="1" applyAlignment="1" applyProtection="1">
      <alignment horizontal="center" vertical="center" wrapText="1"/>
    </xf>
    <xf numFmtId="0" fontId="8" fillId="0" borderId="34"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8" fillId="0" borderId="36" xfId="0" applyFont="1" applyBorder="1" applyAlignment="1" applyProtection="1">
      <alignment horizontal="center" vertical="center" wrapText="1"/>
    </xf>
    <xf numFmtId="0" fontId="8" fillId="0" borderId="148" xfId="0" applyFont="1" applyBorder="1" applyAlignment="1" applyProtection="1">
      <alignment horizontal="center" vertical="center" wrapText="1"/>
    </xf>
    <xf numFmtId="0" fontId="8" fillId="0" borderId="149" xfId="0" applyFont="1" applyBorder="1" applyAlignment="1" applyProtection="1">
      <alignment horizontal="center" vertical="center" wrapText="1"/>
    </xf>
    <xf numFmtId="0" fontId="38" fillId="2" borderId="0" xfId="0" applyFont="1" applyFill="1" applyAlignment="1" applyProtection="1">
      <alignment horizontal="left" vertical="center" wrapText="1"/>
    </xf>
    <xf numFmtId="0" fontId="24" fillId="0" borderId="0" xfId="0" applyFont="1" applyAlignment="1" applyProtection="1">
      <alignment horizontal="left" vertical="top" wrapText="1"/>
    </xf>
    <xf numFmtId="0" fontId="20" fillId="0" borderId="2" xfId="0" applyFont="1" applyBorder="1" applyAlignment="1" applyProtection="1">
      <alignment horizontal="left" vertical="center" wrapText="1"/>
    </xf>
    <xf numFmtId="0" fontId="20" fillId="0" borderId="3" xfId="0" applyFont="1" applyBorder="1" applyAlignment="1" applyProtection="1">
      <alignment horizontal="left" vertical="center" wrapText="1"/>
    </xf>
    <xf numFmtId="0" fontId="20" fillId="0" borderId="4" xfId="0" applyFont="1" applyBorder="1" applyAlignment="1" applyProtection="1">
      <alignment horizontal="left" vertical="center" wrapText="1"/>
    </xf>
    <xf numFmtId="0" fontId="64" fillId="3" borderId="21" xfId="0" applyFont="1" applyFill="1" applyBorder="1" applyAlignment="1" applyProtection="1">
      <alignment horizontal="center" vertical="center" wrapText="1"/>
    </xf>
    <xf numFmtId="0" fontId="64" fillId="3" borderId="22" xfId="0" applyFont="1" applyFill="1" applyBorder="1" applyAlignment="1" applyProtection="1">
      <alignment horizontal="center" vertical="center" wrapText="1"/>
    </xf>
    <xf numFmtId="0" fontId="64" fillId="3" borderId="42" xfId="0" applyFont="1" applyFill="1" applyBorder="1" applyAlignment="1" applyProtection="1">
      <alignment horizontal="center" vertical="center" wrapText="1"/>
    </xf>
    <xf numFmtId="0" fontId="26" fillId="0" borderId="2" xfId="0" applyFont="1" applyBorder="1" applyAlignment="1" applyProtection="1">
      <alignment horizontal="left" vertical="center" wrapText="1"/>
    </xf>
    <xf numFmtId="0" fontId="26" fillId="0" borderId="3" xfId="0" applyFont="1" applyBorder="1" applyAlignment="1" applyProtection="1">
      <alignment horizontal="left" vertical="center" wrapText="1"/>
    </xf>
    <xf numFmtId="0" fontId="26" fillId="0" borderId="4" xfId="0" applyFont="1" applyBorder="1" applyAlignment="1" applyProtection="1">
      <alignment horizontal="left" vertical="center" wrapText="1"/>
    </xf>
    <xf numFmtId="49" fontId="20" fillId="0" borderId="5" xfId="0" applyNumberFormat="1" applyFont="1" applyBorder="1" applyAlignment="1" applyProtection="1">
      <alignment horizontal="left" vertical="center" wrapText="1"/>
    </xf>
    <xf numFmtId="49" fontId="20" fillId="0" borderId="6" xfId="0" applyNumberFormat="1" applyFont="1" applyBorder="1" applyAlignment="1" applyProtection="1">
      <alignment horizontal="left" vertical="center" wrapText="1"/>
    </xf>
    <xf numFmtId="0" fontId="30" fillId="0" borderId="96" xfId="0" applyFont="1" applyBorder="1" applyAlignment="1" applyProtection="1">
      <alignment horizontal="center" vertical="center"/>
    </xf>
    <xf numFmtId="0" fontId="30" fillId="0" borderId="39" xfId="0" applyFont="1" applyBorder="1" applyAlignment="1" applyProtection="1">
      <alignment horizontal="center" vertical="center"/>
    </xf>
    <xf numFmtId="0" fontId="30" fillId="0" borderId="142" xfId="0" applyFont="1" applyBorder="1" applyAlignment="1" applyProtection="1">
      <alignment horizontal="center" vertical="center"/>
    </xf>
    <xf numFmtId="0" fontId="30" fillId="0" borderId="85" xfId="0" applyFont="1" applyBorder="1" applyAlignment="1" applyProtection="1">
      <alignment horizontal="left" vertical="center"/>
    </xf>
    <xf numFmtId="0" fontId="30" fillId="0" borderId="137" xfId="0" applyFont="1" applyBorder="1" applyAlignment="1" applyProtection="1">
      <alignment horizontal="left" vertical="center"/>
    </xf>
    <xf numFmtId="0" fontId="26" fillId="0" borderId="5" xfId="0" applyFont="1" applyBorder="1" applyAlignment="1" applyProtection="1">
      <alignment horizontal="left" vertical="center" wrapText="1"/>
    </xf>
    <xf numFmtId="0" fontId="26" fillId="0" borderId="6" xfId="0" applyFont="1" applyBorder="1" applyAlignment="1" applyProtection="1">
      <alignment horizontal="left" vertical="center" wrapText="1"/>
    </xf>
    <xf numFmtId="0" fontId="26" fillId="0" borderId="69" xfId="0" applyFont="1" applyBorder="1" applyAlignment="1" applyProtection="1">
      <alignment horizontal="left" vertical="center" wrapText="1"/>
    </xf>
    <xf numFmtId="0" fontId="26" fillId="0" borderId="17" xfId="0" applyFont="1" applyBorder="1" applyAlignment="1" applyProtection="1">
      <alignment horizontal="left" vertical="center" wrapText="1"/>
    </xf>
    <xf numFmtId="0" fontId="26" fillId="0" borderId="0" xfId="0" applyFont="1" applyAlignment="1" applyProtection="1">
      <alignment horizontal="left" vertical="center" wrapText="1"/>
    </xf>
    <xf numFmtId="0" fontId="26" fillId="0" borderId="31" xfId="0" applyFont="1" applyBorder="1" applyAlignment="1" applyProtection="1">
      <alignment horizontal="left" vertical="center" wrapText="1"/>
    </xf>
    <xf numFmtId="0" fontId="26" fillId="0" borderId="19" xfId="0" applyFont="1" applyBorder="1" applyAlignment="1" applyProtection="1">
      <alignment horizontal="left" vertical="center" wrapText="1"/>
    </xf>
    <xf numFmtId="0" fontId="26" fillId="0" borderId="15" xfId="0" applyFont="1" applyBorder="1" applyAlignment="1" applyProtection="1">
      <alignment horizontal="left" vertical="center" wrapText="1"/>
    </xf>
    <xf numFmtId="0" fontId="26" fillId="0" borderId="70" xfId="0" applyFont="1" applyBorder="1" applyAlignment="1" applyProtection="1">
      <alignment horizontal="left" vertical="center" wrapText="1"/>
    </xf>
    <xf numFmtId="0" fontId="24" fillId="2" borderId="39" xfId="0" applyFont="1" applyFill="1" applyBorder="1" applyAlignment="1" applyProtection="1">
      <alignment horizontal="left" vertical="center" wrapText="1"/>
    </xf>
    <xf numFmtId="0" fontId="24" fillId="2" borderId="73" xfId="0" applyFont="1" applyFill="1" applyBorder="1" applyAlignment="1" applyProtection="1">
      <alignment horizontal="left" vertical="center" wrapText="1"/>
    </xf>
    <xf numFmtId="0" fontId="24" fillId="2" borderId="9" xfId="0" applyFont="1" applyFill="1" applyBorder="1" applyAlignment="1" applyProtection="1">
      <alignment horizontal="left" vertical="center" wrapText="1"/>
    </xf>
    <xf numFmtId="0" fontId="24" fillId="2" borderId="41" xfId="0" applyFont="1" applyFill="1" applyBorder="1" applyAlignment="1" applyProtection="1">
      <alignment horizontal="left" vertical="center" wrapText="1"/>
    </xf>
    <xf numFmtId="0" fontId="26" fillId="0" borderId="5" xfId="0" applyFont="1" applyBorder="1" applyAlignment="1" applyProtection="1">
      <alignment horizontal="center" vertical="center" wrapText="1"/>
    </xf>
    <xf numFmtId="0" fontId="26" fillId="0" borderId="6" xfId="0" applyFont="1" applyBorder="1" applyAlignment="1" applyProtection="1">
      <alignment horizontal="center" vertical="center" wrapText="1"/>
    </xf>
    <xf numFmtId="0" fontId="26" fillId="0" borderId="69" xfId="0" applyFont="1" applyBorder="1" applyAlignment="1" applyProtection="1">
      <alignment horizontal="center" vertical="center" wrapText="1"/>
    </xf>
    <xf numFmtId="0" fontId="26" fillId="0" borderId="17" xfId="0" applyFont="1" applyBorder="1" applyAlignment="1" applyProtection="1">
      <alignment horizontal="center" vertical="center" wrapText="1"/>
    </xf>
    <xf numFmtId="0" fontId="26" fillId="0" borderId="0" xfId="0" applyFont="1" applyAlignment="1" applyProtection="1">
      <alignment horizontal="center" vertical="center" wrapText="1"/>
    </xf>
    <xf numFmtId="0" fontId="26" fillId="0" borderId="31" xfId="0" applyFont="1" applyBorder="1" applyAlignment="1" applyProtection="1">
      <alignment horizontal="center" vertical="center" wrapText="1"/>
    </xf>
    <xf numFmtId="0" fontId="24" fillId="2" borderId="44" xfId="0" applyFont="1" applyFill="1" applyBorder="1" applyAlignment="1" applyProtection="1">
      <alignment horizontal="left" vertical="center" wrapText="1"/>
    </xf>
    <xf numFmtId="0" fontId="24" fillId="2" borderId="9" xfId="0" applyFont="1" applyFill="1" applyBorder="1" applyAlignment="1" applyProtection="1">
      <alignment vertical="center" wrapText="1"/>
    </xf>
    <xf numFmtId="0" fontId="24" fillId="2" borderId="16" xfId="0" applyFont="1" applyFill="1" applyBorder="1" applyAlignment="1" applyProtection="1">
      <alignment horizontal="left" vertical="center" wrapText="1"/>
    </xf>
    <xf numFmtId="0" fontId="24" fillId="2" borderId="67" xfId="0" applyFont="1" applyFill="1" applyBorder="1" applyAlignment="1" applyProtection="1">
      <alignment horizontal="left" vertical="center" wrapText="1"/>
    </xf>
    <xf numFmtId="0" fontId="24" fillId="2" borderId="11" xfId="0" applyFont="1" applyFill="1" applyBorder="1" applyAlignment="1" applyProtection="1">
      <alignment horizontal="left" vertical="center" wrapText="1"/>
    </xf>
    <xf numFmtId="0" fontId="38" fillId="2" borderId="0" xfId="0" applyFont="1" applyFill="1" applyAlignment="1" applyProtection="1">
      <alignment horizontal="center" vertical="center" wrapText="1"/>
    </xf>
    <xf numFmtId="0" fontId="8" fillId="0" borderId="23" xfId="0" applyFont="1" applyBorder="1" applyAlignment="1" applyProtection="1">
      <alignment horizontal="center" vertical="center"/>
    </xf>
    <xf numFmtId="0" fontId="8" fillId="0" borderId="24" xfId="0" applyFont="1" applyBorder="1" applyAlignment="1" applyProtection="1">
      <alignment horizontal="center" vertical="center"/>
    </xf>
    <xf numFmtId="0" fontId="8" fillId="0" borderId="25" xfId="0" applyFont="1" applyBorder="1" applyAlignment="1" applyProtection="1">
      <alignment horizontal="center" vertical="center"/>
    </xf>
    <xf numFmtId="0" fontId="8" fillId="0" borderId="36" xfId="0" applyFont="1" applyBorder="1" applyAlignment="1" applyProtection="1">
      <alignment horizontal="center" vertical="center"/>
    </xf>
    <xf numFmtId="0" fontId="8" fillId="0" borderId="148" xfId="0" applyFont="1" applyBorder="1" applyAlignment="1" applyProtection="1">
      <alignment horizontal="center" vertical="center"/>
    </xf>
    <xf numFmtId="0" fontId="8" fillId="0" borderId="149" xfId="0" applyFont="1" applyBorder="1" applyAlignment="1" applyProtection="1">
      <alignment horizontal="center" vertical="center"/>
    </xf>
    <xf numFmtId="49" fontId="20" fillId="0" borderId="2" xfId="0" applyNumberFormat="1" applyFont="1" applyFill="1" applyBorder="1" applyAlignment="1" applyProtection="1">
      <alignment horizontal="left" vertical="center" wrapText="1"/>
    </xf>
    <xf numFmtId="49" fontId="20" fillId="0" borderId="3" xfId="0" applyNumberFormat="1" applyFont="1" applyFill="1" applyBorder="1" applyAlignment="1" applyProtection="1">
      <alignment horizontal="left" vertical="center" wrapText="1"/>
    </xf>
    <xf numFmtId="0" fontId="8" fillId="0" borderId="21" xfId="0" applyFont="1" applyBorder="1" applyAlignment="1" applyProtection="1">
      <alignment horizontal="left" vertical="center" shrinkToFit="1"/>
    </xf>
    <xf numFmtId="0" fontId="8" fillId="0" borderId="22" xfId="0" applyFont="1" applyBorder="1" applyAlignment="1" applyProtection="1">
      <alignment horizontal="left" vertical="center" shrinkToFit="1"/>
    </xf>
    <xf numFmtId="0" fontId="8" fillId="0" borderId="42" xfId="0" applyFont="1" applyBorder="1" applyAlignment="1" applyProtection="1">
      <alignment horizontal="left" vertical="center" shrinkToFit="1"/>
    </xf>
    <xf numFmtId="0" fontId="23" fillId="0" borderId="3" xfId="0" applyFont="1" applyBorder="1" applyAlignment="1" applyProtection="1">
      <alignment horizontal="left" vertical="center"/>
    </xf>
    <xf numFmtId="0" fontId="23" fillId="0" borderId="4" xfId="0" applyFont="1" applyBorder="1" applyAlignment="1" applyProtection="1">
      <alignment horizontal="left" vertical="center"/>
    </xf>
    <xf numFmtId="0" fontId="26" fillId="0" borderId="130" xfId="0" applyFont="1" applyBorder="1" applyAlignment="1" applyProtection="1">
      <alignment horizontal="left" vertical="center"/>
    </xf>
    <xf numFmtId="0" fontId="26" fillId="0" borderId="15" xfId="0" applyFont="1" applyBorder="1" applyAlignment="1" applyProtection="1">
      <alignment horizontal="left" vertical="center"/>
    </xf>
    <xf numFmtId="0" fontId="26" fillId="0" borderId="20" xfId="0" applyFont="1" applyBorder="1" applyAlignment="1" applyProtection="1">
      <alignment horizontal="left" vertical="center"/>
    </xf>
    <xf numFmtId="0" fontId="8" fillId="0" borderId="21" xfId="0" applyFont="1" applyBorder="1" applyAlignment="1" applyProtection="1">
      <alignment horizontal="left" vertical="center" wrapText="1"/>
    </xf>
    <xf numFmtId="0" fontId="8" fillId="0" borderId="22" xfId="0" applyFont="1" applyBorder="1" applyAlignment="1" applyProtection="1">
      <alignment horizontal="left" vertical="center" wrapText="1"/>
    </xf>
    <xf numFmtId="0" fontId="8" fillId="0" borderId="42" xfId="0" applyFont="1" applyBorder="1" applyAlignment="1" applyProtection="1">
      <alignment horizontal="left" vertical="center" wrapText="1"/>
    </xf>
    <xf numFmtId="0" fontId="25" fillId="2" borderId="0" xfId="0" applyFont="1" applyFill="1" applyAlignment="1" applyProtection="1">
      <alignment horizontal="left" vertical="center"/>
    </xf>
    <xf numFmtId="49" fontId="20" fillId="0" borderId="2" xfId="0" applyNumberFormat="1" applyFont="1" applyBorder="1" applyAlignment="1" applyProtection="1">
      <alignment horizontal="left" vertical="center" wrapText="1"/>
    </xf>
    <xf numFmtId="49" fontId="20" fillId="0" borderId="3" xfId="0" applyNumberFormat="1" applyFont="1" applyBorder="1" applyAlignment="1" applyProtection="1">
      <alignment horizontal="left" vertical="center" wrapText="1"/>
    </xf>
    <xf numFmtId="49" fontId="26" fillId="3" borderId="21" xfId="0" applyNumberFormat="1" applyFont="1" applyFill="1" applyBorder="1" applyAlignment="1" applyProtection="1">
      <alignment horizontal="center" vertical="center" wrapText="1"/>
    </xf>
    <xf numFmtId="49" fontId="26" fillId="3" borderId="22" xfId="0" applyNumberFormat="1" applyFont="1" applyFill="1" applyBorder="1" applyAlignment="1" applyProtection="1">
      <alignment horizontal="center" vertical="center" wrapText="1"/>
    </xf>
    <xf numFmtId="49" fontId="26" fillId="3" borderId="42" xfId="0" applyNumberFormat="1" applyFont="1" applyFill="1" applyBorder="1" applyAlignment="1" applyProtection="1">
      <alignment horizontal="center" vertical="center" wrapText="1"/>
    </xf>
    <xf numFmtId="0" fontId="24" fillId="0" borderId="121" xfId="0" applyFont="1" applyBorder="1" applyAlignment="1" applyProtection="1">
      <alignment horizontal="left" vertical="center" wrapText="1"/>
    </xf>
    <xf numFmtId="0" fontId="24" fillId="0" borderId="65" xfId="0" applyFont="1" applyBorder="1" applyAlignment="1" applyProtection="1">
      <alignment horizontal="left" vertical="center" wrapText="1"/>
    </xf>
    <xf numFmtId="0" fontId="24" fillId="0" borderId="66" xfId="0" applyFont="1" applyBorder="1" applyAlignment="1" applyProtection="1">
      <alignment horizontal="left" vertical="center" wrapText="1"/>
    </xf>
    <xf numFmtId="0" fontId="24" fillId="0" borderId="8" xfId="0" applyFont="1" applyBorder="1" applyAlignment="1" applyProtection="1">
      <alignment horizontal="left" vertical="center" wrapText="1"/>
    </xf>
    <xf numFmtId="0" fontId="24" fillId="0" borderId="9" xfId="0" applyFont="1" applyBorder="1" applyAlignment="1" applyProtection="1">
      <alignment horizontal="left" vertical="center" wrapText="1"/>
    </xf>
    <xf numFmtId="0" fontId="24" fillId="0" borderId="44" xfId="0" applyFont="1" applyBorder="1" applyAlignment="1" applyProtection="1">
      <alignment horizontal="left" vertical="center" wrapText="1"/>
    </xf>
    <xf numFmtId="0" fontId="24" fillId="0" borderId="126" xfId="0" applyFont="1" applyBorder="1" applyAlignment="1" applyProtection="1">
      <alignment horizontal="left" vertical="center" wrapText="1"/>
    </xf>
    <xf numFmtId="0" fontId="24" fillId="0" borderId="41" xfId="0" applyFont="1" applyBorder="1" applyAlignment="1" applyProtection="1">
      <alignment horizontal="left" vertical="center" wrapText="1"/>
    </xf>
    <xf numFmtId="0" fontId="24" fillId="0" borderId="127" xfId="0" applyFont="1" applyBorder="1" applyAlignment="1" applyProtection="1">
      <alignment horizontal="left" vertical="center" wrapText="1"/>
    </xf>
    <xf numFmtId="0" fontId="24" fillId="29" borderId="126" xfId="0" applyFont="1" applyFill="1" applyBorder="1" applyAlignment="1" applyProtection="1">
      <alignment horizontal="left" vertical="center" wrapText="1" shrinkToFit="1"/>
      <protection locked="0"/>
    </xf>
    <xf numFmtId="0" fontId="24" fillId="29" borderId="41" xfId="0" applyFont="1" applyFill="1" applyBorder="1" applyAlignment="1" applyProtection="1">
      <alignment horizontal="left" vertical="center" wrapText="1" shrinkToFit="1"/>
      <protection locked="0"/>
    </xf>
    <xf numFmtId="0" fontId="24" fillId="29" borderId="127" xfId="0" applyFont="1" applyFill="1" applyBorder="1" applyAlignment="1" applyProtection="1">
      <alignment horizontal="left" vertical="center" wrapText="1" shrinkToFit="1"/>
      <protection locked="0"/>
    </xf>
    <xf numFmtId="0" fontId="20" fillId="29" borderId="21" xfId="0" applyFont="1" applyFill="1" applyBorder="1" applyAlignment="1" applyProtection="1">
      <alignment horizontal="center" vertical="center"/>
      <protection locked="0"/>
    </xf>
    <xf numFmtId="0" fontId="20" fillId="29" borderId="42" xfId="0" applyFont="1" applyFill="1" applyBorder="1" applyAlignment="1" applyProtection="1">
      <alignment horizontal="center" vertical="center"/>
      <protection locked="0"/>
    </xf>
    <xf numFmtId="0" fontId="24" fillId="2" borderId="0" xfId="0" applyFont="1" applyFill="1" applyAlignment="1" applyProtection="1">
      <alignment vertical="center" wrapText="1"/>
    </xf>
    <xf numFmtId="0" fontId="20" fillId="0" borderId="6" xfId="0" applyFont="1" applyBorder="1" applyAlignment="1" applyProtection="1">
      <alignment horizontal="left" vertical="center"/>
    </xf>
    <xf numFmtId="0" fontId="20" fillId="0" borderId="7" xfId="0" applyFont="1" applyBorder="1" applyAlignment="1" applyProtection="1">
      <alignment horizontal="left" vertical="center"/>
    </xf>
    <xf numFmtId="0" fontId="20" fillId="2" borderId="18" xfId="0" applyFont="1" applyFill="1" applyBorder="1" applyAlignment="1" applyProtection="1">
      <alignment horizontal="center" vertical="center"/>
    </xf>
    <xf numFmtId="0" fontId="31" fillId="0" borderId="24" xfId="0" applyFont="1" applyBorder="1" applyAlignment="1" applyProtection="1">
      <alignment horizontal="left" vertical="center" wrapText="1"/>
    </xf>
    <xf numFmtId="0" fontId="31" fillId="0" borderId="25" xfId="0" applyFont="1" applyBorder="1" applyAlignment="1" applyProtection="1">
      <alignment horizontal="left" vertical="center" wrapText="1"/>
    </xf>
    <xf numFmtId="0" fontId="26" fillId="29" borderId="111" xfId="0" applyFont="1" applyFill="1" applyBorder="1" applyAlignment="1" applyProtection="1">
      <alignment horizontal="center" vertical="center" shrinkToFit="1"/>
      <protection locked="0"/>
    </xf>
    <xf numFmtId="176" fontId="21" fillId="0" borderId="21" xfId="0" applyNumberFormat="1" applyFont="1" applyBorder="1" applyAlignment="1" applyProtection="1">
      <alignment horizontal="right" vertical="center" shrinkToFit="1"/>
    </xf>
    <xf numFmtId="176" fontId="21" fillId="0" borderId="22" xfId="0" applyNumberFormat="1" applyFont="1" applyBorder="1" applyAlignment="1" applyProtection="1">
      <alignment horizontal="right" vertical="center" shrinkToFit="1"/>
    </xf>
    <xf numFmtId="176" fontId="21" fillId="0" borderId="42" xfId="0" applyNumberFormat="1" applyFont="1" applyBorder="1" applyAlignment="1" applyProtection="1">
      <alignment horizontal="right" vertical="center" shrinkToFit="1"/>
    </xf>
    <xf numFmtId="0" fontId="30" fillId="2" borderId="6" xfId="0" applyFont="1" applyFill="1" applyBorder="1" applyAlignment="1" applyProtection="1">
      <alignment horizontal="left" vertical="center" wrapText="1"/>
    </xf>
    <xf numFmtId="0" fontId="30" fillId="2" borderId="6" xfId="0" applyFont="1" applyFill="1" applyBorder="1" applyAlignment="1" applyProtection="1">
      <alignment horizontal="left" vertical="center"/>
    </xf>
    <xf numFmtId="0" fontId="64" fillId="2" borderId="0" xfId="0" applyFont="1" applyFill="1" applyAlignment="1" applyProtection="1">
      <alignment horizontal="left" vertical="center" wrapText="1"/>
    </xf>
    <xf numFmtId="0" fontId="20" fillId="0" borderId="3" xfId="0" applyFont="1" applyBorder="1" applyAlignment="1" applyProtection="1">
      <alignment horizontal="left" vertical="center"/>
    </xf>
    <xf numFmtId="0" fontId="20" fillId="0" borderId="4" xfId="0" applyFont="1" applyBorder="1" applyAlignment="1" applyProtection="1">
      <alignment horizontal="left" vertical="center"/>
    </xf>
    <xf numFmtId="0" fontId="26" fillId="0" borderId="117" xfId="0" applyFont="1" applyBorder="1" applyAlignment="1" applyProtection="1">
      <alignment vertical="center" wrapText="1"/>
    </xf>
    <xf numFmtId="0" fontId="26" fillId="0" borderId="118" xfId="0" applyFont="1" applyBorder="1" applyAlignment="1" applyProtection="1">
      <alignment vertical="center" wrapText="1"/>
    </xf>
    <xf numFmtId="0" fontId="26" fillId="0" borderId="0" xfId="0" applyFont="1" applyAlignment="1" applyProtection="1">
      <alignment vertical="center" wrapText="1"/>
    </xf>
    <xf numFmtId="0" fontId="26" fillId="0" borderId="18" xfId="0" applyFont="1" applyBorder="1" applyAlignment="1" applyProtection="1">
      <alignment vertical="center" wrapText="1"/>
    </xf>
    <xf numFmtId="0" fontId="20" fillId="29" borderId="119" xfId="0" applyFont="1" applyFill="1" applyBorder="1" applyAlignment="1" applyProtection="1">
      <alignment horizontal="center" vertical="center"/>
      <protection locked="0"/>
    </xf>
    <xf numFmtId="0" fontId="20" fillId="29" borderId="123" xfId="0" applyFont="1" applyFill="1" applyBorder="1" applyAlignment="1" applyProtection="1">
      <alignment horizontal="center" vertical="center"/>
      <protection locked="0"/>
    </xf>
    <xf numFmtId="0" fontId="34" fillId="0" borderId="120" xfId="0" applyFont="1" applyBorder="1" applyAlignment="1" applyProtection="1">
      <alignment horizontal="center" vertical="center"/>
    </xf>
    <xf numFmtId="0" fontId="34" fillId="0" borderId="117" xfId="0" applyFont="1" applyBorder="1" applyAlignment="1" applyProtection="1">
      <alignment horizontal="center" vertical="center"/>
    </xf>
    <xf numFmtId="0" fontId="29" fillId="2" borderId="0" xfId="0" applyFont="1" applyFill="1" applyAlignment="1" applyProtection="1">
      <alignment horizontal="left" vertical="top" wrapText="1"/>
    </xf>
    <xf numFmtId="0" fontId="24" fillId="2" borderId="0" xfId="0" applyFont="1" applyFill="1" applyAlignment="1" applyProtection="1">
      <alignment horizontal="left" vertical="top" wrapText="1"/>
    </xf>
    <xf numFmtId="0" fontId="30" fillId="2" borderId="8" xfId="0" applyFont="1" applyFill="1" applyBorder="1" applyAlignment="1" applyProtection="1">
      <alignment horizontal="left" vertical="center"/>
    </xf>
    <xf numFmtId="0" fontId="30" fillId="2" borderId="9" xfId="0" applyFont="1" applyFill="1" applyBorder="1" applyAlignment="1" applyProtection="1">
      <alignment horizontal="left" vertical="center"/>
    </xf>
    <xf numFmtId="0" fontId="30" fillId="2" borderId="44" xfId="0" applyFont="1" applyFill="1" applyBorder="1" applyAlignment="1" applyProtection="1">
      <alignment horizontal="left" vertical="center"/>
    </xf>
    <xf numFmtId="176" fontId="21" fillId="29" borderId="46" xfId="0" applyNumberFormat="1" applyFont="1" applyFill="1" applyBorder="1" applyAlignment="1" applyProtection="1">
      <alignment horizontal="right" vertical="center" shrinkToFit="1"/>
      <protection locked="0"/>
    </xf>
    <xf numFmtId="176" fontId="21" fillId="29" borderId="32" xfId="0" applyNumberFormat="1" applyFont="1" applyFill="1" applyBorder="1" applyAlignment="1" applyProtection="1">
      <alignment horizontal="right" vertical="center" shrinkToFit="1"/>
      <protection locked="0"/>
    </xf>
    <xf numFmtId="176" fontId="21" fillId="29" borderId="33" xfId="0" applyNumberFormat="1" applyFont="1" applyFill="1" applyBorder="1" applyAlignment="1" applyProtection="1">
      <alignment horizontal="right" vertical="center" shrinkToFit="1"/>
      <protection locked="0"/>
    </xf>
    <xf numFmtId="0" fontId="30" fillId="2" borderId="86" xfId="0" applyFont="1" applyFill="1" applyBorder="1" applyAlignment="1" applyProtection="1">
      <alignment horizontal="left" vertical="center" wrapText="1"/>
    </xf>
    <xf numFmtId="0" fontId="30" fillId="2" borderId="35" xfId="0" applyFont="1" applyFill="1" applyBorder="1" applyAlignment="1" applyProtection="1">
      <alignment horizontal="left" vertical="center" wrapText="1"/>
    </xf>
    <xf numFmtId="0" fontId="30" fillId="2" borderId="8" xfId="0" applyFont="1" applyFill="1" applyBorder="1" applyAlignment="1" applyProtection="1">
      <alignment horizontal="left" vertical="center" wrapText="1"/>
    </xf>
    <xf numFmtId="0" fontId="30" fillId="2" borderId="9" xfId="0" applyFont="1" applyFill="1" applyBorder="1" applyAlignment="1" applyProtection="1">
      <alignment horizontal="left" vertical="center" wrapText="1"/>
    </xf>
    <xf numFmtId="0" fontId="30" fillId="2" borderId="44" xfId="0" applyFont="1" applyFill="1" applyBorder="1" applyAlignment="1" applyProtection="1">
      <alignment horizontal="left" vertical="center" wrapText="1"/>
    </xf>
    <xf numFmtId="0" fontId="26" fillId="2" borderId="88" xfId="0" applyFont="1" applyFill="1" applyBorder="1" applyAlignment="1" applyProtection="1">
      <alignment horizontal="center" vertical="center"/>
    </xf>
    <xf numFmtId="0" fontId="26" fillId="2" borderId="124" xfId="0" applyFont="1" applyFill="1" applyBorder="1" applyAlignment="1" applyProtection="1">
      <alignment horizontal="center" vertical="center"/>
    </xf>
    <xf numFmtId="0" fontId="26" fillId="0" borderId="35" xfId="0" applyFont="1" applyBorder="1" applyAlignment="1" applyProtection="1">
      <alignment horizontal="center" vertical="center" wrapText="1"/>
    </xf>
    <xf numFmtId="0" fontId="26" fillId="0" borderId="16" xfId="0" applyFont="1" applyBorder="1" applyAlignment="1" applyProtection="1">
      <alignment horizontal="center" vertical="center" wrapText="1"/>
    </xf>
    <xf numFmtId="0" fontId="26" fillId="0" borderId="122" xfId="0" applyFont="1" applyBorder="1" applyAlignment="1" applyProtection="1">
      <alignment horizontal="center" vertical="center" wrapText="1"/>
    </xf>
    <xf numFmtId="0" fontId="26" fillId="0" borderId="117" xfId="0" applyFont="1" applyBorder="1" applyAlignment="1" applyProtection="1">
      <alignment horizontal="center" vertical="center" wrapText="1"/>
    </xf>
    <xf numFmtId="0" fontId="26" fillId="0" borderId="118" xfId="0" applyFont="1" applyBorder="1" applyAlignment="1" applyProtection="1">
      <alignment horizontal="center" vertical="center" wrapText="1"/>
    </xf>
    <xf numFmtId="0" fontId="26" fillId="0" borderId="121" xfId="0" applyFont="1" applyBorder="1" applyAlignment="1" applyProtection="1">
      <alignment horizontal="left" vertical="center" wrapText="1"/>
    </xf>
    <xf numFmtId="0" fontId="26" fillId="0" borderId="65" xfId="0" applyFont="1" applyBorder="1" applyAlignment="1" applyProtection="1">
      <alignment horizontal="left" vertical="center" wrapText="1"/>
    </xf>
    <xf numFmtId="0" fontId="26" fillId="0" borderId="66" xfId="0" applyFont="1" applyBorder="1" applyAlignment="1" applyProtection="1">
      <alignment horizontal="left" vertical="center" wrapText="1"/>
    </xf>
    <xf numFmtId="0" fontId="29" fillId="29" borderId="8" xfId="0" applyFont="1" applyFill="1" applyBorder="1" applyAlignment="1" applyProtection="1">
      <alignment horizontal="left" vertical="center" wrapText="1" shrinkToFit="1"/>
      <protection locked="0"/>
    </xf>
    <xf numFmtId="0" fontId="29" fillId="29" borderId="9" xfId="0" applyFont="1" applyFill="1" applyBorder="1" applyAlignment="1" applyProtection="1">
      <alignment horizontal="left" vertical="center" wrapText="1" shrinkToFit="1"/>
      <protection locked="0"/>
    </xf>
    <xf numFmtId="0" fontId="29" fillId="29" borderId="44" xfId="0" applyFont="1" applyFill="1" applyBorder="1" applyAlignment="1" applyProtection="1">
      <alignment horizontal="left" vertical="center" wrapText="1" shrinkToFit="1"/>
      <protection locked="0"/>
    </xf>
    <xf numFmtId="0" fontId="26" fillId="0" borderId="2" xfId="0" applyFont="1" applyBorder="1" applyAlignment="1" applyProtection="1">
      <alignment vertical="center" wrapText="1"/>
    </xf>
    <xf numFmtId="0" fontId="26" fillId="0" borderId="3" xfId="0" applyFont="1" applyBorder="1" applyAlignment="1" applyProtection="1">
      <alignment vertical="center" wrapText="1"/>
    </xf>
    <xf numFmtId="0" fontId="26" fillId="0" borderId="82" xfId="0" applyFont="1" applyBorder="1" applyAlignment="1" applyProtection="1">
      <alignment vertical="center" wrapText="1"/>
    </xf>
    <xf numFmtId="0" fontId="20" fillId="29" borderId="34" xfId="0" applyFont="1" applyFill="1" applyBorder="1" applyAlignment="1" applyProtection="1">
      <alignment horizontal="center" vertical="center"/>
      <protection locked="0"/>
    </xf>
    <xf numFmtId="0" fontId="20" fillId="29" borderId="36" xfId="0" applyFont="1" applyFill="1" applyBorder="1" applyAlignment="1" applyProtection="1">
      <alignment horizontal="center" vertical="center"/>
      <protection locked="0"/>
    </xf>
    <xf numFmtId="0" fontId="34" fillId="0" borderId="122" xfId="0" applyFont="1" applyBorder="1" applyAlignment="1" applyProtection="1">
      <alignment horizontal="center" vertical="center"/>
    </xf>
    <xf numFmtId="0" fontId="34" fillId="0" borderId="125" xfId="0" applyFont="1" applyBorder="1" applyAlignment="1" applyProtection="1">
      <alignment horizontal="center" vertical="center"/>
    </xf>
    <xf numFmtId="0" fontId="24" fillId="2" borderId="9" xfId="0" applyFont="1" applyFill="1" applyBorder="1" applyAlignment="1" applyProtection="1">
      <alignment horizontal="left" vertical="center"/>
    </xf>
    <xf numFmtId="0" fontId="24" fillId="2" borderId="44" xfId="0" applyFont="1" applyFill="1" applyBorder="1" applyAlignment="1" applyProtection="1">
      <alignment horizontal="left" vertical="center"/>
    </xf>
    <xf numFmtId="0" fontId="30" fillId="2" borderId="3" xfId="0" applyFont="1" applyFill="1" applyBorder="1" applyAlignment="1" applyProtection="1">
      <alignment horizontal="left" vertical="center"/>
    </xf>
    <xf numFmtId="0" fontId="30" fillId="2" borderId="3" xfId="0" applyFont="1" applyFill="1" applyBorder="1" applyAlignment="1" applyProtection="1">
      <alignment horizontal="left" vertical="center" wrapText="1"/>
    </xf>
    <xf numFmtId="0" fontId="30" fillId="2" borderId="4" xfId="0" applyFont="1" applyFill="1" applyBorder="1" applyAlignment="1" applyProtection="1">
      <alignment horizontal="left" vertical="center" wrapText="1"/>
    </xf>
    <xf numFmtId="0" fontId="8" fillId="5" borderId="84" xfId="0" applyFont="1" applyFill="1" applyBorder="1" applyAlignment="1" applyProtection="1">
      <alignment horizontal="center" vertical="center"/>
    </xf>
    <xf numFmtId="0" fontId="8" fillId="5" borderId="63" xfId="0" applyFont="1" applyFill="1" applyBorder="1" applyAlignment="1" applyProtection="1">
      <alignment horizontal="center" vertical="center"/>
    </xf>
    <xf numFmtId="0" fontId="25" fillId="2" borderId="0" xfId="0" applyFont="1" applyFill="1" applyAlignment="1" applyProtection="1">
      <alignment horizontal="left" vertical="top" wrapText="1"/>
    </xf>
    <xf numFmtId="0" fontId="26" fillId="2" borderId="5" xfId="0" applyFont="1" applyFill="1" applyBorder="1" applyAlignment="1" applyProtection="1">
      <alignment horizontal="left" vertical="center" wrapText="1"/>
    </xf>
    <xf numFmtId="0" fontId="20" fillId="2" borderId="6" xfId="0" applyFont="1" applyFill="1" applyBorder="1" applyAlignment="1" applyProtection="1">
      <alignment horizontal="left" vertical="center" wrapText="1"/>
    </xf>
    <xf numFmtId="0" fontId="20" fillId="2" borderId="7" xfId="0" applyFont="1" applyFill="1" applyBorder="1" applyAlignment="1" applyProtection="1">
      <alignment horizontal="left" vertical="center" wrapText="1"/>
    </xf>
    <xf numFmtId="176" fontId="11" fillId="2" borderId="5" xfId="0" applyNumberFormat="1" applyFont="1" applyFill="1" applyBorder="1" applyAlignment="1" applyProtection="1">
      <alignment vertical="center"/>
    </xf>
    <xf numFmtId="176" fontId="11" fillId="2" borderId="6" xfId="0" applyNumberFormat="1" applyFont="1" applyFill="1" applyBorder="1" applyAlignment="1" applyProtection="1">
      <alignment vertical="center"/>
    </xf>
    <xf numFmtId="0" fontId="8" fillId="0" borderId="21" xfId="0" applyFont="1" applyBorder="1" applyAlignment="1" applyProtection="1">
      <alignment horizontal="left" vertical="center"/>
    </xf>
    <xf numFmtId="0" fontId="8" fillId="0" borderId="22" xfId="0" applyFont="1" applyBorder="1" applyAlignment="1" applyProtection="1">
      <alignment horizontal="left" vertical="center"/>
    </xf>
    <xf numFmtId="0" fontId="8" fillId="0" borderId="42" xfId="0" applyFont="1" applyBorder="1" applyAlignment="1" applyProtection="1">
      <alignment horizontal="left" vertical="center"/>
    </xf>
    <xf numFmtId="0" fontId="29" fillId="2" borderId="88" xfId="0" applyFont="1" applyFill="1" applyBorder="1" applyAlignment="1" applyProtection="1">
      <alignment horizontal="center" vertical="center"/>
    </xf>
    <xf numFmtId="0" fontId="29" fillId="2" borderId="89" xfId="0" applyFont="1" applyFill="1" applyBorder="1" applyAlignment="1" applyProtection="1">
      <alignment horizontal="center" vertical="center"/>
    </xf>
    <xf numFmtId="0" fontId="30" fillId="2" borderId="90" xfId="0" applyFont="1" applyFill="1" applyBorder="1" applyAlignment="1" applyProtection="1">
      <alignment horizontal="left" vertical="center" wrapText="1"/>
    </xf>
    <xf numFmtId="0" fontId="30" fillId="2" borderId="11" xfId="0" applyFont="1" applyFill="1" applyBorder="1" applyAlignment="1" applyProtection="1">
      <alignment horizontal="left" vertical="center" wrapText="1"/>
    </xf>
    <xf numFmtId="0" fontId="30" fillId="2" borderId="67" xfId="0" applyFont="1" applyFill="1" applyBorder="1" applyAlignment="1" applyProtection="1">
      <alignment horizontal="left" vertical="center" wrapText="1"/>
    </xf>
    <xf numFmtId="179" fontId="21" fillId="29" borderId="21" xfId="5" applyNumberFormat="1" applyFont="1" applyFill="1" applyBorder="1" applyAlignment="1" applyProtection="1">
      <alignment horizontal="right" vertical="center" shrinkToFit="1"/>
      <protection locked="0"/>
    </xf>
    <xf numFmtId="179" fontId="21" fillId="29" borderId="22" xfId="5" applyNumberFormat="1" applyFont="1" applyFill="1" applyBorder="1" applyAlignment="1" applyProtection="1">
      <alignment horizontal="right" vertical="center" shrinkToFit="1"/>
      <protection locked="0"/>
    </xf>
    <xf numFmtId="179" fontId="21" fillId="29" borderId="42" xfId="5" applyNumberFormat="1" applyFont="1" applyFill="1" applyBorder="1" applyAlignment="1" applyProtection="1">
      <alignment horizontal="right" vertical="center" shrinkToFit="1"/>
      <protection locked="0"/>
    </xf>
    <xf numFmtId="0" fontId="26" fillId="2" borderId="2" xfId="0" applyFont="1" applyFill="1" applyBorder="1" applyAlignment="1" applyProtection="1">
      <alignment horizontal="left" vertical="center" wrapText="1"/>
    </xf>
    <xf numFmtId="0" fontId="20" fillId="2" borderId="3" xfId="0" applyFont="1" applyFill="1" applyBorder="1" applyAlignment="1" applyProtection="1">
      <alignment horizontal="left" vertical="center" wrapText="1"/>
    </xf>
    <xf numFmtId="0" fontId="20" fillId="2" borderId="4" xfId="0" applyFont="1" applyFill="1" applyBorder="1" applyAlignment="1" applyProtection="1">
      <alignment horizontal="left" vertical="center" wrapText="1"/>
    </xf>
    <xf numFmtId="176" fontId="11" fillId="29" borderId="56" xfId="0" applyNumberFormat="1" applyFont="1" applyFill="1" applyBorder="1" applyProtection="1">
      <alignment vertical="center"/>
      <protection locked="0"/>
    </xf>
    <xf numFmtId="176" fontId="11" fillId="29" borderId="57" xfId="0" applyNumberFormat="1" applyFont="1" applyFill="1" applyBorder="1" applyProtection="1">
      <alignment vertical="center"/>
      <protection locked="0"/>
    </xf>
    <xf numFmtId="176" fontId="11" fillId="29" borderId="58" xfId="0" applyNumberFormat="1" applyFont="1" applyFill="1" applyBorder="1" applyProtection="1">
      <alignment vertical="center"/>
      <protection locked="0"/>
    </xf>
    <xf numFmtId="0" fontId="8" fillId="2" borderId="23" xfId="0" applyFont="1" applyFill="1" applyBorder="1" applyAlignment="1" applyProtection="1">
      <alignment horizontal="left" vertical="center" wrapText="1"/>
    </xf>
    <xf numFmtId="0" fontId="8" fillId="2" borderId="24" xfId="0" applyFont="1" applyFill="1" applyBorder="1" applyAlignment="1" applyProtection="1">
      <alignment horizontal="left" vertical="center" wrapText="1"/>
    </xf>
    <xf numFmtId="0" fontId="8" fillId="2" borderId="25" xfId="0" applyFont="1" applyFill="1" applyBorder="1" applyAlignment="1" applyProtection="1">
      <alignment horizontal="left" vertical="center" wrapText="1"/>
    </xf>
    <xf numFmtId="0" fontId="8" fillId="2" borderId="34" xfId="0" applyFont="1" applyFill="1" applyBorder="1" applyAlignment="1" applyProtection="1">
      <alignment horizontal="left" vertical="center" wrapText="1"/>
    </xf>
    <xf numFmtId="0" fontId="8" fillId="2" borderId="0" xfId="0" applyFont="1" applyFill="1" applyAlignment="1" applyProtection="1">
      <alignment horizontal="left" vertical="center" wrapText="1"/>
    </xf>
    <xf numFmtId="0" fontId="8" fillId="2" borderId="31" xfId="0" applyFont="1" applyFill="1" applyBorder="1" applyAlignment="1" applyProtection="1">
      <alignment horizontal="left" vertical="center" wrapText="1"/>
    </xf>
    <xf numFmtId="0" fontId="8" fillId="2" borderId="36" xfId="0" applyFont="1" applyFill="1" applyBorder="1" applyAlignment="1" applyProtection="1">
      <alignment horizontal="left" vertical="center" wrapText="1"/>
    </xf>
    <xf numFmtId="0" fontId="8" fillId="2" borderId="111" xfId="0" applyFont="1" applyFill="1" applyBorder="1" applyAlignment="1" applyProtection="1">
      <alignment horizontal="left" vertical="center" wrapText="1"/>
    </xf>
    <xf numFmtId="0" fontId="8" fillId="2" borderId="112" xfId="0" applyFont="1" applyFill="1" applyBorder="1" applyAlignment="1" applyProtection="1">
      <alignment horizontal="left" vertical="center" wrapText="1"/>
    </xf>
    <xf numFmtId="2" fontId="20" fillId="2" borderId="21" xfId="0" applyNumberFormat="1" applyFont="1" applyFill="1" applyBorder="1" applyAlignment="1" applyProtection="1">
      <alignment horizontal="center" vertical="center" shrinkToFit="1"/>
    </xf>
    <xf numFmtId="2" fontId="20" fillId="2" borderId="22" xfId="0" applyNumberFormat="1" applyFont="1" applyFill="1" applyBorder="1" applyAlignment="1" applyProtection="1">
      <alignment horizontal="center" vertical="center" shrinkToFit="1"/>
    </xf>
    <xf numFmtId="2" fontId="20" fillId="2" borderId="42" xfId="0" applyNumberFormat="1" applyFont="1" applyFill="1" applyBorder="1" applyAlignment="1" applyProtection="1">
      <alignment horizontal="center" vertical="center" shrinkToFit="1"/>
    </xf>
    <xf numFmtId="0" fontId="30" fillId="2" borderId="39" xfId="0" applyFont="1" applyFill="1" applyBorder="1" applyAlignment="1" applyProtection="1">
      <alignment horizontal="left" vertical="center"/>
    </xf>
    <xf numFmtId="0" fontId="30" fillId="2" borderId="73" xfId="0" applyFont="1" applyFill="1" applyBorder="1" applyAlignment="1" applyProtection="1">
      <alignment horizontal="left" vertical="center"/>
    </xf>
    <xf numFmtId="176" fontId="21" fillId="29" borderId="21" xfId="0" applyNumberFormat="1" applyFont="1" applyFill="1" applyBorder="1" applyAlignment="1" applyProtection="1">
      <alignment horizontal="right" vertical="center" shrinkToFit="1"/>
      <protection locked="0"/>
    </xf>
    <xf numFmtId="176" fontId="21" fillId="29" borderId="22" xfId="0" applyNumberFormat="1" applyFont="1" applyFill="1" applyBorder="1" applyAlignment="1" applyProtection="1">
      <alignment horizontal="right" vertical="center" shrinkToFit="1"/>
      <protection locked="0"/>
    </xf>
    <xf numFmtId="176" fontId="21" fillId="29" borderId="42" xfId="0" applyNumberFormat="1" applyFont="1" applyFill="1" applyBorder="1" applyAlignment="1" applyProtection="1">
      <alignment horizontal="right" vertical="center" shrinkToFit="1"/>
      <protection locked="0"/>
    </xf>
    <xf numFmtId="179" fontId="21" fillId="0" borderId="5" xfId="5" applyNumberFormat="1" applyFont="1" applyFill="1" applyBorder="1" applyAlignment="1" applyProtection="1">
      <alignment horizontal="right" vertical="center" shrinkToFit="1"/>
    </xf>
    <xf numFmtId="179" fontId="21" fillId="0" borderId="6" xfId="5" applyNumberFormat="1" applyFont="1" applyFill="1" applyBorder="1" applyAlignment="1" applyProtection="1">
      <alignment horizontal="right" vertical="center" shrinkToFit="1"/>
    </xf>
    <xf numFmtId="179" fontId="21" fillId="0" borderId="83" xfId="5" applyNumberFormat="1" applyFont="1" applyFill="1" applyBorder="1" applyAlignment="1" applyProtection="1">
      <alignment horizontal="right" vertical="center" shrinkToFit="1"/>
    </xf>
    <xf numFmtId="0" fontId="11" fillId="2" borderId="1" xfId="0" applyFont="1" applyFill="1" applyBorder="1" applyAlignment="1" applyProtection="1">
      <alignment horizontal="center" vertical="center"/>
    </xf>
    <xf numFmtId="0" fontId="20" fillId="2" borderId="19" xfId="0" applyFont="1" applyFill="1" applyBorder="1" applyAlignment="1" applyProtection="1">
      <alignment vertical="center"/>
    </xf>
    <xf numFmtId="0" fontId="20" fillId="2" borderId="15" xfId="0" applyFont="1" applyFill="1" applyBorder="1" applyAlignment="1" applyProtection="1">
      <alignment vertical="center"/>
    </xf>
    <xf numFmtId="0" fontId="20" fillId="2" borderId="20" xfId="0" applyFont="1" applyFill="1" applyBorder="1" applyAlignment="1" applyProtection="1">
      <alignment vertical="center"/>
    </xf>
    <xf numFmtId="0" fontId="20" fillId="2" borderId="5" xfId="0" applyFont="1" applyFill="1" applyBorder="1" applyAlignment="1" applyProtection="1">
      <alignment horizontal="center" vertical="center" wrapText="1"/>
    </xf>
    <xf numFmtId="0" fontId="20" fillId="2" borderId="6" xfId="0" applyFont="1" applyFill="1" applyBorder="1" applyAlignment="1" applyProtection="1">
      <alignment horizontal="center" vertical="center" wrapText="1"/>
    </xf>
    <xf numFmtId="0" fontId="20" fillId="2" borderId="17" xfId="0" applyFont="1" applyFill="1" applyBorder="1" applyAlignment="1" applyProtection="1">
      <alignment horizontal="center" vertical="center" wrapText="1"/>
    </xf>
    <xf numFmtId="0" fontId="20" fillId="2" borderId="0" xfId="0" applyFont="1" applyFill="1" applyAlignment="1" applyProtection="1">
      <alignment horizontal="center" vertical="center" wrapText="1"/>
    </xf>
    <xf numFmtId="0" fontId="20" fillId="2" borderId="19" xfId="0" applyFont="1" applyFill="1" applyBorder="1" applyAlignment="1" applyProtection="1">
      <alignment horizontal="center" vertical="center" wrapText="1"/>
    </xf>
    <xf numFmtId="0" fontId="20" fillId="2" borderId="15" xfId="0" applyFont="1" applyFill="1" applyBorder="1" applyAlignment="1" applyProtection="1">
      <alignment horizontal="center" vertical="center" wrapText="1"/>
    </xf>
    <xf numFmtId="0" fontId="20" fillId="2" borderId="19" xfId="0" applyFont="1" applyFill="1" applyBorder="1" applyAlignment="1" applyProtection="1">
      <alignment horizontal="center" vertical="center"/>
    </xf>
    <xf numFmtId="0" fontId="20" fillId="2" borderId="15" xfId="0" applyFont="1" applyFill="1" applyBorder="1" applyAlignment="1" applyProtection="1">
      <alignment horizontal="center" vertical="center"/>
    </xf>
    <xf numFmtId="0" fontId="20" fillId="2" borderId="6" xfId="0" applyFont="1" applyFill="1" applyBorder="1" applyAlignment="1" applyProtection="1">
      <alignment vertical="center"/>
    </xf>
    <xf numFmtId="0" fontId="20" fillId="2" borderId="14" xfId="0" applyFont="1" applyFill="1" applyBorder="1" applyAlignment="1" applyProtection="1">
      <alignment horizontal="center" vertical="center"/>
    </xf>
    <xf numFmtId="0" fontId="20" fillId="2" borderId="38" xfId="0" applyFont="1" applyFill="1" applyBorder="1" applyAlignment="1" applyProtection="1">
      <alignment horizontal="center" vertical="center" wrapText="1"/>
    </xf>
    <xf numFmtId="0" fontId="20" fillId="2" borderId="39" xfId="0" applyFont="1" applyFill="1" applyBorder="1" applyAlignment="1" applyProtection="1">
      <alignment horizontal="center" vertical="center" wrapText="1"/>
    </xf>
    <xf numFmtId="0" fontId="20" fillId="2" borderId="38" xfId="0" applyFont="1" applyFill="1" applyBorder="1" applyAlignment="1" applyProtection="1">
      <alignment vertical="center"/>
    </xf>
    <xf numFmtId="0" fontId="20" fillId="2" borderId="39" xfId="0" applyFont="1" applyFill="1" applyBorder="1" applyAlignment="1" applyProtection="1">
      <alignment vertical="center"/>
    </xf>
    <xf numFmtId="0" fontId="20" fillId="2" borderId="59" xfId="0" applyFont="1" applyFill="1" applyBorder="1" applyAlignment="1" applyProtection="1">
      <alignment vertical="center"/>
    </xf>
    <xf numFmtId="0" fontId="20" fillId="2" borderId="5" xfId="0" applyFont="1" applyFill="1" applyBorder="1" applyAlignment="1" applyProtection="1">
      <alignment horizontal="center" vertical="center"/>
    </xf>
    <xf numFmtId="0" fontId="20" fillId="2" borderId="6" xfId="0" applyFont="1" applyFill="1" applyBorder="1" applyAlignment="1" applyProtection="1">
      <alignment horizontal="center" vertical="center"/>
    </xf>
    <xf numFmtId="0" fontId="20" fillId="2" borderId="40" xfId="0" applyFont="1" applyFill="1" applyBorder="1" applyAlignment="1" applyProtection="1">
      <alignment vertical="center" wrapText="1"/>
    </xf>
    <xf numFmtId="0" fontId="20" fillId="2" borderId="11" xfId="0" applyFont="1" applyFill="1" applyBorder="1" applyAlignment="1" applyProtection="1">
      <alignment vertical="center" wrapText="1"/>
    </xf>
    <xf numFmtId="0" fontId="20" fillId="2" borderId="60" xfId="0" applyFont="1" applyFill="1" applyBorder="1" applyAlignment="1" applyProtection="1">
      <alignment vertical="center" wrapText="1"/>
    </xf>
    <xf numFmtId="0" fontId="20" fillId="2" borderId="17" xfId="0" applyFont="1" applyFill="1" applyBorder="1" applyAlignment="1" applyProtection="1">
      <alignment vertical="center"/>
    </xf>
    <xf numFmtId="0" fontId="20" fillId="2" borderId="0" xfId="0" applyFont="1" applyFill="1" applyAlignment="1" applyProtection="1">
      <alignment vertical="center"/>
    </xf>
    <xf numFmtId="0" fontId="20" fillId="2" borderId="18" xfId="0" applyFont="1" applyFill="1" applyBorder="1" applyAlignment="1" applyProtection="1">
      <alignment vertical="center"/>
    </xf>
    <xf numFmtId="0" fontId="20" fillId="2" borderId="1" xfId="0" applyFont="1" applyFill="1" applyBorder="1" applyAlignment="1" applyProtection="1">
      <alignment horizontal="center" vertical="center"/>
    </xf>
    <xf numFmtId="0" fontId="20" fillId="2" borderId="1" xfId="0" applyFont="1" applyFill="1" applyBorder="1" applyAlignment="1" applyProtection="1">
      <alignment horizontal="center" vertical="center" shrinkToFit="1"/>
    </xf>
    <xf numFmtId="0" fontId="19" fillId="2" borderId="0" xfId="0" applyFont="1" applyFill="1" applyAlignment="1" applyProtection="1">
      <alignment horizontal="center" vertical="center"/>
    </xf>
    <xf numFmtId="0" fontId="30" fillId="2" borderId="4" xfId="0" applyFont="1" applyFill="1" applyBorder="1" applyAlignment="1" applyProtection="1">
      <alignment horizontal="left" vertical="center"/>
    </xf>
    <xf numFmtId="0" fontId="26" fillId="3" borderId="2" xfId="0" applyFont="1" applyFill="1" applyBorder="1" applyAlignment="1" applyProtection="1">
      <alignment horizontal="left" vertical="center"/>
    </xf>
    <xf numFmtId="0" fontId="26" fillId="3" borderId="3" xfId="0" applyFont="1" applyFill="1" applyBorder="1" applyAlignment="1" applyProtection="1">
      <alignment horizontal="left" vertical="center"/>
    </xf>
    <xf numFmtId="0" fontId="26" fillId="3" borderId="4" xfId="0" applyFont="1" applyFill="1" applyBorder="1" applyAlignment="1" applyProtection="1">
      <alignment horizontal="left" vertical="center"/>
    </xf>
    <xf numFmtId="0" fontId="64" fillId="0" borderId="0" xfId="0" applyFont="1" applyFill="1" applyBorder="1" applyAlignment="1" applyProtection="1">
      <alignment horizontal="center" vertical="center" wrapText="1"/>
    </xf>
    <xf numFmtId="0" fontId="30" fillId="2" borderId="85" xfId="0" applyFont="1" applyFill="1" applyBorder="1" applyAlignment="1" applyProtection="1">
      <alignment horizontal="left" vertical="center"/>
    </xf>
    <xf numFmtId="0" fontId="8" fillId="5" borderId="68" xfId="0" applyFont="1" applyFill="1" applyBorder="1" applyAlignment="1" applyProtection="1">
      <alignment horizontal="center" vertical="center"/>
    </xf>
    <xf numFmtId="49" fontId="18" fillId="2" borderId="0" xfId="0" applyNumberFormat="1" applyFont="1" applyFill="1" applyAlignment="1" applyProtection="1">
      <alignment vertical="center"/>
    </xf>
    <xf numFmtId="0" fontId="26" fillId="2" borderId="5" xfId="0" applyFont="1" applyFill="1" applyBorder="1" applyAlignment="1" applyProtection="1">
      <alignment horizontal="left" vertical="top" wrapText="1"/>
    </xf>
    <xf numFmtId="0" fontId="26" fillId="2" borderId="6" xfId="0" applyFont="1" applyFill="1" applyBorder="1" applyAlignment="1" applyProtection="1">
      <alignment horizontal="left" vertical="top" wrapText="1"/>
    </xf>
    <xf numFmtId="176" fontId="11" fillId="29" borderId="47" xfId="0" applyNumberFormat="1" applyFont="1" applyFill="1" applyBorder="1" applyProtection="1">
      <alignment vertical="center"/>
      <protection locked="0"/>
    </xf>
    <xf numFmtId="176" fontId="11" fillId="29" borderId="48" xfId="0" applyNumberFormat="1" applyFont="1" applyFill="1" applyBorder="1" applyProtection="1">
      <alignment vertical="center"/>
      <protection locked="0"/>
    </xf>
    <xf numFmtId="176" fontId="11" fillId="29" borderId="49" xfId="0" applyNumberFormat="1" applyFont="1" applyFill="1" applyBorder="1" applyProtection="1">
      <alignment vertical="center"/>
      <protection locked="0"/>
    </xf>
    <xf numFmtId="0" fontId="26" fillId="29" borderId="94" xfId="0" applyFont="1" applyFill="1" applyBorder="1" applyAlignment="1" applyProtection="1">
      <alignment horizontal="left" vertical="center" wrapText="1"/>
      <protection locked="0"/>
    </xf>
    <xf numFmtId="0" fontId="26" fillId="29" borderId="91" xfId="0" applyFont="1" applyFill="1" applyBorder="1" applyAlignment="1" applyProtection="1">
      <alignment horizontal="left" vertical="center" wrapText="1"/>
      <protection locked="0"/>
    </xf>
    <xf numFmtId="0" fontId="26" fillId="29" borderId="95" xfId="0" applyFont="1" applyFill="1" applyBorder="1" applyAlignment="1" applyProtection="1">
      <alignment horizontal="left" vertical="center" wrapText="1"/>
      <protection locked="0"/>
    </xf>
    <xf numFmtId="0" fontId="26" fillId="2" borderId="3" xfId="0" applyFont="1" applyFill="1" applyBorder="1" applyAlignment="1" applyProtection="1">
      <alignment horizontal="left" vertical="center" wrapText="1"/>
    </xf>
    <xf numFmtId="176" fontId="11" fillId="29" borderId="46" xfId="0" applyNumberFormat="1" applyFont="1" applyFill="1" applyBorder="1" applyProtection="1">
      <alignment vertical="center"/>
      <protection locked="0"/>
    </xf>
    <xf numFmtId="176" fontId="11" fillId="29" borderId="32" xfId="0" applyNumberFormat="1" applyFont="1" applyFill="1" applyBorder="1" applyProtection="1">
      <alignment vertical="center"/>
      <protection locked="0"/>
    </xf>
    <xf numFmtId="176" fontId="11" fillId="29" borderId="33" xfId="0" applyNumberFormat="1" applyFont="1" applyFill="1" applyBorder="1" applyProtection="1">
      <alignment vertical="center"/>
      <protection locked="0"/>
    </xf>
    <xf numFmtId="0" fontId="24" fillId="2" borderId="0" xfId="0" applyFont="1" applyFill="1" applyAlignment="1" applyProtection="1">
      <alignment horizontal="left" vertical="center"/>
    </xf>
    <xf numFmtId="0" fontId="26" fillId="29" borderId="36" xfId="0" applyFont="1" applyFill="1" applyBorder="1" applyAlignment="1" applyProtection="1">
      <alignment horizontal="left" vertical="center" wrapText="1"/>
      <protection locked="0"/>
    </xf>
    <xf numFmtId="0" fontId="26" fillId="29" borderId="111" xfId="0" applyFont="1" applyFill="1" applyBorder="1" applyAlignment="1" applyProtection="1">
      <alignment horizontal="left" vertical="center" wrapText="1"/>
      <protection locked="0"/>
    </xf>
    <xf numFmtId="0" fontId="26" fillId="29" borderId="112" xfId="0" applyFont="1" applyFill="1" applyBorder="1" applyAlignment="1" applyProtection="1">
      <alignment horizontal="left" vertical="center" wrapText="1"/>
      <protection locked="0"/>
    </xf>
    <xf numFmtId="0" fontId="20" fillId="2" borderId="2" xfId="0" applyFont="1" applyFill="1" applyBorder="1" applyAlignment="1" applyProtection="1">
      <alignment horizontal="left" vertical="top" wrapText="1"/>
      <protection locked="0"/>
    </xf>
    <xf numFmtId="0" fontId="20" fillId="2" borderId="3" xfId="0" applyFont="1" applyFill="1" applyBorder="1" applyAlignment="1" applyProtection="1">
      <alignment horizontal="left" vertical="top" wrapText="1"/>
      <protection locked="0"/>
    </xf>
    <xf numFmtId="0" fontId="20" fillId="2" borderId="4" xfId="0" applyFont="1" applyFill="1" applyBorder="1" applyAlignment="1" applyProtection="1">
      <alignment horizontal="left" vertical="top" wrapText="1"/>
      <protection locked="0"/>
    </xf>
    <xf numFmtId="0" fontId="24" fillId="2" borderId="72" xfId="0" applyFont="1" applyFill="1" applyBorder="1" applyAlignment="1" applyProtection="1">
      <alignment horizontal="left" vertical="center" wrapText="1"/>
    </xf>
    <xf numFmtId="0" fontId="24" fillId="2" borderId="39" xfId="0" applyFont="1" applyFill="1" applyBorder="1" applyAlignment="1" applyProtection="1">
      <alignment vertical="center" wrapText="1"/>
    </xf>
    <xf numFmtId="0" fontId="24" fillId="0" borderId="9" xfId="0" applyFont="1" applyFill="1" applyBorder="1" applyAlignment="1" applyProtection="1">
      <alignment horizontal="left" vertical="center" wrapText="1"/>
    </xf>
    <xf numFmtId="0" fontId="24" fillId="0" borderId="44" xfId="0" applyFont="1" applyFill="1" applyBorder="1" applyAlignment="1" applyProtection="1">
      <alignment horizontal="left" vertical="center" wrapText="1"/>
    </xf>
    <xf numFmtId="0" fontId="26" fillId="0" borderId="138" xfId="0" applyFont="1" applyBorder="1" applyAlignment="1" applyProtection="1">
      <alignment horizontal="center" vertical="center"/>
    </xf>
    <xf numFmtId="0" fontId="26" fillId="0" borderId="138" xfId="0" applyFont="1" applyBorder="1" applyAlignment="1" applyProtection="1">
      <alignment horizontal="left" vertical="center" wrapText="1"/>
    </xf>
    <xf numFmtId="0" fontId="26" fillId="0" borderId="139" xfId="0" applyFont="1" applyBorder="1" applyAlignment="1" applyProtection="1">
      <alignment horizontal="left" vertical="center" wrapText="1"/>
    </xf>
    <xf numFmtId="0" fontId="38" fillId="2" borderId="0" xfId="0" applyFont="1" applyFill="1" applyAlignment="1" applyProtection="1">
      <alignment horizontal="left" vertical="center" shrinkToFit="1"/>
    </xf>
    <xf numFmtId="0" fontId="23" fillId="2" borderId="0" xfId="0" applyFont="1" applyFill="1" applyAlignment="1" applyProtection="1">
      <alignment horizontal="center" vertical="center" shrinkToFit="1"/>
    </xf>
    <xf numFmtId="0" fontId="38" fillId="0" borderId="0" xfId="0" applyFont="1" applyFill="1" applyAlignment="1" applyProtection="1">
      <alignment vertical="center" shrinkToFit="1"/>
    </xf>
    <xf numFmtId="0" fontId="38" fillId="29" borderId="0" xfId="0" applyFont="1" applyFill="1" applyAlignment="1" applyProtection="1">
      <alignment horizontal="center" vertical="center"/>
      <protection locked="0"/>
    </xf>
    <xf numFmtId="0" fontId="11" fillId="29" borderId="0" xfId="0" applyFont="1" applyFill="1" applyAlignment="1" applyProtection="1">
      <alignment horizontal="center" vertical="center"/>
      <protection locked="0"/>
    </xf>
    <xf numFmtId="0" fontId="38" fillId="2" borderId="0" xfId="0" applyFont="1" applyFill="1" applyAlignment="1" applyProtection="1">
      <alignment horizontal="center" vertical="center"/>
    </xf>
    <xf numFmtId="0" fontId="26" fillId="0" borderId="85" xfId="0" applyFont="1" applyBorder="1" applyAlignment="1" applyProtection="1">
      <alignment horizontal="left" vertical="center" wrapText="1"/>
    </xf>
    <xf numFmtId="0" fontId="26" fillId="0" borderId="137" xfId="0" applyFont="1" applyBorder="1" applyAlignment="1" applyProtection="1">
      <alignment horizontal="left" vertical="center" wrapText="1"/>
    </xf>
    <xf numFmtId="0" fontId="21" fillId="3" borderId="1" xfId="0" applyFont="1" applyFill="1" applyBorder="1" applyAlignment="1" applyProtection="1">
      <alignment horizontal="center" vertical="center"/>
    </xf>
    <xf numFmtId="0" fontId="30" fillId="0" borderId="96" xfId="0" applyFont="1" applyBorder="1" applyAlignment="1" applyProtection="1">
      <alignment horizontal="left" vertical="center"/>
    </xf>
    <xf numFmtId="0" fontId="30" fillId="0" borderId="39" xfId="0" applyFont="1" applyBorder="1" applyAlignment="1" applyProtection="1">
      <alignment horizontal="left" vertical="center"/>
    </xf>
    <xf numFmtId="0" fontId="30" fillId="0" borderId="59" xfId="0" applyFont="1" applyBorder="1" applyAlignment="1" applyProtection="1">
      <alignment horizontal="left" vertical="center"/>
    </xf>
    <xf numFmtId="0" fontId="30" fillId="0" borderId="90" xfId="0" applyFont="1" applyBorder="1" applyAlignment="1" applyProtection="1">
      <alignment horizontal="left" vertical="center"/>
    </xf>
    <xf numFmtId="0" fontId="30" fillId="0" borderId="11" xfId="0" applyFont="1" applyBorder="1" applyAlignment="1" applyProtection="1">
      <alignment horizontal="left" vertical="center"/>
    </xf>
    <xf numFmtId="0" fontId="30" fillId="0" borderId="60" xfId="0" applyFont="1" applyBorder="1" applyAlignment="1" applyProtection="1">
      <alignment horizontal="left" vertical="center"/>
    </xf>
    <xf numFmtId="0" fontId="26" fillId="0" borderId="85" xfId="0" applyFont="1" applyBorder="1" applyAlignment="1" applyProtection="1">
      <alignment horizontal="center" vertical="center"/>
    </xf>
    <xf numFmtId="0" fontId="30" fillId="0" borderId="117" xfId="0" applyFont="1" applyBorder="1" applyAlignment="1" applyProtection="1">
      <alignment horizontal="center" vertical="center"/>
    </xf>
    <xf numFmtId="0" fontId="30" fillId="0" borderId="118" xfId="0" applyFont="1" applyBorder="1" applyAlignment="1" applyProtection="1">
      <alignment horizontal="center" vertical="center"/>
    </xf>
    <xf numFmtId="0" fontId="30" fillId="0" borderId="151" xfId="0" applyFont="1" applyBorder="1" applyAlignment="1" applyProtection="1">
      <alignment horizontal="center" vertical="center"/>
    </xf>
    <xf numFmtId="0" fontId="26" fillId="0" borderId="8" xfId="0" applyFont="1" applyBorder="1" applyAlignment="1" applyProtection="1">
      <alignment horizontal="center" vertical="center"/>
    </xf>
    <xf numFmtId="0" fontId="26" fillId="0" borderId="9" xfId="0" applyFont="1" applyBorder="1" applyAlignment="1" applyProtection="1">
      <alignment horizontal="center" vertical="center"/>
    </xf>
    <xf numFmtId="0" fontId="26" fillId="0" borderId="154" xfId="0" applyFont="1" applyBorder="1" applyAlignment="1" applyProtection="1">
      <alignment horizontal="center" vertical="center"/>
    </xf>
    <xf numFmtId="0" fontId="23" fillId="2" borderId="0" xfId="0" applyFont="1" applyFill="1" applyAlignment="1" applyProtection="1">
      <alignment horizontal="center" vertical="center"/>
    </xf>
    <xf numFmtId="0" fontId="29" fillId="2" borderId="17" xfId="0" applyFont="1" applyFill="1" applyBorder="1" applyAlignment="1" applyProtection="1">
      <alignment horizontal="center" vertical="center"/>
    </xf>
    <xf numFmtId="0" fontId="81" fillId="0" borderId="143" xfId="0" applyFont="1" applyBorder="1" applyAlignment="1" applyProtection="1">
      <alignment horizontal="center" vertical="center"/>
      <protection locked="0"/>
    </xf>
    <xf numFmtId="0" fontId="21" fillId="0" borderId="21" xfId="0" applyFont="1" applyBorder="1" applyAlignment="1" applyProtection="1">
      <alignment horizontal="center" vertical="center"/>
    </xf>
    <xf numFmtId="0" fontId="21" fillId="0" borderId="22" xfId="0" applyFont="1" applyBorder="1" applyAlignment="1" applyProtection="1">
      <alignment horizontal="center" vertical="center"/>
    </xf>
    <xf numFmtId="0" fontId="21" fillId="0" borderId="42" xfId="0" applyFont="1" applyBorder="1" applyAlignment="1" applyProtection="1">
      <alignment horizontal="center" vertical="center"/>
    </xf>
    <xf numFmtId="0" fontId="26" fillId="2" borderId="0" xfId="0" applyFont="1" applyFill="1" applyAlignment="1" applyProtection="1">
      <alignment horizontal="left" vertical="top" wrapText="1"/>
    </xf>
    <xf numFmtId="0" fontId="31" fillId="3" borderId="21" xfId="0" applyFont="1" applyFill="1" applyBorder="1" applyAlignment="1" applyProtection="1">
      <alignment horizontal="center" vertical="center" wrapText="1"/>
    </xf>
    <xf numFmtId="0" fontId="31" fillId="3" borderId="22" xfId="0" applyFont="1" applyFill="1" applyBorder="1" applyAlignment="1" applyProtection="1">
      <alignment horizontal="center" vertical="center" wrapText="1"/>
    </xf>
    <xf numFmtId="0" fontId="31" fillId="3" borderId="42" xfId="0" applyFont="1" applyFill="1" applyBorder="1" applyAlignment="1" applyProtection="1">
      <alignment horizontal="center" vertical="center" wrapText="1"/>
    </xf>
    <xf numFmtId="49" fontId="26" fillId="3" borderId="2" xfId="0" applyNumberFormat="1" applyFont="1" applyFill="1" applyBorder="1" applyAlignment="1" applyProtection="1">
      <alignment horizontal="center" vertical="center" wrapText="1"/>
    </xf>
    <xf numFmtId="49" fontId="26" fillId="3" borderId="3" xfId="0" applyNumberFormat="1" applyFont="1" applyFill="1" applyBorder="1" applyAlignment="1" applyProtection="1">
      <alignment horizontal="center" vertical="center" wrapText="1"/>
    </xf>
    <xf numFmtId="0" fontId="24" fillId="2" borderId="65" xfId="0" applyFont="1" applyFill="1" applyBorder="1" applyAlignment="1" applyProtection="1">
      <alignment horizontal="left" vertical="center" wrapText="1"/>
    </xf>
    <xf numFmtId="0" fontId="24" fillId="2" borderId="66" xfId="0" applyFont="1" applyFill="1" applyBorder="1" applyAlignment="1" applyProtection="1">
      <alignment horizontal="left" vertical="center" wrapText="1"/>
    </xf>
    <xf numFmtId="0" fontId="24" fillId="2" borderId="11" xfId="0" applyFont="1" applyFill="1" applyBorder="1" applyAlignment="1" applyProtection="1">
      <alignment vertical="center" wrapText="1"/>
    </xf>
    <xf numFmtId="0" fontId="26" fillId="0" borderId="122" xfId="0" applyFont="1" applyBorder="1" applyAlignment="1" applyProtection="1">
      <alignment horizontal="left" vertical="center" wrapText="1"/>
    </xf>
    <xf numFmtId="0" fontId="26" fillId="0" borderId="7" xfId="0" applyFont="1" applyBorder="1" applyAlignment="1" applyProtection="1">
      <alignment horizontal="left" vertical="center" wrapText="1"/>
    </xf>
    <xf numFmtId="0" fontId="0" fillId="2" borderId="34" xfId="0" applyFont="1" applyFill="1" applyBorder="1" applyAlignment="1" applyProtection="1">
      <alignment horizontal="left" vertical="center" wrapText="1"/>
    </xf>
    <xf numFmtId="0" fontId="0" fillId="2" borderId="0" xfId="0" applyFont="1" applyFill="1" applyBorder="1" applyAlignment="1" applyProtection="1">
      <alignment horizontal="left" vertical="center" wrapText="1"/>
    </xf>
    <xf numFmtId="176" fontId="20" fillId="0" borderId="1" xfId="0" applyNumberFormat="1" applyFont="1" applyFill="1" applyBorder="1" applyAlignment="1" applyProtection="1">
      <alignment horizontal="right" vertical="center" shrinkToFit="1"/>
    </xf>
    <xf numFmtId="176" fontId="20" fillId="28" borderId="0" xfId="0" applyNumberFormat="1" applyFont="1" applyFill="1" applyBorder="1" applyAlignment="1" applyProtection="1">
      <alignment horizontal="right" vertical="center" shrinkToFit="1"/>
    </xf>
    <xf numFmtId="176" fontId="20" fillId="0" borderId="13" xfId="0" applyNumberFormat="1" applyFont="1" applyFill="1" applyBorder="1" applyAlignment="1" applyProtection="1">
      <alignment horizontal="right" vertical="center" shrinkToFit="1"/>
    </xf>
    <xf numFmtId="176" fontId="20" fillId="0" borderId="57" xfId="0" applyNumberFormat="1" applyFont="1" applyFill="1" applyBorder="1" applyAlignment="1" applyProtection="1">
      <alignment horizontal="right" vertical="center" shrinkToFit="1"/>
    </xf>
    <xf numFmtId="176" fontId="20" fillId="0" borderId="14" xfId="0" applyNumberFormat="1" applyFont="1" applyFill="1" applyBorder="1" applyAlignment="1" applyProtection="1">
      <alignment horizontal="right" vertical="center" shrinkToFit="1"/>
    </xf>
    <xf numFmtId="0" fontId="11" fillId="0" borderId="4" xfId="0" applyFont="1" applyFill="1" applyBorder="1" applyAlignment="1" applyProtection="1">
      <alignment horizontal="left" vertical="center" wrapText="1"/>
    </xf>
    <xf numFmtId="0" fontId="11" fillId="0" borderId="1" xfId="0" applyFont="1" applyFill="1" applyBorder="1" applyAlignment="1" applyProtection="1">
      <alignment horizontal="left" vertical="center" wrapText="1"/>
    </xf>
    <xf numFmtId="0" fontId="20" fillId="0" borderId="2" xfId="0" applyFont="1" applyBorder="1" applyAlignment="1" applyProtection="1">
      <alignment horizontal="center" vertical="center" shrinkToFit="1"/>
    </xf>
    <xf numFmtId="0" fontId="20" fillId="0" borderId="3" xfId="0" applyFont="1" applyBorder="1" applyAlignment="1" applyProtection="1">
      <alignment horizontal="center" vertical="center" shrinkToFit="1"/>
    </xf>
    <xf numFmtId="0" fontId="20" fillId="0" borderId="4" xfId="0" applyFont="1" applyBorder="1" applyAlignment="1" applyProtection="1">
      <alignment horizontal="center" vertical="center" shrinkToFit="1"/>
    </xf>
    <xf numFmtId="0" fontId="32" fillId="0" borderId="91" xfId="0" applyFont="1" applyBorder="1" applyAlignment="1" applyProtection="1">
      <alignment horizontal="center" vertical="center"/>
    </xf>
    <xf numFmtId="0" fontId="32" fillId="0" borderId="76" xfId="0" applyFont="1" applyBorder="1" applyAlignment="1" applyProtection="1">
      <alignment horizontal="center" vertical="center"/>
    </xf>
    <xf numFmtId="0" fontId="0" fillId="0" borderId="94" xfId="0" applyBorder="1" applyAlignment="1" applyProtection="1">
      <alignment horizontal="center" vertical="center"/>
    </xf>
    <xf numFmtId="0" fontId="0" fillId="0" borderId="91" xfId="0" applyBorder="1" applyAlignment="1" applyProtection="1">
      <alignment horizontal="center" vertical="center"/>
    </xf>
    <xf numFmtId="0" fontId="0" fillId="0" borderId="95" xfId="0" applyBorder="1" applyAlignment="1" applyProtection="1">
      <alignment horizontal="center" vertical="center"/>
    </xf>
    <xf numFmtId="0" fontId="16" fillId="2" borderId="7" xfId="0" applyFont="1" applyFill="1" applyBorder="1" applyAlignment="1" applyProtection="1">
      <alignment horizontal="center" vertical="center" wrapText="1"/>
    </xf>
    <xf numFmtId="0" fontId="16" fillId="2" borderId="18" xfId="0" applyFont="1" applyFill="1" applyBorder="1" applyAlignment="1" applyProtection="1">
      <alignment horizontal="center" vertical="center" wrapText="1"/>
    </xf>
    <xf numFmtId="0" fontId="16" fillId="2" borderId="5" xfId="0" applyFont="1" applyFill="1" applyBorder="1" applyAlignment="1" applyProtection="1">
      <alignment horizontal="center" vertical="center" wrapText="1"/>
    </xf>
    <xf numFmtId="0" fontId="16" fillId="2" borderId="17" xfId="0" applyFont="1" applyFill="1" applyBorder="1" applyAlignment="1" applyProtection="1">
      <alignment horizontal="center" vertical="center" wrapText="1"/>
    </xf>
    <xf numFmtId="0" fontId="32" fillId="0" borderId="2" xfId="0" applyFont="1" applyBorder="1" applyAlignment="1" applyProtection="1">
      <alignment horizontal="center" vertical="center" wrapText="1"/>
    </xf>
    <xf numFmtId="0" fontId="32" fillId="0" borderId="4" xfId="0" applyFont="1" applyBorder="1" applyAlignment="1" applyProtection="1">
      <alignment horizontal="center" vertical="center" wrapText="1"/>
    </xf>
    <xf numFmtId="0" fontId="32" fillId="0" borderId="13" xfId="0" applyFont="1" applyBorder="1" applyAlignment="1" applyProtection="1">
      <alignment horizontal="center" vertical="center" wrapText="1"/>
    </xf>
    <xf numFmtId="0" fontId="32" fillId="0" borderId="37" xfId="0" applyFont="1" applyBorder="1" applyAlignment="1" applyProtection="1">
      <alignment horizontal="center" vertical="center" wrapText="1"/>
    </xf>
    <xf numFmtId="0" fontId="0" fillId="0" borderId="13" xfId="0" applyFont="1" applyBorder="1" applyAlignment="1" applyProtection="1">
      <alignment horizontal="center" vertical="center" wrapText="1"/>
    </xf>
    <xf numFmtId="0" fontId="0" fillId="0" borderId="37" xfId="0" applyFont="1" applyBorder="1" applyAlignment="1" applyProtection="1">
      <alignment horizontal="center" vertical="center" wrapText="1"/>
    </xf>
    <xf numFmtId="0" fontId="26" fillId="2" borderId="5" xfId="0" applyFont="1" applyFill="1" applyBorder="1" applyAlignment="1" applyProtection="1">
      <alignment horizontal="center" vertical="center" wrapText="1"/>
    </xf>
    <xf numFmtId="0" fontId="26" fillId="2" borderId="7" xfId="0" applyFont="1" applyFill="1" applyBorder="1" applyAlignment="1" applyProtection="1">
      <alignment horizontal="center" vertical="center" wrapText="1"/>
    </xf>
    <xf numFmtId="0" fontId="16" fillId="2" borderId="13" xfId="0" applyFont="1" applyFill="1" applyBorder="1" applyAlignment="1" applyProtection="1">
      <alignment horizontal="center" vertical="center" wrapText="1"/>
    </xf>
    <xf numFmtId="0" fontId="16" fillId="2" borderId="37" xfId="0" applyFont="1" applyFill="1" applyBorder="1" applyAlignment="1" applyProtection="1">
      <alignment horizontal="center" vertical="center" wrapText="1"/>
    </xf>
    <xf numFmtId="0" fontId="16" fillId="2" borderId="98" xfId="0" applyFont="1" applyFill="1" applyBorder="1" applyAlignment="1" applyProtection="1">
      <alignment horizontal="center" vertical="center" wrapText="1"/>
    </xf>
    <xf numFmtId="176" fontId="20" fillId="30" borderId="19" xfId="0" applyNumberFormat="1" applyFont="1" applyFill="1" applyBorder="1" applyAlignment="1" applyProtection="1">
      <alignment horizontal="right" vertical="center" shrinkToFit="1"/>
      <protection locked="0"/>
    </xf>
    <xf numFmtId="176" fontId="20" fillId="30" borderId="70" xfId="0" applyNumberFormat="1" applyFont="1" applyFill="1" applyBorder="1" applyAlignment="1" applyProtection="1">
      <alignment horizontal="right" vertical="center" shrinkToFit="1"/>
      <protection locked="0"/>
    </xf>
    <xf numFmtId="176" fontId="20" fillId="0" borderId="2" xfId="0" applyNumberFormat="1" applyFont="1" applyBorder="1" applyAlignment="1" applyProtection="1">
      <alignment horizontal="right" vertical="center" shrinkToFit="1"/>
      <protection locked="0"/>
    </xf>
    <xf numFmtId="176" fontId="20" fillId="0" borderId="4" xfId="0" applyNumberFormat="1" applyFont="1" applyBorder="1" applyAlignment="1" applyProtection="1">
      <alignment horizontal="right" vertical="center" shrinkToFit="1"/>
      <protection locked="0"/>
    </xf>
    <xf numFmtId="0" fontId="74" fillId="2" borderId="146" xfId="0" applyFont="1" applyFill="1" applyBorder="1" applyAlignment="1" applyProtection="1">
      <alignment horizontal="center" vertical="center" wrapText="1"/>
    </xf>
    <xf numFmtId="0" fontId="74" fillId="2" borderId="143" xfId="0" applyFont="1" applyFill="1" applyBorder="1" applyAlignment="1" applyProtection="1">
      <alignment horizontal="center" vertical="center" wrapText="1"/>
    </xf>
    <xf numFmtId="0" fontId="0" fillId="0" borderId="5" xfId="0" applyBorder="1" applyAlignment="1" applyProtection="1">
      <alignment horizontal="center" vertical="center" wrapText="1"/>
    </xf>
    <xf numFmtId="0" fontId="0" fillId="0" borderId="7" xfId="0" applyBorder="1" applyAlignment="1" applyProtection="1">
      <alignment horizontal="center" vertical="center" wrapText="1"/>
    </xf>
    <xf numFmtId="0" fontId="0" fillId="0" borderId="17" xfId="0" applyBorder="1" applyAlignment="1" applyProtection="1">
      <alignment horizontal="center" vertical="center" wrapText="1"/>
    </xf>
    <xf numFmtId="0" fontId="0" fillId="0" borderId="18" xfId="0" applyBorder="1" applyAlignment="1" applyProtection="1">
      <alignment horizontal="center" vertical="center" wrapText="1"/>
    </xf>
    <xf numFmtId="0" fontId="30" fillId="2" borderId="0" xfId="0" applyFont="1" applyFill="1" applyAlignment="1" applyProtection="1">
      <alignment horizontal="left" vertical="center" wrapText="1"/>
    </xf>
    <xf numFmtId="0" fontId="30" fillId="2" borderId="111" xfId="0" applyFont="1" applyFill="1" applyBorder="1" applyAlignment="1" applyProtection="1">
      <alignment horizontal="left" vertical="center" wrapText="1"/>
    </xf>
    <xf numFmtId="0" fontId="30" fillId="2" borderId="0" xfId="0" applyFont="1" applyFill="1" applyBorder="1" applyAlignment="1" applyProtection="1">
      <alignment horizontal="left" vertical="center" wrapText="1"/>
    </xf>
    <xf numFmtId="176" fontId="20" fillId="30" borderId="61" xfId="0" applyNumberFormat="1" applyFont="1" applyFill="1" applyBorder="1" applyAlignment="1" applyProtection="1">
      <alignment horizontal="right" vertical="center" shrinkToFit="1"/>
      <protection locked="0"/>
    </xf>
    <xf numFmtId="176" fontId="20" fillId="30" borderId="95" xfId="0" applyNumberFormat="1" applyFont="1" applyFill="1" applyBorder="1" applyAlignment="1" applyProtection="1">
      <alignment horizontal="right" vertical="center" shrinkToFit="1"/>
      <protection locked="0"/>
    </xf>
    <xf numFmtId="176" fontId="20" fillId="0" borderId="131" xfId="0" applyNumberFormat="1" applyFont="1" applyFill="1" applyBorder="1" applyAlignment="1" applyProtection="1">
      <alignment horizontal="right" vertical="center" shrinkToFit="1"/>
    </xf>
    <xf numFmtId="176" fontId="20" fillId="0" borderId="132" xfId="0" applyNumberFormat="1" applyFont="1" applyFill="1" applyBorder="1" applyAlignment="1" applyProtection="1">
      <alignment horizontal="right" vertical="center" shrinkToFit="1"/>
    </xf>
    <xf numFmtId="0" fontId="20" fillId="0" borderId="61" xfId="0" applyFont="1" applyBorder="1" applyAlignment="1" applyProtection="1">
      <alignment horizontal="center" vertical="center" shrinkToFit="1"/>
    </xf>
    <xf numFmtId="0" fontId="20" fillId="0" borderId="91" xfId="0" applyFont="1" applyBorder="1" applyAlignment="1" applyProtection="1">
      <alignment horizontal="center" vertical="center" shrinkToFit="1"/>
    </xf>
    <xf numFmtId="0" fontId="20" fillId="0" borderId="76" xfId="0" applyFont="1" applyBorder="1" applyAlignment="1" applyProtection="1">
      <alignment horizontal="center" vertical="center" shrinkToFit="1"/>
    </xf>
    <xf numFmtId="176" fontId="20" fillId="0" borderId="61" xfId="0" applyNumberFormat="1" applyFont="1" applyBorder="1" applyAlignment="1" applyProtection="1">
      <alignment horizontal="right" vertical="center" shrinkToFit="1"/>
      <protection locked="0"/>
    </xf>
    <xf numFmtId="176" fontId="20" fillId="0" borderId="76" xfId="0" applyNumberFormat="1" applyFont="1" applyBorder="1" applyAlignment="1" applyProtection="1">
      <alignment horizontal="right" vertical="center" shrinkToFit="1"/>
      <protection locked="0"/>
    </xf>
    <xf numFmtId="0" fontId="16" fillId="2" borderId="54" xfId="0" applyFont="1" applyFill="1" applyBorder="1" applyAlignment="1" applyProtection="1">
      <alignment horizontal="center" vertical="center" wrapText="1"/>
    </xf>
    <xf numFmtId="0" fontId="16" fillId="2" borderId="109" xfId="0" applyFont="1" applyFill="1" applyBorder="1" applyAlignment="1" applyProtection="1">
      <alignment horizontal="center" vertical="center" wrapText="1"/>
    </xf>
    <xf numFmtId="0" fontId="73" fillId="2" borderId="2" xfId="0" applyFont="1" applyFill="1" applyBorder="1" applyAlignment="1" applyProtection="1">
      <alignment horizontal="center" vertical="center"/>
    </xf>
    <xf numFmtId="0" fontId="73" fillId="2" borderId="3" xfId="0" applyFont="1" applyFill="1" applyBorder="1" applyAlignment="1" applyProtection="1">
      <alignment horizontal="center" vertical="center"/>
    </xf>
    <xf numFmtId="0" fontId="73" fillId="2" borderId="1" xfId="0" applyFont="1" applyFill="1" applyBorder="1" applyAlignment="1" applyProtection="1">
      <alignment horizontal="center" vertical="center"/>
    </xf>
    <xf numFmtId="0" fontId="74" fillId="0" borderId="0" xfId="0" applyFont="1" applyBorder="1" applyAlignment="1" applyProtection="1">
      <alignment horizontal="center" vertical="center" wrapText="1"/>
    </xf>
    <xf numFmtId="0" fontId="16" fillId="2" borderId="1" xfId="0" applyFont="1" applyFill="1" applyBorder="1" applyAlignment="1" applyProtection="1">
      <alignment horizontal="center" vertical="center"/>
    </xf>
    <xf numFmtId="0" fontId="16" fillId="2" borderId="2" xfId="0" applyFont="1" applyFill="1" applyBorder="1" applyAlignment="1" applyProtection="1">
      <alignment horizontal="center" vertical="center"/>
    </xf>
    <xf numFmtId="0" fontId="16" fillId="2" borderId="21" xfId="0" applyFont="1" applyFill="1" applyBorder="1" applyAlignment="1" applyProtection="1">
      <alignment horizontal="left" vertical="center"/>
    </xf>
    <xf numFmtId="0" fontId="16" fillId="2" borderId="22" xfId="0" applyFont="1" applyFill="1" applyBorder="1" applyAlignment="1" applyProtection="1">
      <alignment horizontal="left" vertical="center"/>
    </xf>
    <xf numFmtId="0" fontId="16" fillId="2" borderId="42" xfId="0" applyFont="1" applyFill="1" applyBorder="1" applyAlignment="1" applyProtection="1">
      <alignment horizontal="left" vertical="center"/>
    </xf>
    <xf numFmtId="0" fontId="11" fillId="2" borderId="13" xfId="0" applyFont="1" applyFill="1" applyBorder="1" applyAlignment="1" applyProtection="1">
      <alignment horizontal="left" vertical="center" wrapText="1"/>
    </xf>
    <xf numFmtId="0" fontId="11" fillId="2" borderId="1" xfId="0" applyFont="1" applyFill="1" applyBorder="1" applyAlignment="1" applyProtection="1">
      <alignment horizontal="left" vertical="center" wrapText="1"/>
    </xf>
    <xf numFmtId="0" fontId="30" fillId="2" borderId="13" xfId="0" applyFont="1" applyFill="1" applyBorder="1" applyAlignment="1" applyProtection="1">
      <alignment horizontal="center" vertical="center" wrapText="1"/>
    </xf>
    <xf numFmtId="0" fontId="30" fillId="2" borderId="14" xfId="0" applyFont="1" applyFill="1" applyBorder="1" applyAlignment="1" applyProtection="1">
      <alignment horizontal="center" vertical="center" wrapText="1"/>
    </xf>
    <xf numFmtId="0" fontId="16" fillId="0" borderId="21" xfId="0" applyFont="1" applyBorder="1" applyAlignment="1" applyProtection="1">
      <alignment horizontal="center" vertical="center" wrapText="1"/>
    </xf>
    <xf numFmtId="0" fontId="16" fillId="0" borderId="22" xfId="0" applyFont="1" applyBorder="1" applyAlignment="1" applyProtection="1">
      <alignment horizontal="center" vertical="center" wrapText="1"/>
    </xf>
    <xf numFmtId="0" fontId="16" fillId="0" borderId="42" xfId="0" applyFont="1" applyBorder="1" applyAlignment="1" applyProtection="1">
      <alignment horizontal="center" vertical="center" wrapText="1"/>
    </xf>
    <xf numFmtId="0" fontId="30" fillId="2" borderId="1" xfId="0" applyFont="1" applyFill="1" applyBorder="1" applyAlignment="1" applyProtection="1">
      <alignment horizontal="center" vertical="center" wrapText="1"/>
    </xf>
    <xf numFmtId="0" fontId="72" fillId="3" borderId="84" xfId="0" applyFont="1" applyFill="1" applyBorder="1" applyAlignment="1" applyProtection="1">
      <alignment horizontal="center" vertical="center"/>
    </xf>
    <xf numFmtId="0" fontId="72" fillId="3" borderId="63" xfId="0" applyFont="1" applyFill="1" applyBorder="1" applyAlignment="1" applyProtection="1">
      <alignment horizontal="center" vertical="center"/>
    </xf>
    <xf numFmtId="0" fontId="24" fillId="2" borderId="141" xfId="0" applyFont="1" applyFill="1" applyBorder="1" applyAlignment="1" applyProtection="1">
      <alignment vertical="center" wrapText="1"/>
    </xf>
    <xf numFmtId="0" fontId="24" fillId="2" borderId="109" xfId="0" applyFont="1" applyFill="1" applyBorder="1" applyAlignment="1" applyProtection="1">
      <alignment vertical="center" wrapText="1"/>
    </xf>
    <xf numFmtId="0" fontId="24" fillId="2" borderId="140" xfId="0" applyFont="1" applyFill="1" applyBorder="1" applyAlignment="1" applyProtection="1">
      <alignment vertical="center" wrapText="1"/>
    </xf>
    <xf numFmtId="0" fontId="16" fillId="2" borderId="131" xfId="0" applyFont="1" applyFill="1" applyBorder="1" applyAlignment="1" applyProtection="1">
      <alignment horizontal="center" vertical="center" wrapText="1"/>
    </xf>
    <xf numFmtId="0" fontId="16" fillId="2" borderId="24" xfId="0" applyFont="1" applyFill="1" applyBorder="1" applyAlignment="1" applyProtection="1">
      <alignment horizontal="center" vertical="center" wrapText="1"/>
    </xf>
    <xf numFmtId="0" fontId="16" fillId="2" borderId="132" xfId="0" applyFont="1" applyFill="1" applyBorder="1" applyAlignment="1" applyProtection="1">
      <alignment horizontal="center" vertical="center" wrapText="1"/>
    </xf>
    <xf numFmtId="0" fontId="16" fillId="2" borderId="0" xfId="0" applyFont="1" applyFill="1" applyAlignment="1" applyProtection="1">
      <alignment horizontal="center" vertical="center" wrapText="1"/>
    </xf>
    <xf numFmtId="0" fontId="16" fillId="2" borderId="115" xfId="0" applyFont="1" applyFill="1" applyBorder="1" applyAlignment="1" applyProtection="1">
      <alignment horizontal="center" vertical="center" wrapText="1"/>
    </xf>
    <xf numFmtId="0" fontId="16" fillId="2" borderId="111" xfId="0" applyFont="1" applyFill="1" applyBorder="1" applyAlignment="1" applyProtection="1">
      <alignment horizontal="center" vertical="center" wrapText="1"/>
    </xf>
    <xf numFmtId="0" fontId="16" fillId="2" borderId="133" xfId="0" applyFont="1" applyFill="1" applyBorder="1" applyAlignment="1" applyProtection="1">
      <alignment horizontal="center" vertical="center" wrapText="1"/>
    </xf>
    <xf numFmtId="0" fontId="16" fillId="2" borderId="114" xfId="0" applyFont="1" applyFill="1" applyBorder="1" applyAlignment="1" applyProtection="1">
      <alignment horizontal="center" vertical="center" wrapText="1"/>
    </xf>
    <xf numFmtId="0" fontId="16" fillId="0" borderId="131" xfId="0" applyFont="1" applyBorder="1" applyAlignment="1" applyProtection="1">
      <alignment horizontal="center" vertical="center"/>
    </xf>
    <xf numFmtId="0" fontId="16" fillId="0" borderId="132" xfId="0" applyFont="1" applyBorder="1" applyAlignment="1" applyProtection="1">
      <alignment horizontal="center" vertical="center"/>
    </xf>
    <xf numFmtId="0" fontId="16" fillId="0" borderId="17" xfId="0" applyFont="1" applyBorder="1" applyAlignment="1" applyProtection="1">
      <alignment horizontal="center" vertical="center"/>
    </xf>
    <xf numFmtId="0" fontId="16" fillId="0" borderId="18" xfId="0" applyFont="1" applyBorder="1" applyAlignment="1" applyProtection="1">
      <alignment horizontal="center" vertical="center"/>
    </xf>
    <xf numFmtId="0" fontId="16" fillId="0" borderId="19" xfId="0" applyFont="1" applyBorder="1" applyAlignment="1" applyProtection="1">
      <alignment horizontal="center" vertical="center"/>
    </xf>
    <xf numFmtId="0" fontId="16" fillId="0" borderId="20" xfId="0" applyFont="1" applyBorder="1" applyAlignment="1" applyProtection="1">
      <alignment horizontal="center" vertical="center"/>
    </xf>
    <xf numFmtId="0" fontId="16" fillId="2" borderId="114" xfId="0" applyFont="1" applyFill="1" applyBorder="1" applyAlignment="1" applyProtection="1">
      <alignment horizontal="center" vertical="center"/>
    </xf>
    <xf numFmtId="0" fontId="16" fillId="2" borderId="37" xfId="0" applyFont="1" applyFill="1" applyBorder="1" applyAlignment="1" applyProtection="1">
      <alignment horizontal="center" vertical="center"/>
    </xf>
    <xf numFmtId="0" fontId="16" fillId="2" borderId="98" xfId="0" applyFont="1" applyFill="1" applyBorder="1" applyAlignment="1" applyProtection="1">
      <alignment horizontal="center" vertical="center"/>
    </xf>
    <xf numFmtId="0" fontId="16" fillId="2" borderId="131" xfId="0" applyFont="1" applyFill="1" applyBorder="1" applyAlignment="1" applyProtection="1">
      <alignment horizontal="center" vertical="center"/>
    </xf>
    <xf numFmtId="0" fontId="16" fillId="2" borderId="17" xfId="0" applyFont="1" applyFill="1" applyBorder="1" applyAlignment="1" applyProtection="1">
      <alignment horizontal="center" vertical="center"/>
    </xf>
    <xf numFmtId="0" fontId="16" fillId="2" borderId="115" xfId="0" applyFont="1" applyFill="1" applyBorder="1" applyAlignment="1" applyProtection="1">
      <alignment horizontal="center" vertical="center"/>
    </xf>
    <xf numFmtId="0" fontId="11" fillId="2" borderId="17" xfId="0" applyFont="1" applyFill="1" applyBorder="1" applyAlignment="1" applyProtection="1">
      <alignment horizontal="center" vertical="center" wrapText="1"/>
    </xf>
    <xf numFmtId="0" fontId="11" fillId="2" borderId="18" xfId="0" applyFont="1" applyFill="1" applyBorder="1" applyAlignment="1" applyProtection="1">
      <alignment horizontal="center" vertical="center" wrapText="1"/>
    </xf>
    <xf numFmtId="0" fontId="16" fillId="2" borderId="84" xfId="0" applyFont="1" applyFill="1" applyBorder="1" applyAlignment="1" applyProtection="1">
      <alignment horizontal="center" vertical="center" wrapText="1"/>
    </xf>
    <xf numFmtId="0" fontId="16" fillId="2" borderId="68" xfId="0" applyFont="1" applyFill="1" applyBorder="1" applyAlignment="1" applyProtection="1">
      <alignment horizontal="center" vertical="center" wrapText="1"/>
    </xf>
    <xf numFmtId="0" fontId="16" fillId="2" borderId="63" xfId="0" applyFont="1" applyFill="1" applyBorder="1" applyAlignment="1" applyProtection="1">
      <alignment horizontal="center" vertical="center" wrapText="1"/>
    </xf>
    <xf numFmtId="0" fontId="30" fillId="2" borderId="2" xfId="0" applyFont="1" applyFill="1" applyBorder="1" applyAlignment="1" applyProtection="1">
      <alignment horizontal="left" vertical="center" wrapText="1"/>
    </xf>
    <xf numFmtId="0" fontId="30" fillId="2" borderId="82" xfId="0" applyFont="1" applyFill="1" applyBorder="1" applyAlignment="1" applyProtection="1">
      <alignment horizontal="left" vertical="center" wrapText="1"/>
    </xf>
    <xf numFmtId="0" fontId="20" fillId="0" borderId="19" xfId="0" applyFont="1" applyBorder="1" applyAlignment="1" applyProtection="1">
      <alignment horizontal="center" vertical="center" shrinkToFit="1"/>
    </xf>
    <xf numFmtId="0" fontId="20" fillId="0" borderId="15" xfId="0" applyFont="1" applyBorder="1" applyAlignment="1" applyProtection="1">
      <alignment horizontal="center" vertical="center" shrinkToFit="1"/>
    </xf>
    <xf numFmtId="0" fontId="20" fillId="0" borderId="20" xfId="0" applyFont="1" applyBorder="1" applyAlignment="1" applyProtection="1">
      <alignment horizontal="center" vertical="center" shrinkToFit="1"/>
    </xf>
    <xf numFmtId="176" fontId="20" fillId="0" borderId="2" xfId="0" applyNumberFormat="1" applyFont="1" applyFill="1" applyBorder="1" applyAlignment="1" applyProtection="1">
      <alignment horizontal="right" vertical="center" shrinkToFit="1"/>
      <protection locked="0"/>
    </xf>
    <xf numFmtId="176" fontId="20" fillId="0" borderId="4" xfId="0" applyNumberFormat="1" applyFont="1" applyFill="1" applyBorder="1" applyAlignment="1" applyProtection="1">
      <alignment horizontal="right" vertical="center" shrinkToFit="1"/>
      <protection locked="0"/>
    </xf>
    <xf numFmtId="0" fontId="20" fillId="0" borderId="62" xfId="0" applyFont="1" applyBorder="1" applyAlignment="1" applyProtection="1">
      <alignment horizontal="center" vertical="center" shrinkToFit="1"/>
    </xf>
    <xf numFmtId="0" fontId="20" fillId="0" borderId="78" xfId="0" applyFont="1" applyBorder="1" applyAlignment="1" applyProtection="1">
      <alignment horizontal="center" vertical="center" shrinkToFit="1"/>
    </xf>
    <xf numFmtId="0" fontId="20" fillId="0" borderId="80" xfId="0" applyFont="1" applyBorder="1" applyAlignment="1" applyProtection="1">
      <alignment horizontal="center" vertical="center" shrinkToFit="1"/>
    </xf>
    <xf numFmtId="176" fontId="20" fillId="0" borderId="62" xfId="0" applyNumberFormat="1" applyFont="1" applyFill="1" applyBorder="1" applyAlignment="1" applyProtection="1">
      <alignment horizontal="right" vertical="center" shrinkToFit="1"/>
      <protection locked="0"/>
    </xf>
    <xf numFmtId="176" fontId="20" fillId="0" borderId="80" xfId="0" applyNumberFormat="1" applyFont="1" applyFill="1" applyBorder="1" applyAlignment="1" applyProtection="1">
      <alignment horizontal="right" vertical="center" shrinkToFit="1"/>
      <protection locked="0"/>
    </xf>
    <xf numFmtId="176" fontId="20" fillId="30" borderId="62" xfId="0" applyNumberFormat="1" applyFont="1" applyFill="1" applyBorder="1" applyAlignment="1" applyProtection="1">
      <alignment horizontal="right" vertical="center" shrinkToFit="1"/>
      <protection locked="0"/>
    </xf>
    <xf numFmtId="176" fontId="20" fillId="30" borderId="92" xfId="0" applyNumberFormat="1" applyFont="1" applyFill="1" applyBorder="1" applyAlignment="1" applyProtection="1">
      <alignment horizontal="right" vertical="center" shrinkToFit="1"/>
      <protection locked="0"/>
    </xf>
    <xf numFmtId="0" fontId="20" fillId="0" borderId="5" xfId="0" applyFont="1" applyBorder="1" applyAlignment="1" applyProtection="1">
      <alignment horizontal="center" vertical="center" shrinkToFit="1"/>
    </xf>
    <xf numFmtId="0" fontId="20" fillId="0" borderId="6" xfId="0" applyFont="1" applyBorder="1" applyAlignment="1" applyProtection="1">
      <alignment horizontal="center" vertical="center" shrinkToFit="1"/>
    </xf>
    <xf numFmtId="0" fontId="20" fillId="0" borderId="7" xfId="0" applyFont="1" applyBorder="1" applyAlignment="1" applyProtection="1">
      <alignment horizontal="center" vertical="center" shrinkToFit="1"/>
    </xf>
    <xf numFmtId="176" fontId="20" fillId="0" borderId="5" xfId="0" applyNumberFormat="1" applyFont="1" applyFill="1" applyBorder="1" applyAlignment="1" applyProtection="1">
      <alignment horizontal="right" vertical="center" shrinkToFit="1"/>
      <protection locked="0"/>
    </xf>
    <xf numFmtId="176" fontId="20" fillId="0" borderId="7" xfId="0" applyNumberFormat="1" applyFont="1" applyFill="1" applyBorder="1" applyAlignment="1" applyProtection="1">
      <alignment horizontal="right" vertical="center" shrinkToFit="1"/>
      <protection locked="0"/>
    </xf>
    <xf numFmtId="176" fontId="20" fillId="30" borderId="17" xfId="0" applyNumberFormat="1" applyFont="1" applyFill="1" applyBorder="1" applyAlignment="1" applyProtection="1">
      <alignment horizontal="right" vertical="center" shrinkToFit="1"/>
      <protection locked="0"/>
    </xf>
    <xf numFmtId="176" fontId="20" fillId="30" borderId="31" xfId="0" applyNumberFormat="1" applyFont="1" applyFill="1" applyBorder="1" applyAlignment="1" applyProtection="1">
      <alignment horizontal="right" vertical="center" shrinkToFit="1"/>
      <protection locked="0"/>
    </xf>
    <xf numFmtId="0" fontId="61" fillId="0" borderId="50" xfId="0" applyFont="1" applyBorder="1" applyAlignment="1">
      <alignment horizontal="center" vertical="center" wrapText="1"/>
    </xf>
    <xf numFmtId="0" fontId="61" fillId="0" borderId="1" xfId="0" applyFont="1" applyBorder="1" applyAlignment="1">
      <alignment horizontal="center" vertical="center" wrapText="1"/>
    </xf>
    <xf numFmtId="0" fontId="61" fillId="0" borderId="53" xfId="0" applyFont="1" applyBorder="1" applyAlignment="1">
      <alignment horizontal="center" vertical="center" wrapText="1"/>
    </xf>
    <xf numFmtId="0" fontId="61" fillId="0" borderId="77" xfId="0" applyFont="1" applyBorder="1" applyAlignment="1">
      <alignment horizontal="center" vertical="center" wrapText="1"/>
    </xf>
    <xf numFmtId="0" fontId="61" fillId="0" borderId="3" xfId="0" applyFont="1" applyBorder="1" applyAlignment="1">
      <alignment horizontal="center" vertical="center" wrapText="1"/>
    </xf>
    <xf numFmtId="0" fontId="61" fillId="0" borderId="82" xfId="0" applyFont="1" applyBorder="1" applyAlignment="1">
      <alignment horizontal="center" vertical="center" wrapText="1"/>
    </xf>
    <xf numFmtId="49" fontId="77" fillId="0" borderId="47" xfId="0" applyNumberFormat="1" applyFont="1" applyBorder="1" applyAlignment="1">
      <alignment horizontal="center" vertical="center"/>
    </xf>
    <xf numFmtId="49" fontId="77" fillId="0" borderId="50" xfId="0" applyNumberFormat="1" applyFont="1" applyBorder="1" applyAlignment="1">
      <alignment horizontal="center" vertical="center"/>
    </xf>
    <xf numFmtId="49" fontId="77" fillId="0" borderId="56" xfId="0" applyNumberFormat="1" applyFont="1" applyBorder="1" applyAlignment="1">
      <alignment horizontal="center" vertical="center"/>
    </xf>
    <xf numFmtId="49" fontId="77" fillId="0" borderId="61" xfId="0" applyNumberFormat="1" applyFont="1" applyBorder="1" applyAlignment="1">
      <alignment horizontal="center" vertical="center"/>
    </xf>
    <xf numFmtId="49" fontId="77" fillId="0" borderId="2" xfId="0" applyNumberFormat="1" applyFont="1" applyBorder="1" applyAlignment="1">
      <alignment horizontal="center" vertical="center"/>
    </xf>
    <xf numFmtId="49" fontId="77" fillId="0" borderId="62" xfId="0" applyNumberFormat="1" applyFont="1" applyBorder="1" applyAlignment="1">
      <alignment horizontal="center" vertical="center"/>
    </xf>
    <xf numFmtId="0" fontId="61" fillId="0" borderId="47" xfId="0" applyFont="1" applyBorder="1" applyAlignment="1">
      <alignment horizontal="center" vertical="center"/>
    </xf>
    <xf numFmtId="0" fontId="61" fillId="0" borderId="48" xfId="0" applyFont="1" applyBorder="1" applyAlignment="1">
      <alignment horizontal="center" vertical="center"/>
    </xf>
    <xf numFmtId="0" fontId="61" fillId="0" borderId="49" xfId="0" applyFont="1" applyBorder="1" applyAlignment="1">
      <alignment horizontal="center" vertical="center"/>
    </xf>
    <xf numFmtId="0" fontId="61" fillId="0" borderId="47" xfId="0" applyFont="1" applyBorder="1" applyAlignment="1">
      <alignment horizontal="center" vertical="center" wrapText="1"/>
    </xf>
    <xf numFmtId="0" fontId="61" fillId="0" borderId="48" xfId="0" applyFont="1" applyBorder="1" applyAlignment="1">
      <alignment horizontal="center" vertical="center" wrapText="1"/>
    </xf>
    <xf numFmtId="0" fontId="61" fillId="0" borderId="49" xfId="0" applyFont="1" applyBorder="1" applyAlignment="1">
      <alignment horizontal="center" vertical="center" wrapText="1"/>
    </xf>
    <xf numFmtId="0" fontId="61" fillId="0" borderId="29" xfId="0" applyFont="1" applyBorder="1" applyAlignment="1">
      <alignment horizontal="center" vertical="center" wrapText="1"/>
    </xf>
    <xf numFmtId="0" fontId="61" fillId="0" borderId="30" xfId="0" applyFont="1" applyBorder="1" applyAlignment="1">
      <alignment horizontal="center" vertical="center" wrapText="1"/>
    </xf>
    <xf numFmtId="0" fontId="61" fillId="0" borderId="87" xfId="0" applyFont="1" applyBorder="1" applyAlignment="1">
      <alignment horizontal="center" vertical="center" wrapText="1"/>
    </xf>
    <xf numFmtId="0" fontId="61" fillId="0" borderId="94" xfId="46" applyFont="1" applyBorder="1" applyAlignment="1">
      <alignment horizontal="center" vertical="center" wrapText="1"/>
    </xf>
    <xf numFmtId="0" fontId="61" fillId="0" borderId="77" xfId="46" applyFont="1" applyBorder="1" applyAlignment="1">
      <alignment horizontal="center" vertical="center" wrapText="1"/>
    </xf>
    <xf numFmtId="0" fontId="61" fillId="0" borderId="93" xfId="46" applyFont="1" applyBorder="1" applyAlignment="1">
      <alignment horizontal="center" vertical="center" wrapText="1"/>
    </xf>
    <xf numFmtId="0" fontId="61" fillId="0" borderId="53" xfId="0" applyFont="1" applyBorder="1" applyAlignment="1">
      <alignment horizontal="center" vertical="center"/>
    </xf>
    <xf numFmtId="0" fontId="61" fillId="0" borderId="58" xfId="0" applyFont="1" applyBorder="1" applyAlignment="1">
      <alignment horizontal="center" vertical="center"/>
    </xf>
    <xf numFmtId="0" fontId="61" fillId="0" borderId="94" xfId="0" applyFont="1" applyBorder="1" applyAlignment="1">
      <alignment horizontal="center" vertical="center" wrapText="1"/>
    </xf>
    <xf numFmtId="0" fontId="61" fillId="0" borderId="91" xfId="0" applyFont="1" applyBorder="1" applyAlignment="1">
      <alignment horizontal="center" vertical="center" wrapText="1"/>
    </xf>
    <xf numFmtId="0" fontId="61" fillId="0" borderId="95" xfId="0" applyFont="1" applyBorder="1" applyAlignment="1">
      <alignment horizontal="center" vertical="center" wrapText="1"/>
    </xf>
    <xf numFmtId="0" fontId="70" fillId="0" borderId="47" xfId="56" applyFont="1" applyBorder="1" applyAlignment="1">
      <alignment horizontal="center" vertical="center" wrapText="1"/>
    </xf>
    <xf numFmtId="0" fontId="70" fillId="0" borderId="48" xfId="56" applyFont="1" applyBorder="1" applyAlignment="1">
      <alignment horizontal="center" vertical="center" wrapText="1"/>
    </xf>
    <xf numFmtId="0" fontId="70" fillId="0" borderId="49" xfId="56" applyFont="1" applyBorder="1" applyAlignment="1">
      <alignment horizontal="center" vertical="center" wrapText="1"/>
    </xf>
    <xf numFmtId="0" fontId="70" fillId="0" borderId="50" xfId="56" applyFont="1" applyBorder="1" applyAlignment="1">
      <alignment horizontal="center" vertical="center" wrapText="1"/>
    </xf>
    <xf numFmtId="0" fontId="70" fillId="0" borderId="1" xfId="56" applyFont="1" applyBorder="1" applyAlignment="1">
      <alignment horizontal="center" vertical="center" wrapText="1"/>
    </xf>
    <xf numFmtId="0" fontId="70" fillId="0" borderId="53" xfId="56" applyFont="1" applyBorder="1" applyAlignment="1">
      <alignment horizontal="center" vertical="center" wrapText="1"/>
    </xf>
  </cellXfs>
  <cellStyles count="57">
    <cellStyle name="20% - アクセント 1 2" xfId="6" xr:uid="{47C9FA39-D766-4DEB-A7EC-0CBB6C78DC61}"/>
    <cellStyle name="20% - アクセント 2 2" xfId="7" xr:uid="{93C32790-08E8-40A9-B4A5-50A036B37087}"/>
    <cellStyle name="20% - アクセント 3 2" xfId="8" xr:uid="{C5DA87A5-30CC-4A4E-B001-C4F46B5A89A9}"/>
    <cellStyle name="20% - アクセント 4 2" xfId="9" xr:uid="{BAEA5568-443E-434B-9F9F-F786D342B4E7}"/>
    <cellStyle name="20% - アクセント 5 2" xfId="10" xr:uid="{6321A664-4F40-4B71-9CAA-3B1BA19BE3AA}"/>
    <cellStyle name="20% - アクセント 6 2" xfId="11" xr:uid="{DD1B9111-6D39-4447-B032-D7DA6D2ED07B}"/>
    <cellStyle name="40% - アクセント 1 2" xfId="12" xr:uid="{DD5EB02C-01B7-4E2D-A086-B1854C908363}"/>
    <cellStyle name="40% - アクセント 2 2" xfId="13" xr:uid="{4F5429D0-4E93-4AFD-B428-9DC5BF5DA51C}"/>
    <cellStyle name="40% - アクセント 3 2" xfId="14" xr:uid="{3354225D-53E4-4B92-A662-AC521E30F6D7}"/>
    <cellStyle name="40% - アクセント 4 2" xfId="15" xr:uid="{5967988D-5495-4AFA-A1B5-5AB937A88F28}"/>
    <cellStyle name="40% - アクセント 5 2" xfId="16" xr:uid="{06414976-2346-46B0-AD45-CD0770A931BE}"/>
    <cellStyle name="40% - アクセント 6 2" xfId="17" xr:uid="{B8317A14-BDAC-4630-872E-6D43E7864B80}"/>
    <cellStyle name="60% - アクセント 1 2" xfId="18" xr:uid="{89978664-3E44-433E-9CF8-16801326DF5A}"/>
    <cellStyle name="60% - アクセント 2 2" xfId="19" xr:uid="{7D03244C-DFCF-4241-92FC-BE98E6191839}"/>
    <cellStyle name="60% - アクセント 3 2" xfId="20" xr:uid="{9FF07DE1-6055-45F5-A580-FBC50A64044E}"/>
    <cellStyle name="60% - アクセント 4 2" xfId="21" xr:uid="{750A7E91-3DB3-41F5-9FD8-BA985AD00E06}"/>
    <cellStyle name="60% - アクセント 5 2" xfId="22" xr:uid="{5F68922B-AF56-4811-908B-9E26B420B998}"/>
    <cellStyle name="60% - アクセント 6 2" xfId="23" xr:uid="{4EA9C386-A2D8-4832-A294-B27A877CB5E1}"/>
    <cellStyle name="アクセント 1 2" xfId="24" xr:uid="{F707702C-D29C-45C6-B291-40A9FD05B552}"/>
    <cellStyle name="アクセント 2 2" xfId="25" xr:uid="{EBE741A3-DBCF-4A28-997E-29BE11203636}"/>
    <cellStyle name="アクセント 3 2" xfId="26" xr:uid="{204EF892-F9D5-49E9-8B1D-2F6F2D669DE7}"/>
    <cellStyle name="アクセント 4 2" xfId="27" xr:uid="{CB9C1981-5A12-4CDA-A892-30AA897E8D50}"/>
    <cellStyle name="アクセント 5 2" xfId="28" xr:uid="{4E304F2E-393A-40BC-BF2E-F867A438388D}"/>
    <cellStyle name="アクセント 6 2" xfId="29" xr:uid="{362EADC1-E015-4859-A622-26291C3F3B7D}"/>
    <cellStyle name="タイトル 2" xfId="30" xr:uid="{E707CBA7-0480-4FC8-896C-6BF33963447C}"/>
    <cellStyle name="チェック セル 2" xfId="31" xr:uid="{9ED94215-A3C1-4DF6-8C44-5E520D97B18A}"/>
    <cellStyle name="どちらでもない 2" xfId="32" xr:uid="{2941265D-0D95-474D-9D82-0EAE2B9CAA91}"/>
    <cellStyle name="パーセント" xfId="55" builtinId="5"/>
    <cellStyle name="パーセント 2" xfId="2" xr:uid="{00000000-0005-0000-0000-000000000000}"/>
    <cellStyle name="ハイパーリンク" xfId="4" builtinId="8"/>
    <cellStyle name="メモ 2" xfId="33" xr:uid="{7D616F2B-5517-4EF6-AB0B-9096468617A7}"/>
    <cellStyle name="リンク セル 2" xfId="34" xr:uid="{81517695-F974-4292-9EA7-FF34B86BBAD8}"/>
    <cellStyle name="悪い 2" xfId="35" xr:uid="{C4D26897-DAE9-4531-BDAE-EE2BECEB44F8}"/>
    <cellStyle name="計算 2" xfId="36" xr:uid="{0CCB75A3-727A-44FB-9A46-398A3A064022}"/>
    <cellStyle name="警告文 2" xfId="37" xr:uid="{1B2D52D5-F51E-41E5-AB72-62F9CEB9E6D1}"/>
    <cellStyle name="桁区切り" xfId="5" builtinId="6"/>
    <cellStyle name="桁区切り 2" xfId="1" xr:uid="{00000000-0005-0000-0000-000003000000}"/>
    <cellStyle name="見出し 1 2" xfId="38" xr:uid="{1975B9E6-6EC0-47D6-B63F-0C6F65BC5942}"/>
    <cellStyle name="見出し 2 2" xfId="39" xr:uid="{AC14F2B6-E628-438D-B11B-2099ACE9169E}"/>
    <cellStyle name="見出し 3 2" xfId="40" xr:uid="{9EE4B1B3-8481-46C8-9FCF-7D3EAB656BFF}"/>
    <cellStyle name="見出し 4 2" xfId="41" xr:uid="{B58C7879-2C68-4CC6-BCE8-92E97C4AA14A}"/>
    <cellStyle name="集計 2" xfId="42" xr:uid="{C1511080-8D1A-468D-B95A-265C4B386EA3}"/>
    <cellStyle name="出力 2" xfId="43" xr:uid="{CA4F6525-265C-4A82-A5CE-3157C12CD11F}"/>
    <cellStyle name="説明文 2" xfId="44" xr:uid="{3136074F-3FAA-4BFB-A0AE-B69A242A85B3}"/>
    <cellStyle name="入力 2" xfId="45" xr:uid="{1EFED190-0001-4CDA-95BB-DFBEB8FAF74B}"/>
    <cellStyle name="標準" xfId="0" builtinId="0"/>
    <cellStyle name="標準 10" xfId="56" xr:uid="{4F494111-D100-49B9-B43D-0A3D9A3F3182}"/>
    <cellStyle name="標準 2" xfId="3" xr:uid="{00000000-0005-0000-0000-000005000000}"/>
    <cellStyle name="標準 2 2" xfId="51" xr:uid="{F91A450F-3368-4978-8EB3-8C7BC5BDFCBE}"/>
    <cellStyle name="標準 2 3" xfId="46" xr:uid="{C96A687C-4EBF-4EA0-90EF-DBD38ACC07BF}"/>
    <cellStyle name="標準 3" xfId="48" xr:uid="{B9B7FF7E-5520-4825-AE1B-0CE41F2858DE}"/>
    <cellStyle name="標準 3 2" xfId="49" xr:uid="{609F4506-DB68-4531-9837-34DC5EF7B481}"/>
    <cellStyle name="標準 3 2 2" xfId="53" xr:uid="{BAF5B9BF-10FE-44FF-9DEF-9BA927E3E0A8}"/>
    <cellStyle name="標準 3 3" xfId="50" xr:uid="{D864734A-89D5-428B-AF47-E7AEF69204C1}"/>
    <cellStyle name="標準 3 3 2" xfId="54" xr:uid="{CFF34A34-2E14-47AE-9771-6E7B1C422E49}"/>
    <cellStyle name="標準 3 4" xfId="52" xr:uid="{1E93C79E-3B70-4084-B5DA-0C217B3F1A9A}"/>
    <cellStyle name="良い 2" xfId="47" xr:uid="{E23F3957-07F9-4062-AD1C-5C3D677C1073}"/>
  </cellStyles>
  <dxfs count="58">
    <dxf>
      <fill>
        <patternFill>
          <bgColor theme="0"/>
        </patternFill>
      </fill>
    </dxf>
    <dxf>
      <fill>
        <patternFill>
          <bgColor theme="0"/>
        </patternFill>
      </fill>
    </dxf>
    <dxf>
      <fill>
        <patternFill>
          <bgColor theme="9" tint="0.79998168889431442"/>
        </patternFill>
      </fill>
    </dxf>
    <dxf>
      <font>
        <color theme="0"/>
      </font>
    </dxf>
    <dxf>
      <font>
        <color theme="0"/>
      </font>
    </dxf>
    <dxf>
      <fill>
        <patternFill>
          <bgColor theme="0"/>
        </patternFill>
      </fill>
    </dxf>
    <dxf>
      <fill>
        <patternFill>
          <bgColor rgb="FFFFC000"/>
        </patternFill>
      </fill>
    </dxf>
    <dxf>
      <fill>
        <patternFill>
          <bgColor theme="0"/>
        </patternFill>
      </fill>
    </dxf>
    <dxf>
      <fill>
        <patternFill>
          <bgColor theme="9" tint="0.79998168889431442"/>
        </patternFill>
      </fill>
    </dxf>
    <dxf>
      <fill>
        <patternFill>
          <bgColor theme="0"/>
        </patternFill>
      </fill>
    </dxf>
    <dxf>
      <fill>
        <patternFill>
          <bgColor theme="9" tint="0.79998168889431442"/>
        </patternFill>
      </fill>
    </dxf>
    <dxf>
      <fill>
        <patternFill>
          <bgColor theme="9" tint="0.79998168889431442"/>
        </patternFill>
      </fill>
    </dxf>
    <dxf>
      <fill>
        <patternFill>
          <bgColor theme="0"/>
        </patternFill>
      </fill>
    </dxf>
    <dxf>
      <fill>
        <patternFill>
          <bgColor theme="9" tint="0.79998168889431442"/>
        </patternFill>
      </fill>
    </dxf>
    <dxf>
      <fill>
        <patternFill>
          <bgColor rgb="FFFFE5FC"/>
        </patternFill>
      </fill>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theme="0" tint="-0.34998626667073579"/>
        </patternFill>
      </fill>
      <border>
        <left/>
        <right/>
        <top/>
        <bottom/>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vertical/>
        <horizontal/>
      </border>
    </dxf>
    <dxf>
      <font>
        <color rgb="FFA0A0A0"/>
      </font>
      <fill>
        <patternFill>
          <bgColor theme="0" tint="-0.34998626667073579"/>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bottom/>
        <vertical/>
        <horizontal/>
      </border>
    </dxf>
    <dxf>
      <font>
        <color rgb="FFA0A0A0"/>
      </font>
      <fill>
        <patternFill>
          <bgColor rgb="FFA0A0A0"/>
        </patternFill>
      </fill>
      <border>
        <left/>
        <right/>
        <top/>
        <bottom/>
        <vertical/>
        <horizontal/>
      </border>
    </dxf>
    <dxf>
      <font>
        <color rgb="FFA0A0A0"/>
      </font>
      <fill>
        <patternFill patternType="solid">
          <bgColor theme="0" tint="-0.34998626667073579"/>
        </patternFill>
      </fill>
      <border>
        <left/>
        <right/>
        <top/>
        <vertical/>
        <horizontal/>
      </border>
    </dxf>
    <dxf>
      <border>
        <left/>
        <right/>
        <top/>
        <bottom/>
        <vertical/>
        <horizontal/>
      </border>
    </dxf>
    <dxf>
      <fill>
        <patternFill>
          <bgColor theme="0" tint="-4.9989318521683403E-2"/>
        </patternFill>
      </fill>
    </dxf>
    <dxf>
      <font>
        <color theme="0"/>
      </font>
      <fill>
        <patternFill patternType="solid">
          <bgColor theme="0"/>
        </patternFill>
      </fill>
      <border>
        <right/>
        <top/>
        <vertical/>
        <horizontal/>
      </border>
    </dxf>
    <dxf>
      <fill>
        <patternFill>
          <bgColor rgb="FFFFC000"/>
        </patternFill>
      </fill>
    </dxf>
    <dxf>
      <fill>
        <patternFill>
          <bgColor rgb="FFFFC000"/>
        </patternFill>
      </fill>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A0A0A0"/>
      <color rgb="FFFFF2CC"/>
      <color rgb="FFFFE5FC"/>
      <color rgb="FFFFFFCC"/>
      <color rgb="FFCCFFFF"/>
      <color rgb="FFCCFFCC"/>
      <color rgb="FFCDFFFF"/>
      <color rgb="FFFFE2AF"/>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externalLinks/externalLink5.xml" Type="http://schemas.openxmlformats.org/officeDocument/2006/relationships/externalLink"/><Relationship Id="rId11" Target="theme/theme1.xml" Type="http://schemas.openxmlformats.org/officeDocument/2006/relationships/theme"/><Relationship Id="rId12" Target="styles.xml" Type="http://schemas.openxmlformats.org/officeDocument/2006/relationships/styles"/><Relationship Id="rId13" Target="sharedStrings.xml" Type="http://schemas.openxmlformats.org/officeDocument/2006/relationships/sharedStrings"/><Relationship Id="rId14" Target="calcChain.xml" Type="http://schemas.openxmlformats.org/officeDocument/2006/relationships/calcChain"/><Relationship Id="rId15" Target="../customXml/item1.xml" Type="http://schemas.openxmlformats.org/officeDocument/2006/relationships/customXml"/><Relationship Id="rId16" Target="../customXml/item2.xml" Type="http://schemas.openxmlformats.org/officeDocument/2006/relationships/customXml"/><Relationship Id="rId17"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externalLinks/externalLink1.xml" Type="http://schemas.openxmlformats.org/officeDocument/2006/relationships/externalLink"/><Relationship Id="rId7" Target="externalLinks/externalLink2.xml" Type="http://schemas.openxmlformats.org/officeDocument/2006/relationships/externalLink"/><Relationship Id="rId8" Target="externalLinks/externalLink3.xml" Type="http://schemas.openxmlformats.org/officeDocument/2006/relationships/externalLink"/><Relationship Id="rId9" Target="externalLinks/externalLink4.xml" Type="http://schemas.openxmlformats.org/officeDocument/2006/relationships/externalLink"/></Relationships>
</file>

<file path=xl/ctrlProps/ctrlProp1.xml><?xml version="1.0" encoding="utf-8"?>
<formControlPr xmlns="http://schemas.microsoft.com/office/spreadsheetml/2009/9/main" objectType="CheckBox" fmlaLink="#REF!" lockText="1" noThreeD="1"/>
</file>

<file path=xl/ctrlProps/ctrlProp2.xml><?xml version="1.0" encoding="utf-8"?>
<formControlPr xmlns="http://schemas.microsoft.com/office/spreadsheetml/2009/9/main" objectType="CheckBox" fmlaLink="$AM$64" lockText="1" noThreeD="1"/>
</file>

<file path=xl/ctrlProps/ctrlProp3.xml><?xml version="1.0" encoding="utf-8"?>
<formControlPr xmlns="http://schemas.microsoft.com/office/spreadsheetml/2009/9/main" objectType="CheckBox" fmlaLink="$AM$70" lockText="1" noThreeD="1"/>
</file>

<file path=xl/ctrlProps/ctrlProp4.xml><?xml version="1.0" encoding="utf-8"?>
<formControlPr xmlns="http://schemas.microsoft.com/office/spreadsheetml/2009/9/main" objectType="CheckBox" fmlaLink="$AN$70" lockText="1" noThreeD="1"/>
</file>

<file path=xl/ctrlProps/ctrlProp5.xml><?xml version="1.0" encoding="utf-8"?>
<formControlPr xmlns="http://schemas.microsoft.com/office/spreadsheetml/2009/9/main" objectType="CheckBox" fmlaLink="$AO$71" lockText="1" noThreeD="1"/>
</file>

<file path=xl/ctrlProps/ctrlProp6.xml><?xml version="1.0" encoding="utf-8"?>
<formControlPr xmlns="http://schemas.microsoft.com/office/spreadsheetml/2009/9/main" objectType="CheckBox" checked="Checked" fmlaLink="$AM$84" lockText="1" noThreeD="1"/>
</file>

<file path=xl/ctrlProps/ctrlProp7.xml><?xml version="1.0" encoding="utf-8"?>
<formControlPr xmlns="http://schemas.microsoft.com/office/spreadsheetml/2009/9/main" objectType="CheckBox" fmlaLink="$AN$84" lockText="1" noThreeD="1"/>
</file>

<file path=xl/ctrlProps/ctrlProp8.xml><?xml version="1.0" encoding="utf-8"?>
<formControlPr xmlns="http://schemas.microsoft.com/office/spreadsheetml/2009/9/main" objectType="CheckBox" fmlaLink="$AO$84" lockText="1" noThreeD="1"/>
</file>

<file path=xl/ctrlProps/ctrlProp9.xml><?xml version="1.0" encoding="utf-8"?>
<formControlPr xmlns="http://schemas.microsoft.com/office/spreadsheetml/2009/9/main" objectType="CheckBox" fmlaLink="$AP$84" lockText="1" noThreeD="1"/>
</file>

<file path=xl/ctrlProps/ctrlProp10.xml><?xml version="1.0" encoding="utf-8"?>
<formControlPr xmlns="http://schemas.microsoft.com/office/spreadsheetml/2009/9/main" objectType="CheckBox" checked="Checked" fmlaLink="$AM$96" lockText="1" noThreeD="1"/>
</file>

<file path=xl/ctrlProps/ctrlProp11.xml><?xml version="1.0" encoding="utf-8"?>
<formControlPr xmlns="http://schemas.microsoft.com/office/spreadsheetml/2009/9/main" objectType="CheckBox" fmlaLink="$AM$97" lockText="1" noThreeD="1"/>
</file>

<file path=xl/ctrlProps/ctrlProp12.xml><?xml version="1.0" encoding="utf-8"?>
<formControlPr xmlns="http://schemas.microsoft.com/office/spreadsheetml/2009/9/main" objectType="CheckBox" fmlaLink="$AM$98" lockText="1" noThreeD="1"/>
</file>

<file path=xl/ctrlProps/ctrlProp13.xml><?xml version="1.0" encoding="utf-8"?>
<formControlPr xmlns="http://schemas.microsoft.com/office/spreadsheetml/2009/9/main" objectType="CheckBox" checked="Checked" fmlaLink="$AM$112" lockText="1" noThreeD="1"/>
</file>

<file path=xl/ctrlProps/ctrlProp14.xml><?xml version="1.0" encoding="utf-8"?>
<formControlPr xmlns="http://schemas.microsoft.com/office/spreadsheetml/2009/9/main" objectType="CheckBox" checked="Checked" fmlaLink="$AM$113" lockText="1" noThreeD="1"/>
</file>

<file path=xl/ctrlProps/ctrlProp15.xml><?xml version="1.0" encoding="utf-8"?>
<formControlPr xmlns="http://schemas.microsoft.com/office/spreadsheetml/2009/9/main" objectType="CheckBox" fmlaLink="$AM$114" lockText="1" noThreeD="1"/>
</file>

<file path=xl/ctrlProps/ctrlProp16.xml><?xml version="1.0" encoding="utf-8"?>
<formControlPr xmlns="http://schemas.microsoft.com/office/spreadsheetml/2009/9/main" objectType="CheckBox" fmlaLink="$AM$115" lockText="1" noThreeD="1"/>
</file>

<file path=xl/ctrlProps/ctrlProp17.xml><?xml version="1.0" encoding="utf-8"?>
<formControlPr xmlns="http://schemas.microsoft.com/office/spreadsheetml/2009/9/main" objectType="CheckBox" checked="Checked" fmlaLink="$AM$117" lockText="1" noThreeD="1"/>
</file>

<file path=xl/ctrlProps/ctrlProp18.xml><?xml version="1.0" encoding="utf-8"?>
<formControlPr xmlns="http://schemas.microsoft.com/office/spreadsheetml/2009/9/main" objectType="CheckBox" checked="Checked" fmlaLink="$AM$116" lockText="1" noThreeD="1"/>
</file>

<file path=xl/ctrlProps/ctrlProp19.xml><?xml version="1.0" encoding="utf-8"?>
<formControlPr xmlns="http://schemas.microsoft.com/office/spreadsheetml/2009/9/main" objectType="CheckBox" fmlaLink="$AM$118" lockText="1" noThreeD="1"/>
</file>

<file path=xl/ctrlProps/ctrlProp20.xml><?xml version="1.0" encoding="utf-8"?>
<formControlPr xmlns="http://schemas.microsoft.com/office/spreadsheetml/2009/9/main" objectType="CheckBox" fmlaLink="$AM$119" lockText="1" noThreeD="1"/>
</file>

<file path=xl/ctrlProps/ctrlProp21.xml><?xml version="1.0" encoding="utf-8"?>
<formControlPr xmlns="http://schemas.microsoft.com/office/spreadsheetml/2009/9/main" objectType="CheckBox" checked="Checked" fmlaLink="$AM$120" lockText="1" noThreeD="1"/>
</file>

<file path=xl/ctrlProps/ctrlProp22.xml><?xml version="1.0" encoding="utf-8"?>
<formControlPr xmlns="http://schemas.microsoft.com/office/spreadsheetml/2009/9/main" objectType="CheckBox" checked="Checked" fmlaLink="$AM$121" lockText="1" noThreeD="1"/>
</file>

<file path=xl/ctrlProps/ctrlProp23.xml><?xml version="1.0" encoding="utf-8"?>
<formControlPr xmlns="http://schemas.microsoft.com/office/spreadsheetml/2009/9/main" objectType="CheckBox" fmlaLink="$AM$122" lockText="1" noThreeD="1"/>
</file>

<file path=xl/ctrlProps/ctrlProp24.xml><?xml version="1.0" encoding="utf-8"?>
<formControlPr xmlns="http://schemas.microsoft.com/office/spreadsheetml/2009/9/main" objectType="CheckBox" fmlaLink="$AM$123" lockText="1" noThreeD="1"/>
</file>

<file path=xl/ctrlProps/ctrlProp25.xml><?xml version="1.0" encoding="utf-8"?>
<formControlPr xmlns="http://schemas.microsoft.com/office/spreadsheetml/2009/9/main" objectType="CheckBox" checked="Checked" fmlaLink="$AM$124" lockText="1" noThreeD="1"/>
</file>

<file path=xl/ctrlProps/ctrlProp26.xml><?xml version="1.0" encoding="utf-8"?>
<formControlPr xmlns="http://schemas.microsoft.com/office/spreadsheetml/2009/9/main" objectType="CheckBox" checked="Checked" fmlaLink="$AM$125" lockText="1" noThreeD="1"/>
</file>

<file path=xl/ctrlProps/ctrlProp27.xml><?xml version="1.0" encoding="utf-8"?>
<formControlPr xmlns="http://schemas.microsoft.com/office/spreadsheetml/2009/9/main" objectType="CheckBox" fmlaLink="$AM$126" lockText="1" noThreeD="1"/>
</file>

<file path=xl/ctrlProps/ctrlProp28.xml><?xml version="1.0" encoding="utf-8"?>
<formControlPr xmlns="http://schemas.microsoft.com/office/spreadsheetml/2009/9/main" objectType="CheckBox" fmlaLink="$AM$127" lockText="1" noThreeD="1"/>
</file>

<file path=xl/ctrlProps/ctrlProp29.xml><?xml version="1.0" encoding="utf-8"?>
<formControlPr xmlns="http://schemas.microsoft.com/office/spreadsheetml/2009/9/main" objectType="CheckBox" checked="Checked" fmlaLink="$AM$128" lockText="1" noThreeD="1"/>
</file>

<file path=xl/ctrlProps/ctrlProp30.xml><?xml version="1.0" encoding="utf-8"?>
<formControlPr xmlns="http://schemas.microsoft.com/office/spreadsheetml/2009/9/main" objectType="CheckBox" fmlaLink="$AM$129" lockText="1" noThreeD="1"/>
</file>

<file path=xl/ctrlProps/ctrlProp31.xml><?xml version="1.0" encoding="utf-8"?>
<formControlPr xmlns="http://schemas.microsoft.com/office/spreadsheetml/2009/9/main" objectType="CheckBox" checked="Checked" fmlaLink="$AM$130" lockText="1" noThreeD="1"/>
</file>

<file path=xl/ctrlProps/ctrlProp32.xml><?xml version="1.0" encoding="utf-8"?>
<formControlPr xmlns="http://schemas.microsoft.com/office/spreadsheetml/2009/9/main" objectType="CheckBox" checked="Checked" fmlaLink="$AM$131" lockText="1" noThreeD="1"/>
</file>

<file path=xl/ctrlProps/ctrlProp33.xml><?xml version="1.0" encoding="utf-8"?>
<formControlPr xmlns="http://schemas.microsoft.com/office/spreadsheetml/2009/9/main" objectType="CheckBox" fmlaLink="$AM$132" lockText="1" noThreeD="1"/>
</file>

<file path=xl/ctrlProps/ctrlProp34.xml><?xml version="1.0" encoding="utf-8"?>
<formControlPr xmlns="http://schemas.microsoft.com/office/spreadsheetml/2009/9/main" objectType="CheckBox" checked="Checked" fmlaLink="$AM$136" lockText="1" noThreeD="1"/>
</file>

<file path=xl/ctrlProps/ctrlProp35.xml><?xml version="1.0" encoding="utf-8"?>
<formControlPr xmlns="http://schemas.microsoft.com/office/spreadsheetml/2009/9/main" objectType="CheckBox" checked="Checked" fmlaLink="$AM$137" lockText="1" noThreeD="1"/>
</file>

<file path=xl/ctrlProps/ctrlProp36.xml><?xml version="1.0" encoding="utf-8"?>
<formControlPr xmlns="http://schemas.microsoft.com/office/spreadsheetml/2009/9/main" objectType="CheckBox" fmlaLink="$AM$138" lockText="1" noThreeD="1"/>
</file>

<file path=xl/ctrlProps/ctrlProp37.xml><?xml version="1.0" encoding="utf-8"?>
<formControlPr xmlns="http://schemas.microsoft.com/office/spreadsheetml/2009/9/main" objectType="CheckBox" fmlaLink="$AM$139" lockText="1" noThreeD="1"/>
</file>

<file path=xl/ctrlProps/ctrlProp38.xml><?xml version="1.0" encoding="utf-8"?>
<formControlPr xmlns="http://schemas.microsoft.com/office/spreadsheetml/2009/9/main" objectType="CheckBox" fmlaLink="$AM$134" lockText="1" noThreeD="1"/>
</file>

<file path=xl/ctrlProps/ctrlProp39.xml><?xml version="1.0" encoding="utf-8"?>
<formControlPr xmlns="http://schemas.microsoft.com/office/spreadsheetml/2009/9/main" objectType="CheckBox" fmlaLink="$AM$135" lockText="1" noThreeD="1"/>
</file>

<file path=xl/ctrlProps/ctrlProp40.xml><?xml version="1.0" encoding="utf-8"?>
<formControlPr xmlns="http://schemas.microsoft.com/office/spreadsheetml/2009/9/main" objectType="CheckBox" fmlaLink="$AM$133" lockText="1" noThreeD="1"/>
</file>

<file path=xl/ctrlProps/ctrlProp41.xml><?xml version="1.0" encoding="utf-8"?>
<formControlPr xmlns="http://schemas.microsoft.com/office/spreadsheetml/2009/9/main" objectType="CheckBox" checked="Checked" fmlaLink="$AM$60" lockText="1" noThreeD="1"/>
</file>

<file path=xl/ctrlProps/ctrlProp42.xml><?xml version="1.0" encoding="utf-8"?>
<formControlPr xmlns="http://schemas.microsoft.com/office/spreadsheetml/2009/9/main" objectType="CheckBox" fmlaLink="$AM$102" lockText="1" noThreeD="1"/>
</file>

<file path=xl/ctrlProps/ctrlProp43.xml><?xml version="1.0" encoding="utf-8"?>
<formControlPr xmlns="http://schemas.microsoft.com/office/spreadsheetml/2009/9/main" objectType="CheckBox" fmlaLink="$AM$80" lockText="1" noThreeD="1"/>
</file>

<file path=xl/ctrlProps/ctrlProp44.xml><?xml version="1.0" encoding="utf-8"?>
<formControlPr xmlns="http://schemas.microsoft.com/office/spreadsheetml/2009/9/main" objectType="CheckBox" fmlaLink="$AM$99" lockText="1" noThreeD="1"/>
</file>

<file path=xl/drawings/drawing1.xml><?xml version="1.0" encoding="utf-8"?>
<xdr:wsDr xmlns:xdr="http://schemas.openxmlformats.org/drawingml/2006/spreadsheetDrawing" xmlns:a="http://schemas.openxmlformats.org/drawingml/2006/main">
  <xdr:twoCellAnchor>
    <xdr:from>
      <xdr:col>27</xdr:col>
      <xdr:colOff>515629</xdr:colOff>
      <xdr:row>2</xdr:row>
      <xdr:rowOff>116202</xdr:rowOff>
    </xdr:from>
    <xdr:to>
      <xdr:col>35</xdr:col>
      <xdr:colOff>402772</xdr:colOff>
      <xdr:row>3</xdr:row>
      <xdr:rowOff>367666</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2431404" y="668652"/>
          <a:ext cx="4582968" cy="756289"/>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入力セル</a:t>
            </a: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20208" y="1180081"/>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104775</xdr:rowOff>
    </xdr:from>
    <xdr:to>
      <xdr:col>24</xdr:col>
      <xdr:colOff>1535664</xdr:colOff>
      <xdr:row>12</xdr:row>
      <xdr:rowOff>15685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52426" y="1857375"/>
          <a:ext cx="9403313" cy="1396810"/>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1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410835"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4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3-2</a:t>
                </a:r>
              </a:p>
              <a:p>
                <a:pPr algn="l"/>
                <a:endParaRPr kumimoji="1" lang="en-US" altLang="ja-JP" sz="1400" b="1" baseline="0"/>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3-1</a:t>
                </a:r>
              </a:p>
              <a:p>
                <a:pPr algn="l"/>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100" b="1">
                    <a:solidFill>
                      <a:sysClr val="windowText" lastClr="000000"/>
                    </a:solidFill>
                  </a:rPr>
                  <a:t>ワークシート</a:t>
                </a:r>
                <a:endParaRPr kumimoji="1" lang="en-US" altLang="ja-JP" sz="1100" b="1">
                  <a:solidFill>
                    <a:sysClr val="windowText" lastClr="000000"/>
                  </a:solidFill>
                </a:endParaRPr>
              </a:p>
              <a:p>
                <a:pPr algn="ctr"/>
                <a:r>
                  <a:rPr kumimoji="1" lang="ja-JP" altLang="en-US" sz="1100" b="1">
                    <a:solidFill>
                      <a:sysClr val="windowText" lastClr="000000"/>
                    </a:solidFill>
                  </a:rPr>
                  <a:t>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3999"/>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634332" y="2401094"/>
              <a:ext cx="1180704"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6" y="1607114"/>
            <a:ext cx="66889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4"/>
            <a:ext cx="64508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9" y="1610441"/>
            <a:ext cx="66674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grpSp>
    <xdr:clientData/>
  </xdr:twoCellAnchor>
  <xdr:twoCellAnchor>
    <xdr:from>
      <xdr:col>10</xdr:col>
      <xdr:colOff>142876</xdr:colOff>
      <xdr:row>6</xdr:row>
      <xdr:rowOff>168681</xdr:rowOff>
    </xdr:from>
    <xdr:to>
      <xdr:col>15</xdr:col>
      <xdr:colOff>130629</xdr:colOff>
      <xdr:row>8</xdr:row>
      <xdr:rowOff>21987</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690133" y="1551167"/>
          <a:ext cx="945696" cy="354049"/>
        </a:xfrm>
        <a:prstGeom prst="wedgeEllipseCallout">
          <a:avLst>
            <a:gd name="adj1" fmla="val -55381"/>
            <a:gd name="adj2" fmla="val 48828"/>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11</xdr:col>
      <xdr:colOff>114655</xdr:colOff>
      <xdr:row>6</xdr:row>
      <xdr:rowOff>161924</xdr:rowOff>
    </xdr:from>
    <xdr:to>
      <xdr:col>15</xdr:col>
      <xdr:colOff>185056</xdr:colOff>
      <xdr:row>8</xdr:row>
      <xdr:rowOff>97970</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846969" y="1544410"/>
          <a:ext cx="843287" cy="436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紙の場合</a:t>
          </a:r>
          <a:endParaRPr kumimoji="1" lang="en-US" altLang="ja-JP" sz="8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1">
              <a:solidFill>
                <a:schemeClr val="dk1"/>
              </a:solidFill>
              <a:effectLst/>
              <a:latin typeface="+mn-lt"/>
              <a:ea typeface="+mn-ea"/>
              <a:cs typeface="+mn-cs"/>
            </a:rPr>
            <a:t>提出不要</a:t>
          </a:r>
          <a:endParaRPr lang="ja-JP" altLang="ja-JP" sz="800" b="1">
            <a:effectLst/>
          </a:endParaRPr>
        </a:p>
      </xdr:txBody>
    </xdr:sp>
    <xdr:clientData/>
  </xdr:twoCellAnchor>
  <xdr:twoCellAnchor>
    <xdr:from>
      <xdr:col>24</xdr:col>
      <xdr:colOff>228600</xdr:colOff>
      <xdr:row>0</xdr:row>
      <xdr:rowOff>76200</xdr:rowOff>
    </xdr:from>
    <xdr:to>
      <xdr:col>26</xdr:col>
      <xdr:colOff>533400</xdr:colOff>
      <xdr:row>1</xdr:row>
      <xdr:rowOff>255270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7658100" y="76200"/>
          <a:ext cx="3009900" cy="426720"/>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a:solidFill>
                <a:srgbClr val="FF0000"/>
              </a:solidFill>
              <a:latin typeface="メイリオ" panose="020B0604030504040204" pitchFamily="50" charset="-128"/>
              <a:ea typeface="メイリオ" panose="020B0604030504040204" pitchFamily="50" charset="-128"/>
            </a:rPr>
            <a:t>R7</a:t>
          </a:r>
          <a:r>
            <a:rPr kumimoji="1" lang="ja-JP" altLang="en-US" sz="1800">
              <a:solidFill>
                <a:srgbClr val="FF0000"/>
              </a:solidFill>
              <a:latin typeface="メイリオ" panose="020B0604030504040204" pitchFamily="50" charset="-128"/>
              <a:ea typeface="メイリオ" panose="020B0604030504040204" pitchFamily="50" charset="-128"/>
            </a:rPr>
            <a:t>処遇改善加算実績報告書</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140</xdr:row>
          <xdr:rowOff>0</xdr:rowOff>
        </xdr:from>
        <xdr:to>
          <xdr:col>6</xdr:col>
          <xdr:colOff>19050</xdr:colOff>
          <xdr:row>140</xdr:row>
          <xdr:rowOff>28575</xdr:rowOff>
        </xdr:to>
        <xdr:grpSp>
          <xdr:nvGrpSpPr>
            <xdr:cNvPr id="27" name="Group 41">
              <a:extLst>
                <a:ext uri="{FF2B5EF4-FFF2-40B4-BE49-F238E27FC236}">
                  <a16:creationId xmlns:a16="http://schemas.microsoft.com/office/drawing/2014/main" id="{00000000-0008-0000-0100-00001B000000}"/>
                </a:ext>
              </a:extLst>
            </xdr:cNvPr>
            <xdr:cNvGrpSpPr>
              <a:grpSpLocks/>
            </xdr:cNvGrpSpPr>
          </xdr:nvGrpSpPr>
          <xdr:grpSpPr bwMode="auto">
            <a:xfrm>
              <a:off x="1041888" y="35205865"/>
              <a:ext cx="193431"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144</xdr:row>
          <xdr:rowOff>0</xdr:rowOff>
        </xdr:from>
        <xdr:to>
          <xdr:col>6</xdr:col>
          <xdr:colOff>19050</xdr:colOff>
          <xdr:row>144</xdr:row>
          <xdr:rowOff>28575</xdr:rowOff>
        </xdr:to>
        <xdr:grpSp>
          <xdr:nvGrpSpPr>
            <xdr:cNvPr id="63" name="Group 41">
              <a:extLst>
                <a:ext uri="{FF2B5EF4-FFF2-40B4-BE49-F238E27FC236}">
                  <a16:creationId xmlns:a16="http://schemas.microsoft.com/office/drawing/2014/main" id="{00000000-0008-0000-0100-00003F000000}"/>
                </a:ext>
              </a:extLst>
            </xdr:cNvPr>
            <xdr:cNvGrpSpPr>
              <a:grpSpLocks/>
            </xdr:cNvGrpSpPr>
          </xdr:nvGrpSpPr>
          <xdr:grpSpPr bwMode="auto">
            <a:xfrm>
              <a:off x="1041888" y="36378173"/>
              <a:ext cx="193431"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140</xdr:row>
          <xdr:rowOff>0</xdr:rowOff>
        </xdr:from>
        <xdr:to>
          <xdr:col>6</xdr:col>
          <xdr:colOff>19050</xdr:colOff>
          <xdr:row>141</xdr:row>
          <xdr:rowOff>0</xdr:rowOff>
        </xdr:to>
        <xdr:grpSp>
          <xdr:nvGrpSpPr>
            <xdr:cNvPr id="57" name="Group 41">
              <a:extLst>
                <a:ext uri="{FF2B5EF4-FFF2-40B4-BE49-F238E27FC236}">
                  <a16:creationId xmlns:a16="http://schemas.microsoft.com/office/drawing/2014/main" id="{00000000-0008-0000-0100-000039000000}"/>
                </a:ext>
              </a:extLst>
            </xdr:cNvPr>
            <xdr:cNvGrpSpPr>
              <a:grpSpLocks/>
            </xdr:cNvGrpSpPr>
          </xdr:nvGrpSpPr>
          <xdr:grpSpPr bwMode="auto">
            <a:xfrm>
              <a:off x="1041888" y="35205865"/>
              <a:ext cx="193431" cy="21980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97</xdr:row>
          <xdr:rowOff>333375</xdr:rowOff>
        </xdr:from>
        <xdr:to>
          <xdr:col>2</xdr:col>
          <xdr:colOff>19050</xdr:colOff>
          <xdr:row>98</xdr:row>
          <xdr:rowOff>381000</xdr:rowOff>
        </xdr:to>
        <xdr:sp macro="" textlink="">
          <xdr:nvSpPr>
            <xdr:cNvPr id="15580" name="Check Box 220" hidden="1">
              <a:extLst>
                <a:ext uri="{63B3BB69-23CF-44E3-9099-C40C66FF867C}">
                  <a14:compatExt spid="_x0000_s15580"/>
                </a:ext>
                <a:ext uri="{FF2B5EF4-FFF2-40B4-BE49-F238E27FC236}">
                  <a16:creationId xmlns:a16="http://schemas.microsoft.com/office/drawing/2014/main" id="{00000000-0008-0000-0100-0000DC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1</xdr:col>
      <xdr:colOff>95250</xdr:colOff>
      <xdr:row>95</xdr:row>
      <xdr:rowOff>50800</xdr:rowOff>
    </xdr:from>
    <xdr:to>
      <xdr:col>1</xdr:col>
      <xdr:colOff>168402</xdr:colOff>
      <xdr:row>98</xdr:row>
      <xdr:rowOff>165100</xdr:rowOff>
    </xdr:to>
    <xdr:sp macro="" textlink="">
      <xdr:nvSpPr>
        <xdr:cNvPr id="7" name="左大かっこ 6">
          <a:extLst>
            <a:ext uri="{FF2B5EF4-FFF2-40B4-BE49-F238E27FC236}">
              <a16:creationId xmlns:a16="http://schemas.microsoft.com/office/drawing/2014/main" id="{00000000-0008-0000-0100-000007000000}"/>
            </a:ext>
          </a:extLst>
        </xdr:cNvPr>
        <xdr:cNvSpPr/>
      </xdr:nvSpPr>
      <xdr:spPr bwMode="auto">
        <a:xfrm>
          <a:off x="285750" y="31635700"/>
          <a:ext cx="73152" cy="85725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66</xdr:row>
          <xdr:rowOff>0</xdr:rowOff>
        </xdr:from>
        <xdr:to>
          <xdr:col>6</xdr:col>
          <xdr:colOff>19050</xdr:colOff>
          <xdr:row>67</xdr:row>
          <xdr:rowOff>131884</xdr:rowOff>
        </xdr:to>
        <xdr:grpSp>
          <xdr:nvGrpSpPr>
            <xdr:cNvPr id="12" name="Group 41">
              <a:extLst>
                <a:ext uri="{FF2B5EF4-FFF2-40B4-BE49-F238E27FC236}">
                  <a16:creationId xmlns:a16="http://schemas.microsoft.com/office/drawing/2014/main" id="{00000000-0008-0000-0100-00000C000000}"/>
                </a:ext>
              </a:extLst>
            </xdr:cNvPr>
            <xdr:cNvGrpSpPr>
              <a:grpSpLocks/>
            </xdr:cNvGrpSpPr>
          </xdr:nvGrpSpPr>
          <xdr:grpSpPr bwMode="auto">
            <a:xfrm>
              <a:off x="1041888" y="16588154"/>
              <a:ext cx="193431" cy="315057"/>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75</xdr:row>
          <xdr:rowOff>0</xdr:rowOff>
        </xdr:from>
        <xdr:to>
          <xdr:col>6</xdr:col>
          <xdr:colOff>19050</xdr:colOff>
          <xdr:row>76</xdr:row>
          <xdr:rowOff>131884</xdr:rowOff>
        </xdr:to>
        <xdr:grpSp>
          <xdr:nvGrpSpPr>
            <xdr:cNvPr id="13" name="Group 41">
              <a:extLst>
                <a:ext uri="{FF2B5EF4-FFF2-40B4-BE49-F238E27FC236}">
                  <a16:creationId xmlns:a16="http://schemas.microsoft.com/office/drawing/2014/main" id="{00000000-0008-0000-0100-00000D000000}"/>
                </a:ext>
              </a:extLst>
            </xdr:cNvPr>
            <xdr:cNvGrpSpPr>
              <a:grpSpLocks/>
            </xdr:cNvGrpSpPr>
          </xdr:nvGrpSpPr>
          <xdr:grpSpPr bwMode="auto">
            <a:xfrm>
              <a:off x="1041888" y="19174558"/>
              <a:ext cx="193431" cy="34436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86</xdr:row>
          <xdr:rowOff>0</xdr:rowOff>
        </xdr:from>
        <xdr:to>
          <xdr:col>5</xdr:col>
          <xdr:colOff>19050</xdr:colOff>
          <xdr:row>87</xdr:row>
          <xdr:rowOff>0</xdr:rowOff>
        </xdr:to>
        <xdr:grpSp>
          <xdr:nvGrpSpPr>
            <xdr:cNvPr id="14" name="Group 41">
              <a:extLst>
                <a:ext uri="{FF2B5EF4-FFF2-40B4-BE49-F238E27FC236}">
                  <a16:creationId xmlns:a16="http://schemas.microsoft.com/office/drawing/2014/main" id="{00000000-0008-0000-0100-00000E000000}"/>
                </a:ext>
              </a:extLst>
            </xdr:cNvPr>
            <xdr:cNvGrpSpPr>
              <a:grpSpLocks/>
            </xdr:cNvGrpSpPr>
          </xdr:nvGrpSpPr>
          <xdr:grpSpPr bwMode="auto">
            <a:xfrm>
              <a:off x="844062" y="21951462"/>
              <a:ext cx="178776" cy="263769"/>
              <a:chOff x="9239" y="107537"/>
              <a:chExt cx="2190" cy="12573"/>
            </a:xfrm>
          </xdr:grpSpPr>
        </xdr:grpSp>
        <xdr:clientData/>
      </xdr:twoCellAnchor>
    </mc:Choice>
    <mc:Fallback/>
  </mc:AlternateContent>
  <xdr:twoCellAnchor>
    <xdr:from>
      <xdr:col>1</xdr:col>
      <xdr:colOff>52908</xdr:colOff>
      <xdr:row>62</xdr:row>
      <xdr:rowOff>51029</xdr:rowOff>
    </xdr:from>
    <xdr:to>
      <xdr:col>1</xdr:col>
      <xdr:colOff>98627</xdr:colOff>
      <xdr:row>75</xdr:row>
      <xdr:rowOff>205124</xdr:rowOff>
    </xdr:to>
    <xdr:sp macro="" textlink="">
      <xdr:nvSpPr>
        <xdr:cNvPr id="15" name="左大かっこ 14">
          <a:extLst>
            <a:ext uri="{FF2B5EF4-FFF2-40B4-BE49-F238E27FC236}">
              <a16:creationId xmlns:a16="http://schemas.microsoft.com/office/drawing/2014/main" id="{00000000-0008-0000-0100-00000F000000}"/>
            </a:ext>
          </a:extLst>
        </xdr:cNvPr>
        <xdr:cNvSpPr/>
      </xdr:nvSpPr>
      <xdr:spPr bwMode="auto">
        <a:xfrm>
          <a:off x="246637" y="22160330"/>
          <a:ext cx="45719" cy="3439413"/>
        </a:xfrm>
        <a:prstGeom prst="leftBracket">
          <a:avLst/>
        </a:prstGeom>
        <a:ln w="19050">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6</xdr:col>
          <xdr:colOff>38100</xdr:colOff>
          <xdr:row>85</xdr:row>
          <xdr:rowOff>0</xdr:rowOff>
        </xdr:from>
        <xdr:to>
          <xdr:col>7</xdr:col>
          <xdr:colOff>19050</xdr:colOff>
          <xdr:row>87</xdr:row>
          <xdr:rowOff>0</xdr:rowOff>
        </xdr:to>
        <xdr:grpSp>
          <xdr:nvGrpSpPr>
            <xdr:cNvPr id="20" name="Group 41">
              <a:extLst>
                <a:ext uri="{FF2B5EF4-FFF2-40B4-BE49-F238E27FC236}">
                  <a16:creationId xmlns:a16="http://schemas.microsoft.com/office/drawing/2014/main" id="{00000000-0008-0000-0100-000014000000}"/>
                </a:ext>
              </a:extLst>
            </xdr:cNvPr>
            <xdr:cNvGrpSpPr>
              <a:grpSpLocks/>
            </xdr:cNvGrpSpPr>
          </xdr:nvGrpSpPr>
          <xdr:grpSpPr bwMode="auto">
            <a:xfrm>
              <a:off x="1254369" y="21497192"/>
              <a:ext cx="178777" cy="71803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38100</xdr:colOff>
          <xdr:row>85</xdr:row>
          <xdr:rowOff>0</xdr:rowOff>
        </xdr:from>
        <xdr:to>
          <xdr:col>7</xdr:col>
          <xdr:colOff>19050</xdr:colOff>
          <xdr:row>87</xdr:row>
          <xdr:rowOff>0</xdr:rowOff>
        </xdr:to>
        <xdr:grpSp>
          <xdr:nvGrpSpPr>
            <xdr:cNvPr id="26" name="Group 41">
              <a:extLst>
                <a:ext uri="{FF2B5EF4-FFF2-40B4-BE49-F238E27FC236}">
                  <a16:creationId xmlns:a16="http://schemas.microsoft.com/office/drawing/2014/main" id="{00000000-0008-0000-0100-00001A000000}"/>
                </a:ext>
              </a:extLst>
            </xdr:cNvPr>
            <xdr:cNvGrpSpPr>
              <a:grpSpLocks/>
            </xdr:cNvGrpSpPr>
          </xdr:nvGrpSpPr>
          <xdr:grpSpPr bwMode="auto">
            <a:xfrm>
              <a:off x="1254369" y="21497192"/>
              <a:ext cx="178777" cy="718039"/>
              <a:chOff x="9239" y="107537"/>
              <a:chExt cx="2190" cy="12573"/>
            </a:xfrm>
          </xdr:grpSpPr>
        </xdr:grpSp>
        <xdr:clientData/>
      </xdr:twoCellAnchor>
    </mc:Choice>
    <mc:Fallback/>
  </mc:AlternateContent>
  <xdr:twoCellAnchor>
    <xdr:from>
      <xdr:col>21</xdr:col>
      <xdr:colOff>168994</xdr:colOff>
      <xdr:row>17</xdr:row>
      <xdr:rowOff>46086</xdr:rowOff>
    </xdr:from>
    <xdr:to>
      <xdr:col>24</xdr:col>
      <xdr:colOff>1815</xdr:colOff>
      <xdr:row>17</xdr:row>
      <xdr:rowOff>230441</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3118671" y="3372155"/>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21</xdr:col>
      <xdr:colOff>168994</xdr:colOff>
      <xdr:row>18</xdr:row>
      <xdr:rowOff>90014</xdr:rowOff>
    </xdr:from>
    <xdr:to>
      <xdr:col>24</xdr:col>
      <xdr:colOff>1815</xdr:colOff>
      <xdr:row>18</xdr:row>
      <xdr:rowOff>274369</xdr:rowOff>
    </xdr:to>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3118671" y="4007554"/>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xdr:twoCellAnchor>
    <xdr:from>
      <xdr:col>21</xdr:col>
      <xdr:colOff>168994</xdr:colOff>
      <xdr:row>19</xdr:row>
      <xdr:rowOff>61756</xdr:rowOff>
    </xdr:from>
    <xdr:to>
      <xdr:col>24</xdr:col>
      <xdr:colOff>1815</xdr:colOff>
      <xdr:row>19</xdr:row>
      <xdr:rowOff>246111</xdr:rowOff>
    </xdr:to>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3118671" y="4324962"/>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(c)</a:t>
          </a:r>
          <a:endParaRPr kumimoji="1" lang="ja-JP" altLang="en-US" sz="900">
            <a:latin typeface="+mn-ea"/>
            <a:ea typeface="+mn-ea"/>
          </a:endParaRPr>
        </a:p>
      </xdr:txBody>
    </xdr:sp>
    <xdr:clientData/>
  </xdr:twoCellAnchor>
  <xdr:twoCellAnchor>
    <xdr:from>
      <xdr:col>21</xdr:col>
      <xdr:colOff>168994</xdr:colOff>
      <xdr:row>20</xdr:row>
      <xdr:rowOff>76631</xdr:rowOff>
    </xdr:from>
    <xdr:to>
      <xdr:col>24</xdr:col>
      <xdr:colOff>1815</xdr:colOff>
      <xdr:row>20</xdr:row>
      <xdr:rowOff>260986</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3118671" y="4616369"/>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(d)</a:t>
          </a:r>
          <a:endParaRPr kumimoji="1" lang="ja-JP" altLang="en-US" sz="900">
            <a:latin typeface="+mn-ea"/>
            <a:ea typeface="+mn-ea"/>
          </a:endParaRPr>
        </a:p>
      </xdr:txBody>
    </xdr:sp>
    <xdr:clientData/>
  </xdr:twoCellAnchor>
  <xdr:twoCellAnchor>
    <xdr:from>
      <xdr:col>16</xdr:col>
      <xdr:colOff>0</xdr:colOff>
      <xdr:row>25</xdr:row>
      <xdr:rowOff>23043</xdr:rowOff>
    </xdr:from>
    <xdr:to>
      <xdr:col>18</xdr:col>
      <xdr:colOff>25154</xdr:colOff>
      <xdr:row>25</xdr:row>
      <xdr:rowOff>207398</xdr:rowOff>
    </xdr:to>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3134720" y="8591989"/>
          <a:ext cx="408997"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(e)</a:t>
          </a:r>
          <a:endParaRPr kumimoji="1" lang="ja-JP" altLang="en-US" sz="900">
            <a:latin typeface="+mn-ea"/>
            <a:ea typeface="+mn-ea"/>
          </a:endParaRPr>
        </a:p>
      </xdr:txBody>
    </xdr:sp>
    <xdr:clientData/>
  </xdr:twoCellAnchor>
  <xdr:twoCellAnchor>
    <xdr:from>
      <xdr:col>16</xdr:col>
      <xdr:colOff>0</xdr:colOff>
      <xdr:row>27</xdr:row>
      <xdr:rowOff>56875</xdr:rowOff>
    </xdr:from>
    <xdr:to>
      <xdr:col>18</xdr:col>
      <xdr:colOff>25153</xdr:colOff>
      <xdr:row>27</xdr:row>
      <xdr:rowOff>243967</xdr:rowOff>
    </xdr:to>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3065517" y="9132996"/>
          <a:ext cx="397395"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(g)</a:t>
          </a:r>
          <a:endParaRPr kumimoji="1" lang="ja-JP" altLang="en-US" sz="900">
            <a:latin typeface="+mn-ea"/>
            <a:ea typeface="+mn-ea"/>
          </a:endParaRPr>
        </a:p>
      </xdr:txBody>
    </xdr:sp>
    <xdr:clientData/>
  </xdr:twoCellAnchor>
  <xdr:twoCellAnchor>
    <xdr:from>
      <xdr:col>16</xdr:col>
      <xdr:colOff>0</xdr:colOff>
      <xdr:row>29</xdr:row>
      <xdr:rowOff>100408</xdr:rowOff>
    </xdr:from>
    <xdr:to>
      <xdr:col>18</xdr:col>
      <xdr:colOff>25154</xdr:colOff>
      <xdr:row>29</xdr:row>
      <xdr:rowOff>284763</xdr:rowOff>
    </xdr:to>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3141714" y="9832807"/>
          <a:ext cx="40922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(i)</a:t>
          </a:r>
          <a:endParaRPr kumimoji="1" lang="ja-JP" altLang="en-US" sz="900">
            <a:latin typeface="+mn-ea"/>
            <a:ea typeface="+mn-ea"/>
          </a:endParaRPr>
        </a:p>
      </xdr:txBody>
    </xdr:sp>
    <xdr:clientData/>
  </xdr:twoCellAnchor>
  <xdr:twoCellAnchor>
    <xdr:from>
      <xdr:col>16</xdr:col>
      <xdr:colOff>0</xdr:colOff>
      <xdr:row>30</xdr:row>
      <xdr:rowOff>29254</xdr:rowOff>
    </xdr:from>
    <xdr:to>
      <xdr:col>18</xdr:col>
      <xdr:colOff>25154</xdr:colOff>
      <xdr:row>30</xdr:row>
      <xdr:rowOff>211754</xdr:rowOff>
    </xdr:to>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3141714" y="10153407"/>
          <a:ext cx="409226" cy="18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(j)</a:t>
          </a:r>
          <a:endParaRPr kumimoji="1" lang="ja-JP" altLang="en-US" sz="900">
            <a:latin typeface="+mn-ea"/>
            <a:ea typeface="+mn-ea"/>
          </a:endParaRPr>
        </a:p>
      </xdr:txBody>
    </xdr:sp>
    <xdr:clientData/>
  </xdr:twoCellAnchor>
  <xdr:twoCellAnchor>
    <xdr:from>
      <xdr:col>16</xdr:col>
      <xdr:colOff>0</xdr:colOff>
      <xdr:row>31</xdr:row>
      <xdr:rowOff>26875</xdr:rowOff>
    </xdr:from>
    <xdr:to>
      <xdr:col>18</xdr:col>
      <xdr:colOff>25040</xdr:colOff>
      <xdr:row>31</xdr:row>
      <xdr:rowOff>217750</xdr:rowOff>
    </xdr:to>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3141714" y="10389153"/>
          <a:ext cx="409112" cy="190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(k)</a:t>
          </a:r>
          <a:endParaRPr kumimoji="1" lang="ja-JP" altLang="en-US" sz="900">
            <a:latin typeface="+mn-ea"/>
            <a:ea typeface="+mn-ea"/>
          </a:endParaRPr>
        </a:p>
      </xdr:txBody>
    </xdr:sp>
    <xdr:clientData/>
  </xdr:twoCellAnchor>
  <xdr:twoCellAnchor>
    <xdr:from>
      <xdr:col>16</xdr:col>
      <xdr:colOff>0</xdr:colOff>
      <xdr:row>33</xdr:row>
      <xdr:rowOff>90018</xdr:rowOff>
    </xdr:from>
    <xdr:to>
      <xdr:col>18</xdr:col>
      <xdr:colOff>25153</xdr:colOff>
      <xdr:row>33</xdr:row>
      <xdr:rowOff>274373</xdr:rowOff>
    </xdr:to>
    <xdr:sp macro=""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3141714" y="11535381"/>
          <a:ext cx="409225"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(m)</a:t>
          </a:r>
          <a:endParaRPr kumimoji="1" lang="ja-JP" altLang="en-US" sz="900">
            <a:latin typeface="+mn-ea"/>
            <a:ea typeface="+mn-ea"/>
          </a:endParaRPr>
        </a:p>
      </xdr:txBody>
    </xdr:sp>
    <xdr:clientData/>
  </xdr:twoCellAnchor>
  <xdr:twoCellAnchor>
    <xdr:from>
      <xdr:col>16</xdr:col>
      <xdr:colOff>10072</xdr:colOff>
      <xdr:row>32</xdr:row>
      <xdr:rowOff>95481</xdr:rowOff>
    </xdr:from>
    <xdr:to>
      <xdr:col>18</xdr:col>
      <xdr:colOff>35226</xdr:colOff>
      <xdr:row>32</xdr:row>
      <xdr:rowOff>271279</xdr:rowOff>
    </xdr:to>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3151786" y="11187497"/>
          <a:ext cx="409226" cy="1757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(l)</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1</xdr:col>
          <xdr:colOff>85725</xdr:colOff>
          <xdr:row>57</xdr:row>
          <xdr:rowOff>228600</xdr:rowOff>
        </xdr:from>
        <xdr:to>
          <xdr:col>2</xdr:col>
          <xdr:colOff>142875</xdr:colOff>
          <xdr:row>61</xdr:row>
          <xdr:rowOff>19050</xdr:rowOff>
        </xdr:to>
        <xdr:sp macro="" textlink="">
          <xdr:nvSpPr>
            <xdr:cNvPr id="15612" name="Check Box 252" hidden="1">
              <a:extLst>
                <a:ext uri="{63B3BB69-23CF-44E3-9099-C40C66FF867C}">
                  <a14:compatExt spid="_x0000_s15612"/>
                </a:ext>
                <a:ext uri="{FF2B5EF4-FFF2-40B4-BE49-F238E27FC236}">
                  <a16:creationId xmlns:a16="http://schemas.microsoft.com/office/drawing/2014/main" id="{00000000-0008-0000-0100-0000F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62</xdr:row>
          <xdr:rowOff>200025</xdr:rowOff>
        </xdr:from>
        <xdr:to>
          <xdr:col>4</xdr:col>
          <xdr:colOff>0</xdr:colOff>
          <xdr:row>64</xdr:row>
          <xdr:rowOff>0</xdr:rowOff>
        </xdr:to>
        <xdr:sp macro="" textlink="">
          <xdr:nvSpPr>
            <xdr:cNvPr id="15613" name="Check Box 253" hidden="1">
              <a:extLst>
                <a:ext uri="{63B3BB69-23CF-44E3-9099-C40C66FF867C}">
                  <a14:compatExt spid="_x0000_s15613"/>
                </a:ext>
                <a:ext uri="{FF2B5EF4-FFF2-40B4-BE49-F238E27FC236}">
                  <a16:creationId xmlns:a16="http://schemas.microsoft.com/office/drawing/2014/main" id="{00000000-0008-0000-0100-0000F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69</xdr:row>
          <xdr:rowOff>19050</xdr:rowOff>
        </xdr:from>
        <xdr:to>
          <xdr:col>4</xdr:col>
          <xdr:colOff>0</xdr:colOff>
          <xdr:row>69</xdr:row>
          <xdr:rowOff>257175</xdr:rowOff>
        </xdr:to>
        <xdr:sp macro="" textlink="">
          <xdr:nvSpPr>
            <xdr:cNvPr id="15614" name="Check Box 254" hidden="1">
              <a:extLst>
                <a:ext uri="{63B3BB69-23CF-44E3-9099-C40C66FF867C}">
                  <a14:compatExt spid="_x0000_s15614"/>
                </a:ext>
                <a:ext uri="{FF2B5EF4-FFF2-40B4-BE49-F238E27FC236}">
                  <a16:creationId xmlns:a16="http://schemas.microsoft.com/office/drawing/2014/main" id="{00000000-0008-0000-0100-0000F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71</xdr:row>
          <xdr:rowOff>285750</xdr:rowOff>
        </xdr:from>
        <xdr:to>
          <xdr:col>8</xdr:col>
          <xdr:colOff>0</xdr:colOff>
          <xdr:row>72</xdr:row>
          <xdr:rowOff>171450</xdr:rowOff>
        </xdr:to>
        <xdr:sp macro="" textlink="">
          <xdr:nvSpPr>
            <xdr:cNvPr id="15615" name="Check Box 255" hidden="1">
              <a:extLst>
                <a:ext uri="{63B3BB69-23CF-44E3-9099-C40C66FF867C}">
                  <a14:compatExt spid="_x0000_s15615"/>
                </a:ext>
                <a:ext uri="{FF2B5EF4-FFF2-40B4-BE49-F238E27FC236}">
                  <a16:creationId xmlns:a16="http://schemas.microsoft.com/office/drawing/2014/main" id="{00000000-0008-0000-0100-0000F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74</xdr:row>
          <xdr:rowOff>0</xdr:rowOff>
        </xdr:from>
        <xdr:to>
          <xdr:col>8</xdr:col>
          <xdr:colOff>9525</xdr:colOff>
          <xdr:row>74</xdr:row>
          <xdr:rowOff>247650</xdr:rowOff>
        </xdr:to>
        <xdr:sp macro="" textlink="">
          <xdr:nvSpPr>
            <xdr:cNvPr id="15616" name="Check Box 256" hidden="1">
              <a:extLst>
                <a:ext uri="{63B3BB69-23CF-44E3-9099-C40C66FF867C}">
                  <a14:compatExt spid="_x0000_s15616"/>
                </a:ext>
                <a:ext uri="{FF2B5EF4-FFF2-40B4-BE49-F238E27FC236}">
                  <a16:creationId xmlns:a16="http://schemas.microsoft.com/office/drawing/2014/main" id="{00000000-0008-0000-0100-00000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78</xdr:row>
          <xdr:rowOff>19050</xdr:rowOff>
        </xdr:from>
        <xdr:to>
          <xdr:col>2</xdr:col>
          <xdr:colOff>76200</xdr:colOff>
          <xdr:row>80</xdr:row>
          <xdr:rowOff>19050</xdr:rowOff>
        </xdr:to>
        <xdr:sp macro="" textlink="">
          <xdr:nvSpPr>
            <xdr:cNvPr id="15617" name="Check Box 257" hidden="1">
              <a:extLst>
                <a:ext uri="{63B3BB69-23CF-44E3-9099-C40C66FF867C}">
                  <a14:compatExt spid="_x0000_s15617"/>
                </a:ext>
                <a:ext uri="{FF2B5EF4-FFF2-40B4-BE49-F238E27FC236}">
                  <a16:creationId xmlns:a16="http://schemas.microsoft.com/office/drawing/2014/main" id="{00000000-0008-0000-0100-00000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81</xdr:row>
          <xdr:rowOff>28575</xdr:rowOff>
        </xdr:from>
        <xdr:to>
          <xdr:col>2</xdr:col>
          <xdr:colOff>57150</xdr:colOff>
          <xdr:row>81</xdr:row>
          <xdr:rowOff>219075</xdr:rowOff>
        </xdr:to>
        <xdr:sp macro="" textlink="">
          <xdr:nvSpPr>
            <xdr:cNvPr id="15618" name="Check Box 258" hidden="1">
              <a:extLst>
                <a:ext uri="{63B3BB69-23CF-44E3-9099-C40C66FF867C}">
                  <a14:compatExt spid="_x0000_s15618"/>
                </a:ext>
                <a:ext uri="{FF2B5EF4-FFF2-40B4-BE49-F238E27FC236}">
                  <a16:creationId xmlns:a16="http://schemas.microsoft.com/office/drawing/2014/main" id="{00000000-0008-0000-0100-00000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83</xdr:row>
          <xdr:rowOff>57150</xdr:rowOff>
        </xdr:from>
        <xdr:to>
          <xdr:col>7</xdr:col>
          <xdr:colOff>76200</xdr:colOff>
          <xdr:row>83</xdr:row>
          <xdr:rowOff>304800</xdr:rowOff>
        </xdr:to>
        <xdr:sp macro="" textlink="">
          <xdr:nvSpPr>
            <xdr:cNvPr id="15619" name="Check Box 259" hidden="1">
              <a:extLst>
                <a:ext uri="{63B3BB69-23CF-44E3-9099-C40C66FF867C}">
                  <a14:compatExt spid="_x0000_s15619"/>
                </a:ext>
                <a:ext uri="{FF2B5EF4-FFF2-40B4-BE49-F238E27FC236}">
                  <a16:creationId xmlns:a16="http://schemas.microsoft.com/office/drawing/2014/main" id="{00000000-0008-0000-0100-000003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84</xdr:row>
          <xdr:rowOff>133350</xdr:rowOff>
        </xdr:from>
        <xdr:to>
          <xdr:col>7</xdr:col>
          <xdr:colOff>76200</xdr:colOff>
          <xdr:row>84</xdr:row>
          <xdr:rowOff>371475</xdr:rowOff>
        </xdr:to>
        <xdr:sp macro="" textlink="">
          <xdr:nvSpPr>
            <xdr:cNvPr id="15620" name="Check Box 260" hidden="1">
              <a:extLst>
                <a:ext uri="{63B3BB69-23CF-44E3-9099-C40C66FF867C}">
                  <a14:compatExt spid="_x0000_s15620"/>
                </a:ext>
                <a:ext uri="{FF2B5EF4-FFF2-40B4-BE49-F238E27FC236}">
                  <a16:creationId xmlns:a16="http://schemas.microsoft.com/office/drawing/2014/main" id="{00000000-0008-0000-0100-000004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85</xdr:row>
          <xdr:rowOff>123825</xdr:rowOff>
        </xdr:from>
        <xdr:to>
          <xdr:col>7</xdr:col>
          <xdr:colOff>57150</xdr:colOff>
          <xdr:row>85</xdr:row>
          <xdr:rowOff>342900</xdr:rowOff>
        </xdr:to>
        <xdr:sp macro="" textlink="">
          <xdr:nvSpPr>
            <xdr:cNvPr id="15621" name="Check Box 261" hidden="1">
              <a:extLst>
                <a:ext uri="{63B3BB69-23CF-44E3-9099-C40C66FF867C}">
                  <a14:compatExt spid="_x0000_s15621"/>
                </a:ext>
                <a:ext uri="{FF2B5EF4-FFF2-40B4-BE49-F238E27FC236}">
                  <a16:creationId xmlns:a16="http://schemas.microsoft.com/office/drawing/2014/main" id="{00000000-0008-0000-0100-00000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94</xdr:row>
          <xdr:rowOff>228600</xdr:rowOff>
        </xdr:from>
        <xdr:to>
          <xdr:col>3</xdr:col>
          <xdr:colOff>19050</xdr:colOff>
          <xdr:row>96</xdr:row>
          <xdr:rowOff>19050</xdr:rowOff>
        </xdr:to>
        <xdr:sp macro="" textlink="">
          <xdr:nvSpPr>
            <xdr:cNvPr id="15622" name="Check Box 262" hidden="1">
              <a:extLst>
                <a:ext uri="{63B3BB69-23CF-44E3-9099-C40C66FF867C}">
                  <a14:compatExt spid="_x0000_s15622"/>
                </a:ext>
                <a:ext uri="{FF2B5EF4-FFF2-40B4-BE49-F238E27FC236}">
                  <a16:creationId xmlns:a16="http://schemas.microsoft.com/office/drawing/2014/main" id="{00000000-0008-0000-0100-000006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96</xdr:row>
          <xdr:rowOff>0</xdr:rowOff>
        </xdr:from>
        <xdr:to>
          <xdr:col>2</xdr:col>
          <xdr:colOff>171450</xdr:colOff>
          <xdr:row>97</xdr:row>
          <xdr:rowOff>0</xdr:rowOff>
        </xdr:to>
        <xdr:sp macro="" textlink="">
          <xdr:nvSpPr>
            <xdr:cNvPr id="15623" name="Check Box 263" hidden="1">
              <a:extLst>
                <a:ext uri="{63B3BB69-23CF-44E3-9099-C40C66FF867C}">
                  <a14:compatExt spid="_x0000_s15623"/>
                </a:ext>
                <a:ext uri="{FF2B5EF4-FFF2-40B4-BE49-F238E27FC236}">
                  <a16:creationId xmlns:a16="http://schemas.microsoft.com/office/drawing/2014/main" id="{00000000-0008-0000-0100-000007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96</xdr:row>
          <xdr:rowOff>190500</xdr:rowOff>
        </xdr:from>
        <xdr:to>
          <xdr:col>3</xdr:col>
          <xdr:colOff>66675</xdr:colOff>
          <xdr:row>98</xdr:row>
          <xdr:rowOff>19050</xdr:rowOff>
        </xdr:to>
        <xdr:sp macro="" textlink="">
          <xdr:nvSpPr>
            <xdr:cNvPr id="15624" name="Check Box 264" hidden="1">
              <a:extLst>
                <a:ext uri="{63B3BB69-23CF-44E3-9099-C40C66FF867C}">
                  <a14:compatExt spid="_x0000_s15624"/>
                </a:ext>
                <a:ext uri="{FF2B5EF4-FFF2-40B4-BE49-F238E27FC236}">
                  <a16:creationId xmlns:a16="http://schemas.microsoft.com/office/drawing/2014/main" id="{00000000-0008-0000-0100-000008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42</xdr:col>
      <xdr:colOff>234168</xdr:colOff>
      <xdr:row>1</xdr:row>
      <xdr:rowOff>16851</xdr:rowOff>
    </xdr:from>
    <xdr:to>
      <xdr:col>56</xdr:col>
      <xdr:colOff>1135673</xdr:colOff>
      <xdr:row>16</xdr:row>
      <xdr:rowOff>22857</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8799341" y="265966"/>
          <a:ext cx="7378505" cy="2856179"/>
          <a:chOff x="7690220" y="129179"/>
          <a:chExt cx="6760829" cy="2847973"/>
        </a:xfrm>
      </xdr:grpSpPr>
      <xdr:grpSp>
        <xdr:nvGrpSpPr>
          <xdr:cNvPr id="54" name="グループ化 53">
            <a:extLst>
              <a:ext uri="{FF2B5EF4-FFF2-40B4-BE49-F238E27FC236}">
                <a16:creationId xmlns:a16="http://schemas.microsoft.com/office/drawing/2014/main" id="{00000000-0008-0000-0100-000036000000}"/>
              </a:ext>
            </a:extLst>
          </xdr:cNvPr>
          <xdr:cNvGrpSpPr/>
        </xdr:nvGrpSpPr>
        <xdr:grpSpPr>
          <a:xfrm>
            <a:off x="7690220" y="129179"/>
            <a:ext cx="6760829" cy="2847973"/>
            <a:chOff x="7875978" y="122003"/>
            <a:chExt cx="7540933" cy="3347019"/>
          </a:xfrm>
        </xdr:grpSpPr>
        <xdr:sp macro="" textlink="">
          <xdr:nvSpPr>
            <xdr:cNvPr id="58" name="正方形/長方形 57">
              <a:extLst>
                <a:ext uri="{FF2B5EF4-FFF2-40B4-BE49-F238E27FC236}">
                  <a16:creationId xmlns:a16="http://schemas.microsoft.com/office/drawing/2014/main" id="{00000000-0008-0000-0100-00003A000000}"/>
                </a:ext>
              </a:extLst>
            </xdr:cNvPr>
            <xdr:cNvSpPr/>
          </xdr:nvSpPr>
          <xdr:spPr bwMode="auto">
            <a:xfrm>
              <a:off x="7875978" y="122003"/>
              <a:ext cx="7540933" cy="3347019"/>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先に「基本情報入力シート」及び「別紙様式３－２」を完成させてください。</a:t>
              </a:r>
              <a:endParaRPr kumimoji="1" lang="en-US" altLang="ja-JP" sz="1200" b="1" u="none"/>
            </a:p>
            <a:p>
              <a:pPr algn="l"/>
              <a:endParaRPr kumimoji="1" lang="en-US" altLang="ja-JP" sz="1100" b="1" u="none"/>
            </a:p>
            <a:p>
              <a:pPr algn="l"/>
              <a:r>
                <a:rPr kumimoji="1" lang="en-US" altLang="ja-JP" sz="1100" b="1" u="none"/>
                <a:t> </a:t>
              </a:r>
              <a:r>
                <a:rPr kumimoji="1" lang="ja-JP" altLang="en-US" sz="1100" b="1" u="none" baseline="0"/>
                <a:t>  ・ </a:t>
              </a:r>
              <a:r>
                <a:rPr kumimoji="1" lang="ja-JP" altLang="ja-JP" sz="1100" b="1" baseline="0">
                  <a:solidFill>
                    <a:schemeClr val="dk1"/>
                  </a:solidFill>
                  <a:effectLst/>
                  <a:latin typeface="+mn-lt"/>
                  <a:ea typeface="+mn-ea"/>
                  <a:cs typeface="+mn-cs"/>
                </a:rPr>
                <a:t>「別紙様式３－２」</a:t>
              </a:r>
              <a:r>
                <a:rPr kumimoji="1" lang="ja-JP" altLang="en-US" sz="1100" b="1" u="none" baseline="0"/>
                <a:t>の記入内容に応じて、入力が不要な欄が非表示になります。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いないか、未入力の欄があります。</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xdr:txBody>
        </xdr:sp>
        <xdr:sp macro="" textlink="">
          <xdr:nvSpPr>
            <xdr:cNvPr id="59" name="正方形/長方形 58">
              <a:extLst>
                <a:ext uri="{FF2B5EF4-FFF2-40B4-BE49-F238E27FC236}">
                  <a16:creationId xmlns:a16="http://schemas.microsoft.com/office/drawing/2014/main" id="{00000000-0008-0000-0100-00003B000000}"/>
                </a:ext>
              </a:extLst>
            </xdr:cNvPr>
            <xdr:cNvSpPr/>
          </xdr:nvSpPr>
          <xdr:spPr bwMode="auto">
            <a:xfrm>
              <a:off x="9435732" y="781403"/>
              <a:ext cx="768227" cy="257206"/>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sp macro="" textlink="">
          <xdr:nvSpPr>
            <xdr:cNvPr id="62" name="正方形/長方形 61">
              <a:extLst>
                <a:ext uri="{FF2B5EF4-FFF2-40B4-BE49-F238E27FC236}">
                  <a16:creationId xmlns:a16="http://schemas.microsoft.com/office/drawing/2014/main" id="{00000000-0008-0000-0100-00003E000000}"/>
                </a:ext>
              </a:extLst>
            </xdr:cNvPr>
            <xdr:cNvSpPr/>
          </xdr:nvSpPr>
          <xdr:spPr bwMode="auto">
            <a:xfrm>
              <a:off x="7972333" y="3031993"/>
              <a:ext cx="216971"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macro="" textlink="">
          <xdr:nvSpPr>
            <xdr:cNvPr id="15552" name="正方形/長方形 15551">
              <a:extLst>
                <a:ext uri="{FF2B5EF4-FFF2-40B4-BE49-F238E27FC236}">
                  <a16:creationId xmlns:a16="http://schemas.microsoft.com/office/drawing/2014/main" id="{00000000-0008-0000-0100-0000C03C0000}"/>
                </a:ext>
              </a:extLst>
            </xdr:cNvPr>
            <xdr:cNvSpPr/>
          </xdr:nvSpPr>
          <xdr:spPr bwMode="auto">
            <a:xfrm>
              <a:off x="9453338" y="3031993"/>
              <a:ext cx="214657"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15553" name="正方形/長方形 15552">
              <a:extLst>
                <a:ext uri="{FF2B5EF4-FFF2-40B4-BE49-F238E27FC236}">
                  <a16:creationId xmlns:a16="http://schemas.microsoft.com/office/drawing/2014/main" id="{00000000-0008-0000-0100-0000C13C0000}"/>
                </a:ext>
              </a:extLst>
            </xdr:cNvPr>
            <xdr:cNvSpPr/>
          </xdr:nvSpPr>
          <xdr:spPr bwMode="auto">
            <a:xfrm>
              <a:off x="12547716" y="3031993"/>
              <a:ext cx="216972"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15554" name="正方形/長方形 15553">
              <a:extLst>
                <a:ext uri="{FF2B5EF4-FFF2-40B4-BE49-F238E27FC236}">
                  <a16:creationId xmlns:a16="http://schemas.microsoft.com/office/drawing/2014/main" id="{00000000-0008-0000-0100-0000C23C0000}"/>
                </a:ext>
              </a:extLst>
            </xdr:cNvPr>
            <xdr:cNvSpPr/>
          </xdr:nvSpPr>
          <xdr:spPr bwMode="auto">
            <a:xfrm>
              <a:off x="13084042" y="3031993"/>
              <a:ext cx="215814"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050" b="1" i="0"/>
            </a:p>
          </xdr:txBody>
        </xdr:sp>
        <xdr:sp macro="" textlink="">
          <xdr:nvSpPr>
            <xdr:cNvPr id="15555" name="テキスト ボックス 15554">
              <a:extLst>
                <a:ext uri="{FF2B5EF4-FFF2-40B4-BE49-F238E27FC236}">
                  <a16:creationId xmlns:a16="http://schemas.microsoft.com/office/drawing/2014/main" id="{00000000-0008-0000-0100-0000C33C0000}"/>
                </a:ext>
              </a:extLst>
            </xdr:cNvPr>
            <xdr:cNvSpPr txBox="1"/>
          </xdr:nvSpPr>
          <xdr:spPr>
            <a:xfrm>
              <a:off x="8184365" y="3039651"/>
              <a:ext cx="1072529"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要件を満たす</a:t>
              </a:r>
            </a:p>
          </xdr:txBody>
        </xdr:sp>
        <xdr:sp macro="" textlink="">
          <xdr:nvSpPr>
            <xdr:cNvPr id="15556" name="テキスト ボックス 15555">
              <a:extLst>
                <a:ext uri="{FF2B5EF4-FFF2-40B4-BE49-F238E27FC236}">
                  <a16:creationId xmlns:a16="http://schemas.microsoft.com/office/drawing/2014/main" id="{00000000-0008-0000-0100-0000C43C0000}"/>
                </a:ext>
              </a:extLst>
            </xdr:cNvPr>
            <xdr:cNvSpPr txBox="1"/>
          </xdr:nvSpPr>
          <xdr:spPr>
            <a:xfrm>
              <a:off x="9655343" y="3039651"/>
              <a:ext cx="2777683"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要件を満たさない（または未入力あり）</a:t>
              </a:r>
            </a:p>
          </xdr:txBody>
        </xdr:sp>
        <xdr:sp macro="" textlink="">
          <xdr:nvSpPr>
            <xdr:cNvPr id="15557" name="テキスト ボックス 15556">
              <a:extLst>
                <a:ext uri="{FF2B5EF4-FFF2-40B4-BE49-F238E27FC236}">
                  <a16:creationId xmlns:a16="http://schemas.microsoft.com/office/drawing/2014/main" id="{00000000-0008-0000-0100-0000C53C0000}"/>
                </a:ext>
              </a:extLst>
            </xdr:cNvPr>
            <xdr:cNvSpPr txBox="1"/>
          </xdr:nvSpPr>
          <xdr:spPr>
            <a:xfrm>
              <a:off x="13318058" y="3039650"/>
              <a:ext cx="1414795"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要件には影響せず</a:t>
              </a:r>
              <a:endParaRPr kumimoji="1" lang="en-US" altLang="ja-JP" sz="1100" b="1"/>
            </a:p>
          </xdr:txBody>
        </xdr:sp>
      </xdr:grpSp>
      <xdr:sp macro="" textlink="">
        <xdr:nvSpPr>
          <xdr:cNvPr id="56" name="正方形/長方形 55">
            <a:extLst>
              <a:ext uri="{FF2B5EF4-FFF2-40B4-BE49-F238E27FC236}">
                <a16:creationId xmlns:a16="http://schemas.microsoft.com/office/drawing/2014/main" id="{00000000-0008-0000-0100-000038000000}"/>
              </a:ext>
            </a:extLst>
          </xdr:cNvPr>
          <xdr:cNvSpPr/>
        </xdr:nvSpPr>
        <xdr:spPr bwMode="auto">
          <a:xfrm>
            <a:off x="12113806" y="2607856"/>
            <a:ext cx="194526" cy="244795"/>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i="0"/>
              <a:t>△</a:t>
            </a:r>
          </a:p>
        </xdr:txBody>
      </xdr:sp>
    </xdr:grpSp>
    <xdr:clientData/>
  </xdr:twoCellAnchor>
  <xdr:twoCellAnchor>
    <xdr:from>
      <xdr:col>16</xdr:col>
      <xdr:colOff>0</xdr:colOff>
      <xdr:row>28</xdr:row>
      <xdr:rowOff>56875</xdr:rowOff>
    </xdr:from>
    <xdr:to>
      <xdr:col>18</xdr:col>
      <xdr:colOff>25153</xdr:colOff>
      <xdr:row>28</xdr:row>
      <xdr:rowOff>243967</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3124200" y="9124675"/>
          <a:ext cx="406153"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ysClr val="windowText" lastClr="000000"/>
              </a:solidFill>
              <a:latin typeface="+mn-ea"/>
              <a:ea typeface="+mn-ea"/>
            </a:rPr>
            <a:t>(h)</a:t>
          </a:r>
          <a:endParaRPr kumimoji="1" lang="ja-JP" altLang="en-US" sz="900">
            <a:solidFill>
              <a:sysClr val="windowText" lastClr="000000"/>
            </a:solidFill>
            <a:latin typeface="+mn-ea"/>
            <a:ea typeface="+mn-ea"/>
          </a:endParaRPr>
        </a:p>
      </xdr:txBody>
    </xdr:sp>
    <xdr:clientData/>
  </xdr:twoCellAnchor>
  <xdr:twoCellAnchor>
    <xdr:from>
      <xdr:col>15</xdr:col>
      <xdr:colOff>428479</xdr:colOff>
      <xdr:row>26</xdr:row>
      <xdr:rowOff>29391</xdr:rowOff>
    </xdr:from>
    <xdr:to>
      <xdr:col>18</xdr:col>
      <xdr:colOff>23249</xdr:colOff>
      <xdr:row>26</xdr:row>
      <xdr:rowOff>220293</xdr:rowOff>
    </xdr:to>
    <xdr:sp macro="" textlink="">
      <xdr:nvSpPr>
        <xdr:cNvPr id="40" name="テキスト ボックス 39">
          <a:extLst>
            <a:ext uri="{FF2B5EF4-FFF2-40B4-BE49-F238E27FC236}">
              <a16:creationId xmlns:a16="http://schemas.microsoft.com/office/drawing/2014/main" id="{1E50AA43-B72A-4787-8BF1-057FB238C6D0}"/>
            </a:ext>
          </a:extLst>
        </xdr:cNvPr>
        <xdr:cNvSpPr txBox="1"/>
      </xdr:nvSpPr>
      <xdr:spPr>
        <a:xfrm>
          <a:off x="3058844" y="5678449"/>
          <a:ext cx="364097" cy="190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(f)</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xdr:from>
          <xdr:col>5</xdr:col>
          <xdr:colOff>38100</xdr:colOff>
          <xdr:row>124</xdr:row>
          <xdr:rowOff>135255</xdr:rowOff>
        </xdr:from>
        <xdr:to>
          <xdr:col>6</xdr:col>
          <xdr:colOff>15240</xdr:colOff>
          <xdr:row>139</xdr:row>
          <xdr:rowOff>0</xdr:rowOff>
        </xdr:to>
        <xdr:grpSp>
          <xdr:nvGrpSpPr>
            <xdr:cNvPr id="51" name="Group 41">
              <a:extLst>
                <a:ext uri="{FF2B5EF4-FFF2-40B4-BE49-F238E27FC236}">
                  <a16:creationId xmlns:a16="http://schemas.microsoft.com/office/drawing/2014/main" id="{7A85947E-421E-404E-B2CA-5D8F08E5D05E}"/>
                </a:ext>
              </a:extLst>
            </xdr:cNvPr>
            <xdr:cNvGrpSpPr>
              <a:grpSpLocks/>
            </xdr:cNvGrpSpPr>
          </xdr:nvGrpSpPr>
          <xdr:grpSpPr bwMode="auto">
            <a:xfrm>
              <a:off x="1041888" y="31318640"/>
              <a:ext cx="189621" cy="376999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138</xdr:row>
          <xdr:rowOff>0</xdr:rowOff>
        </xdr:from>
        <xdr:to>
          <xdr:col>6</xdr:col>
          <xdr:colOff>15240</xdr:colOff>
          <xdr:row>139</xdr:row>
          <xdr:rowOff>0</xdr:rowOff>
        </xdr:to>
        <xdr:grpSp>
          <xdr:nvGrpSpPr>
            <xdr:cNvPr id="52" name="Group 41">
              <a:extLst>
                <a:ext uri="{FF2B5EF4-FFF2-40B4-BE49-F238E27FC236}">
                  <a16:creationId xmlns:a16="http://schemas.microsoft.com/office/drawing/2014/main" id="{2BB6F6ED-390C-4E4F-B286-5601423E23F3}"/>
                </a:ext>
              </a:extLst>
            </xdr:cNvPr>
            <xdr:cNvGrpSpPr>
              <a:grpSpLocks/>
            </xdr:cNvGrpSpPr>
          </xdr:nvGrpSpPr>
          <xdr:grpSpPr bwMode="auto">
            <a:xfrm>
              <a:off x="1041888" y="34839519"/>
              <a:ext cx="189621" cy="249116"/>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110</xdr:row>
          <xdr:rowOff>228600</xdr:rowOff>
        </xdr:from>
        <xdr:to>
          <xdr:col>5</xdr:col>
          <xdr:colOff>171450</xdr:colOff>
          <xdr:row>111</xdr:row>
          <xdr:rowOff>228600</xdr:rowOff>
        </xdr:to>
        <xdr:sp macro="" textlink="">
          <xdr:nvSpPr>
            <xdr:cNvPr id="15669" name="Check Box 309" hidden="1">
              <a:extLst>
                <a:ext uri="{63B3BB69-23CF-44E3-9099-C40C66FF867C}">
                  <a14:compatExt spid="_x0000_s15669"/>
                </a:ext>
                <a:ext uri="{FF2B5EF4-FFF2-40B4-BE49-F238E27FC236}">
                  <a16:creationId xmlns:a16="http://schemas.microsoft.com/office/drawing/2014/main" id="{00000000-0008-0000-0100-000035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171450</xdr:colOff>
          <xdr:row>112</xdr:row>
          <xdr:rowOff>19050</xdr:rowOff>
        </xdr:from>
        <xdr:to>
          <xdr:col>5</xdr:col>
          <xdr:colOff>161925</xdr:colOff>
          <xdr:row>112</xdr:row>
          <xdr:rowOff>228600</xdr:rowOff>
        </xdr:to>
        <xdr:sp macro="" textlink="">
          <xdr:nvSpPr>
            <xdr:cNvPr id="15670" name="Check Box 310" hidden="1">
              <a:extLst>
                <a:ext uri="{63B3BB69-23CF-44E3-9099-C40C66FF867C}">
                  <a14:compatExt spid="_x0000_s15670"/>
                </a:ext>
                <a:ext uri="{FF2B5EF4-FFF2-40B4-BE49-F238E27FC236}">
                  <a16:creationId xmlns:a16="http://schemas.microsoft.com/office/drawing/2014/main" id="{00000000-0008-0000-0100-000036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171450</xdr:colOff>
          <xdr:row>113</xdr:row>
          <xdr:rowOff>0</xdr:rowOff>
        </xdr:from>
        <xdr:to>
          <xdr:col>5</xdr:col>
          <xdr:colOff>171450</xdr:colOff>
          <xdr:row>113</xdr:row>
          <xdr:rowOff>219075</xdr:rowOff>
        </xdr:to>
        <xdr:sp macro="" textlink="">
          <xdr:nvSpPr>
            <xdr:cNvPr id="15671" name="Check Box 311" hidden="1">
              <a:extLst>
                <a:ext uri="{63B3BB69-23CF-44E3-9099-C40C66FF867C}">
                  <a14:compatExt spid="_x0000_s15671"/>
                </a:ext>
                <a:ext uri="{FF2B5EF4-FFF2-40B4-BE49-F238E27FC236}">
                  <a16:creationId xmlns:a16="http://schemas.microsoft.com/office/drawing/2014/main" id="{00000000-0008-0000-0100-000037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171450</xdr:colOff>
          <xdr:row>113</xdr:row>
          <xdr:rowOff>219075</xdr:rowOff>
        </xdr:from>
        <xdr:to>
          <xdr:col>5</xdr:col>
          <xdr:colOff>171450</xdr:colOff>
          <xdr:row>115</xdr:row>
          <xdr:rowOff>0</xdr:rowOff>
        </xdr:to>
        <xdr:sp macro="" textlink="">
          <xdr:nvSpPr>
            <xdr:cNvPr id="15672" name="Check Box 312" hidden="1">
              <a:extLst>
                <a:ext uri="{63B3BB69-23CF-44E3-9099-C40C66FF867C}">
                  <a14:compatExt spid="_x0000_s15672"/>
                </a:ext>
                <a:ext uri="{FF2B5EF4-FFF2-40B4-BE49-F238E27FC236}">
                  <a16:creationId xmlns:a16="http://schemas.microsoft.com/office/drawing/2014/main" id="{00000000-0008-0000-0100-000038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116</xdr:row>
          <xdr:rowOff>0</xdr:rowOff>
        </xdr:from>
        <xdr:to>
          <xdr:col>5</xdr:col>
          <xdr:colOff>180975</xdr:colOff>
          <xdr:row>117</xdr:row>
          <xdr:rowOff>0</xdr:rowOff>
        </xdr:to>
        <xdr:sp macro="" textlink="">
          <xdr:nvSpPr>
            <xdr:cNvPr id="15673" name="Check Box 313" hidden="1">
              <a:extLst>
                <a:ext uri="{63B3BB69-23CF-44E3-9099-C40C66FF867C}">
                  <a14:compatExt spid="_x0000_s15673"/>
                </a:ext>
                <a:ext uri="{FF2B5EF4-FFF2-40B4-BE49-F238E27FC236}">
                  <a16:creationId xmlns:a16="http://schemas.microsoft.com/office/drawing/2014/main" id="{00000000-0008-0000-0100-000039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115</xdr:row>
          <xdr:rowOff>9525</xdr:rowOff>
        </xdr:from>
        <xdr:to>
          <xdr:col>6</xdr:col>
          <xdr:colOff>0</xdr:colOff>
          <xdr:row>116</xdr:row>
          <xdr:rowOff>0</xdr:rowOff>
        </xdr:to>
        <xdr:sp macro="" textlink="">
          <xdr:nvSpPr>
            <xdr:cNvPr id="15674" name="Check Box 314" hidden="1">
              <a:extLst>
                <a:ext uri="{63B3BB69-23CF-44E3-9099-C40C66FF867C}">
                  <a14:compatExt spid="_x0000_s15674"/>
                </a:ext>
                <a:ext uri="{FF2B5EF4-FFF2-40B4-BE49-F238E27FC236}">
                  <a16:creationId xmlns:a16="http://schemas.microsoft.com/office/drawing/2014/main" id="{00000000-0008-0000-0100-00003A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117</xdr:row>
          <xdr:rowOff>0</xdr:rowOff>
        </xdr:from>
        <xdr:to>
          <xdr:col>6</xdr:col>
          <xdr:colOff>0</xdr:colOff>
          <xdr:row>118</xdr:row>
          <xdr:rowOff>0</xdr:rowOff>
        </xdr:to>
        <xdr:sp macro="" textlink="">
          <xdr:nvSpPr>
            <xdr:cNvPr id="15675" name="Check Box 315" hidden="1">
              <a:extLst>
                <a:ext uri="{63B3BB69-23CF-44E3-9099-C40C66FF867C}">
                  <a14:compatExt spid="_x0000_s15675"/>
                </a:ext>
                <a:ext uri="{FF2B5EF4-FFF2-40B4-BE49-F238E27FC236}">
                  <a16:creationId xmlns:a16="http://schemas.microsoft.com/office/drawing/2014/main" id="{00000000-0008-0000-0100-00003B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118</xdr:row>
          <xdr:rowOff>0</xdr:rowOff>
        </xdr:from>
        <xdr:to>
          <xdr:col>6</xdr:col>
          <xdr:colOff>0</xdr:colOff>
          <xdr:row>119</xdr:row>
          <xdr:rowOff>0</xdr:rowOff>
        </xdr:to>
        <xdr:sp macro="" textlink="">
          <xdr:nvSpPr>
            <xdr:cNvPr id="15676" name="Check Box 316" hidden="1">
              <a:extLst>
                <a:ext uri="{63B3BB69-23CF-44E3-9099-C40C66FF867C}">
                  <a14:compatExt spid="_x0000_s15676"/>
                </a:ext>
                <a:ext uri="{FF2B5EF4-FFF2-40B4-BE49-F238E27FC236}">
                  <a16:creationId xmlns:a16="http://schemas.microsoft.com/office/drawing/2014/main" id="{00000000-0008-0000-0100-00003C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118</xdr:row>
          <xdr:rowOff>228600</xdr:rowOff>
        </xdr:from>
        <xdr:to>
          <xdr:col>5</xdr:col>
          <xdr:colOff>171450</xdr:colOff>
          <xdr:row>120</xdr:row>
          <xdr:rowOff>0</xdr:rowOff>
        </xdr:to>
        <xdr:sp macro="" textlink="">
          <xdr:nvSpPr>
            <xdr:cNvPr id="15677" name="Check Box 317" hidden="1">
              <a:extLst>
                <a:ext uri="{63B3BB69-23CF-44E3-9099-C40C66FF867C}">
                  <a14:compatExt spid="_x0000_s15677"/>
                </a:ext>
                <a:ext uri="{FF2B5EF4-FFF2-40B4-BE49-F238E27FC236}">
                  <a16:creationId xmlns:a16="http://schemas.microsoft.com/office/drawing/2014/main" id="{00000000-0008-0000-0100-00003D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120</xdr:row>
          <xdr:rowOff>9525</xdr:rowOff>
        </xdr:from>
        <xdr:to>
          <xdr:col>5</xdr:col>
          <xdr:colOff>180975</xdr:colOff>
          <xdr:row>121</xdr:row>
          <xdr:rowOff>0</xdr:rowOff>
        </xdr:to>
        <xdr:sp macro="" textlink="">
          <xdr:nvSpPr>
            <xdr:cNvPr id="15678" name="Check Box 318" hidden="1">
              <a:extLst>
                <a:ext uri="{63B3BB69-23CF-44E3-9099-C40C66FF867C}">
                  <a14:compatExt spid="_x0000_s15678"/>
                </a:ext>
                <a:ext uri="{FF2B5EF4-FFF2-40B4-BE49-F238E27FC236}">
                  <a16:creationId xmlns:a16="http://schemas.microsoft.com/office/drawing/2014/main" id="{00000000-0008-0000-0100-00003E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121</xdr:row>
          <xdr:rowOff>0</xdr:rowOff>
        </xdr:from>
        <xdr:to>
          <xdr:col>6</xdr:col>
          <xdr:colOff>9525</xdr:colOff>
          <xdr:row>121</xdr:row>
          <xdr:rowOff>247650</xdr:rowOff>
        </xdr:to>
        <xdr:sp macro="" textlink="">
          <xdr:nvSpPr>
            <xdr:cNvPr id="15679" name="Check Box 319" hidden="1">
              <a:extLst>
                <a:ext uri="{63B3BB69-23CF-44E3-9099-C40C66FF867C}">
                  <a14:compatExt spid="_x0000_s15679"/>
                </a:ext>
                <a:ext uri="{FF2B5EF4-FFF2-40B4-BE49-F238E27FC236}">
                  <a16:creationId xmlns:a16="http://schemas.microsoft.com/office/drawing/2014/main" id="{00000000-0008-0000-0100-00003F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121</xdr:row>
          <xdr:rowOff>285750</xdr:rowOff>
        </xdr:from>
        <xdr:to>
          <xdr:col>5</xdr:col>
          <xdr:colOff>171450</xdr:colOff>
          <xdr:row>122</xdr:row>
          <xdr:rowOff>219075</xdr:rowOff>
        </xdr:to>
        <xdr:sp macro="" textlink="">
          <xdr:nvSpPr>
            <xdr:cNvPr id="15680" name="Check Box 320" hidden="1">
              <a:extLst>
                <a:ext uri="{63B3BB69-23CF-44E3-9099-C40C66FF867C}">
                  <a14:compatExt spid="_x0000_s15680"/>
                </a:ext>
                <a:ext uri="{FF2B5EF4-FFF2-40B4-BE49-F238E27FC236}">
                  <a16:creationId xmlns:a16="http://schemas.microsoft.com/office/drawing/2014/main" id="{00000000-0008-0000-0100-000040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123</xdr:row>
          <xdr:rowOff>0</xdr:rowOff>
        </xdr:from>
        <xdr:to>
          <xdr:col>6</xdr:col>
          <xdr:colOff>0</xdr:colOff>
          <xdr:row>124</xdr:row>
          <xdr:rowOff>0</xdr:rowOff>
        </xdr:to>
        <xdr:sp macro="" textlink="">
          <xdr:nvSpPr>
            <xdr:cNvPr id="15681" name="Check Box 321" hidden="1">
              <a:extLst>
                <a:ext uri="{63B3BB69-23CF-44E3-9099-C40C66FF867C}">
                  <a14:compatExt spid="_x0000_s15681"/>
                </a:ext>
                <a:ext uri="{FF2B5EF4-FFF2-40B4-BE49-F238E27FC236}">
                  <a16:creationId xmlns:a16="http://schemas.microsoft.com/office/drawing/2014/main" id="{00000000-0008-0000-0100-000041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124</xdr:row>
          <xdr:rowOff>0</xdr:rowOff>
        </xdr:from>
        <xdr:to>
          <xdr:col>6</xdr:col>
          <xdr:colOff>0</xdr:colOff>
          <xdr:row>124</xdr:row>
          <xdr:rowOff>219075</xdr:rowOff>
        </xdr:to>
        <xdr:sp macro="" textlink="">
          <xdr:nvSpPr>
            <xdr:cNvPr id="15682" name="Check Box 322" hidden="1">
              <a:extLst>
                <a:ext uri="{63B3BB69-23CF-44E3-9099-C40C66FF867C}">
                  <a14:compatExt spid="_x0000_s15682"/>
                </a:ext>
                <a:ext uri="{FF2B5EF4-FFF2-40B4-BE49-F238E27FC236}">
                  <a16:creationId xmlns:a16="http://schemas.microsoft.com/office/drawing/2014/main" id="{00000000-0008-0000-0100-000042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124</xdr:row>
          <xdr:rowOff>228600</xdr:rowOff>
        </xdr:from>
        <xdr:to>
          <xdr:col>6</xdr:col>
          <xdr:colOff>0</xdr:colOff>
          <xdr:row>126</xdr:row>
          <xdr:rowOff>0</xdr:rowOff>
        </xdr:to>
        <xdr:sp macro="" textlink="">
          <xdr:nvSpPr>
            <xdr:cNvPr id="15683" name="Check Box 323" hidden="1">
              <a:extLst>
                <a:ext uri="{63B3BB69-23CF-44E3-9099-C40C66FF867C}">
                  <a14:compatExt spid="_x0000_s15683"/>
                </a:ext>
                <a:ext uri="{FF2B5EF4-FFF2-40B4-BE49-F238E27FC236}">
                  <a16:creationId xmlns:a16="http://schemas.microsoft.com/office/drawing/2014/main" id="{00000000-0008-0000-0100-000043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125</xdr:row>
          <xdr:rowOff>219075</xdr:rowOff>
        </xdr:from>
        <xdr:to>
          <xdr:col>6</xdr:col>
          <xdr:colOff>0</xdr:colOff>
          <xdr:row>127</xdr:row>
          <xdr:rowOff>0</xdr:rowOff>
        </xdr:to>
        <xdr:sp macro="" textlink="">
          <xdr:nvSpPr>
            <xdr:cNvPr id="15684" name="Check Box 324" hidden="1">
              <a:extLst>
                <a:ext uri="{63B3BB69-23CF-44E3-9099-C40C66FF867C}">
                  <a14:compatExt spid="_x0000_s15684"/>
                </a:ext>
                <a:ext uri="{FF2B5EF4-FFF2-40B4-BE49-F238E27FC236}">
                  <a16:creationId xmlns:a16="http://schemas.microsoft.com/office/drawing/2014/main" id="{00000000-0008-0000-0100-000044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126</xdr:row>
          <xdr:rowOff>228600</xdr:rowOff>
        </xdr:from>
        <xdr:to>
          <xdr:col>6</xdr:col>
          <xdr:colOff>9525</xdr:colOff>
          <xdr:row>128</xdr:row>
          <xdr:rowOff>0</xdr:rowOff>
        </xdr:to>
        <xdr:sp macro="" textlink="">
          <xdr:nvSpPr>
            <xdr:cNvPr id="15685" name="Check Box 325" hidden="1">
              <a:extLst>
                <a:ext uri="{63B3BB69-23CF-44E3-9099-C40C66FF867C}">
                  <a14:compatExt spid="_x0000_s15685"/>
                </a:ext>
                <a:ext uri="{FF2B5EF4-FFF2-40B4-BE49-F238E27FC236}">
                  <a16:creationId xmlns:a16="http://schemas.microsoft.com/office/drawing/2014/main" id="{00000000-0008-0000-0100-000045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127</xdr:row>
          <xdr:rowOff>228600</xdr:rowOff>
        </xdr:from>
        <xdr:to>
          <xdr:col>6</xdr:col>
          <xdr:colOff>0</xdr:colOff>
          <xdr:row>129</xdr:row>
          <xdr:rowOff>9525</xdr:rowOff>
        </xdr:to>
        <xdr:sp macro="" textlink="">
          <xdr:nvSpPr>
            <xdr:cNvPr id="15686" name="Check Box 326" hidden="1">
              <a:extLst>
                <a:ext uri="{63B3BB69-23CF-44E3-9099-C40C66FF867C}">
                  <a14:compatExt spid="_x0000_s15686"/>
                </a:ext>
                <a:ext uri="{FF2B5EF4-FFF2-40B4-BE49-F238E27FC236}">
                  <a16:creationId xmlns:a16="http://schemas.microsoft.com/office/drawing/2014/main" id="{00000000-0008-0000-0100-000046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129</xdr:row>
          <xdr:rowOff>0</xdr:rowOff>
        </xdr:from>
        <xdr:to>
          <xdr:col>5</xdr:col>
          <xdr:colOff>190500</xdr:colOff>
          <xdr:row>130</xdr:row>
          <xdr:rowOff>0</xdr:rowOff>
        </xdr:to>
        <xdr:sp macro="" textlink="">
          <xdr:nvSpPr>
            <xdr:cNvPr id="15687" name="Check Box 327" hidden="1">
              <a:extLst>
                <a:ext uri="{63B3BB69-23CF-44E3-9099-C40C66FF867C}">
                  <a14:compatExt spid="_x0000_s15687"/>
                </a:ext>
                <a:ext uri="{FF2B5EF4-FFF2-40B4-BE49-F238E27FC236}">
                  <a16:creationId xmlns:a16="http://schemas.microsoft.com/office/drawing/2014/main" id="{00000000-0008-0000-0100-000047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xdr:row>
          <xdr:rowOff>228600</xdr:rowOff>
        </xdr:from>
        <xdr:to>
          <xdr:col>5</xdr:col>
          <xdr:colOff>190500</xdr:colOff>
          <xdr:row>130</xdr:row>
          <xdr:rowOff>228600</xdr:rowOff>
        </xdr:to>
        <xdr:sp macro="" textlink="">
          <xdr:nvSpPr>
            <xdr:cNvPr id="15688" name="Check Box 328" hidden="1">
              <a:extLst>
                <a:ext uri="{63B3BB69-23CF-44E3-9099-C40C66FF867C}">
                  <a14:compatExt spid="_x0000_s15688"/>
                </a:ext>
                <a:ext uri="{FF2B5EF4-FFF2-40B4-BE49-F238E27FC236}">
                  <a16:creationId xmlns:a16="http://schemas.microsoft.com/office/drawing/2014/main" id="{00000000-0008-0000-0100-000048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131</xdr:row>
          <xdr:rowOff>0</xdr:rowOff>
        </xdr:from>
        <xdr:to>
          <xdr:col>5</xdr:col>
          <xdr:colOff>180975</xdr:colOff>
          <xdr:row>132</xdr:row>
          <xdr:rowOff>0</xdr:rowOff>
        </xdr:to>
        <xdr:sp macro="" textlink="">
          <xdr:nvSpPr>
            <xdr:cNvPr id="15689" name="Check Box 329" hidden="1">
              <a:extLst>
                <a:ext uri="{63B3BB69-23CF-44E3-9099-C40C66FF867C}">
                  <a14:compatExt spid="_x0000_s15689"/>
                </a:ext>
                <a:ext uri="{FF2B5EF4-FFF2-40B4-BE49-F238E27FC236}">
                  <a16:creationId xmlns:a16="http://schemas.microsoft.com/office/drawing/2014/main" id="{00000000-0008-0000-0100-000049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135</xdr:row>
          <xdr:rowOff>0</xdr:rowOff>
        </xdr:from>
        <xdr:to>
          <xdr:col>6</xdr:col>
          <xdr:colOff>0</xdr:colOff>
          <xdr:row>136</xdr:row>
          <xdr:rowOff>0</xdr:rowOff>
        </xdr:to>
        <xdr:sp macro="" textlink="">
          <xdr:nvSpPr>
            <xdr:cNvPr id="15690" name="Check Box 330" hidden="1">
              <a:extLst>
                <a:ext uri="{63B3BB69-23CF-44E3-9099-C40C66FF867C}">
                  <a14:compatExt spid="_x0000_s15690"/>
                </a:ext>
                <a:ext uri="{FF2B5EF4-FFF2-40B4-BE49-F238E27FC236}">
                  <a16:creationId xmlns:a16="http://schemas.microsoft.com/office/drawing/2014/main" id="{00000000-0008-0000-0100-00004A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136</xdr:row>
          <xdr:rowOff>0</xdr:rowOff>
        </xdr:from>
        <xdr:to>
          <xdr:col>5</xdr:col>
          <xdr:colOff>180975</xdr:colOff>
          <xdr:row>137</xdr:row>
          <xdr:rowOff>9525</xdr:rowOff>
        </xdr:to>
        <xdr:sp macro="" textlink="">
          <xdr:nvSpPr>
            <xdr:cNvPr id="15691" name="Check Box 331" hidden="1">
              <a:extLst>
                <a:ext uri="{63B3BB69-23CF-44E3-9099-C40C66FF867C}">
                  <a14:compatExt spid="_x0000_s15691"/>
                </a:ext>
                <a:ext uri="{FF2B5EF4-FFF2-40B4-BE49-F238E27FC236}">
                  <a16:creationId xmlns:a16="http://schemas.microsoft.com/office/drawing/2014/main" id="{00000000-0008-0000-0100-00004B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137</xdr:row>
          <xdr:rowOff>0</xdr:rowOff>
        </xdr:from>
        <xdr:to>
          <xdr:col>6</xdr:col>
          <xdr:colOff>0</xdr:colOff>
          <xdr:row>138</xdr:row>
          <xdr:rowOff>0</xdr:rowOff>
        </xdr:to>
        <xdr:sp macro="" textlink="">
          <xdr:nvSpPr>
            <xdr:cNvPr id="15692" name="Check Box 332" hidden="1">
              <a:extLst>
                <a:ext uri="{63B3BB69-23CF-44E3-9099-C40C66FF867C}">
                  <a14:compatExt spid="_x0000_s15692"/>
                </a:ext>
                <a:ext uri="{FF2B5EF4-FFF2-40B4-BE49-F238E27FC236}">
                  <a16:creationId xmlns:a16="http://schemas.microsoft.com/office/drawing/2014/main" id="{00000000-0008-0000-0100-00004C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137</xdr:row>
          <xdr:rowOff>228600</xdr:rowOff>
        </xdr:from>
        <xdr:to>
          <xdr:col>6</xdr:col>
          <xdr:colOff>0</xdr:colOff>
          <xdr:row>139</xdr:row>
          <xdr:rowOff>0</xdr:rowOff>
        </xdr:to>
        <xdr:sp macro="" textlink="">
          <xdr:nvSpPr>
            <xdr:cNvPr id="15693" name="Check Box 333" hidden="1">
              <a:extLst>
                <a:ext uri="{63B3BB69-23CF-44E3-9099-C40C66FF867C}">
                  <a14:compatExt spid="_x0000_s15693"/>
                </a:ext>
                <a:ext uri="{FF2B5EF4-FFF2-40B4-BE49-F238E27FC236}">
                  <a16:creationId xmlns:a16="http://schemas.microsoft.com/office/drawing/2014/main" id="{00000000-0008-0000-0100-00004D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133</xdr:row>
          <xdr:rowOff>9525</xdr:rowOff>
        </xdr:from>
        <xdr:to>
          <xdr:col>5</xdr:col>
          <xdr:colOff>180975</xdr:colOff>
          <xdr:row>134</xdr:row>
          <xdr:rowOff>0</xdr:rowOff>
        </xdr:to>
        <xdr:sp macro="" textlink="">
          <xdr:nvSpPr>
            <xdr:cNvPr id="15694" name="Check Box 334" hidden="1">
              <a:extLst>
                <a:ext uri="{63B3BB69-23CF-44E3-9099-C40C66FF867C}">
                  <a14:compatExt spid="_x0000_s15694"/>
                </a:ext>
                <a:ext uri="{FF2B5EF4-FFF2-40B4-BE49-F238E27FC236}">
                  <a16:creationId xmlns:a16="http://schemas.microsoft.com/office/drawing/2014/main" id="{00000000-0008-0000-0100-00004E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134</xdr:row>
          <xdr:rowOff>0</xdr:rowOff>
        </xdr:from>
        <xdr:to>
          <xdr:col>5</xdr:col>
          <xdr:colOff>180975</xdr:colOff>
          <xdr:row>134</xdr:row>
          <xdr:rowOff>285750</xdr:rowOff>
        </xdr:to>
        <xdr:sp macro="" textlink="">
          <xdr:nvSpPr>
            <xdr:cNvPr id="15695" name="Check Box 335" hidden="1">
              <a:extLst>
                <a:ext uri="{63B3BB69-23CF-44E3-9099-C40C66FF867C}">
                  <a14:compatExt spid="_x0000_s15695"/>
                </a:ext>
                <a:ext uri="{FF2B5EF4-FFF2-40B4-BE49-F238E27FC236}">
                  <a16:creationId xmlns:a16="http://schemas.microsoft.com/office/drawing/2014/main" id="{00000000-0008-0000-0100-00004F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132</xdr:row>
          <xdr:rowOff>0</xdr:rowOff>
        </xdr:from>
        <xdr:to>
          <xdr:col>5</xdr:col>
          <xdr:colOff>190500</xdr:colOff>
          <xdr:row>133</xdr:row>
          <xdr:rowOff>0</xdr:rowOff>
        </xdr:to>
        <xdr:sp macro="" textlink="">
          <xdr:nvSpPr>
            <xdr:cNvPr id="15696" name="Check Box 336" hidden="1">
              <a:extLst>
                <a:ext uri="{63B3BB69-23CF-44E3-9099-C40C66FF867C}">
                  <a14:compatExt spid="_x0000_s15696"/>
                </a:ext>
                <a:ext uri="{FF2B5EF4-FFF2-40B4-BE49-F238E27FC236}">
                  <a16:creationId xmlns:a16="http://schemas.microsoft.com/office/drawing/2014/main" id="{00000000-0008-0000-0100-000050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19050</xdr:colOff>
          <xdr:row>101</xdr:row>
          <xdr:rowOff>57150</xdr:rowOff>
        </xdr:from>
        <xdr:to>
          <xdr:col>36</xdr:col>
          <xdr:colOff>200025</xdr:colOff>
          <xdr:row>101</xdr:row>
          <xdr:rowOff>285750</xdr:rowOff>
        </xdr:to>
        <xdr:sp macro="" textlink="">
          <xdr:nvSpPr>
            <xdr:cNvPr id="15697" name="Check Box 337" hidden="1">
              <a:extLst>
                <a:ext uri="{63B3BB69-23CF-44E3-9099-C40C66FF867C}">
                  <a14:compatExt spid="_x0000_s15697"/>
                </a:ext>
                <a:ext uri="{FF2B5EF4-FFF2-40B4-BE49-F238E27FC236}">
                  <a16:creationId xmlns:a16="http://schemas.microsoft.com/office/drawing/2014/main" id="{00000000-0008-0000-0100-000051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98</xdr:row>
          <xdr:rowOff>9525</xdr:rowOff>
        </xdr:from>
        <xdr:to>
          <xdr:col>3</xdr:col>
          <xdr:colOff>57150</xdr:colOff>
          <xdr:row>98</xdr:row>
          <xdr:rowOff>400050</xdr:rowOff>
        </xdr:to>
        <xdr:sp macro="" textlink="">
          <xdr:nvSpPr>
            <xdr:cNvPr id="15698" name="Check Box 338" hidden="1">
              <a:extLst>
                <a:ext uri="{63B3BB69-23CF-44E3-9099-C40C66FF867C}">
                  <a14:compatExt spid="_x0000_s15698"/>
                </a:ext>
                <a:ext uri="{FF2B5EF4-FFF2-40B4-BE49-F238E27FC236}">
                  <a16:creationId xmlns:a16="http://schemas.microsoft.com/office/drawing/2014/main" id="{00000000-0008-0000-0100-00005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36</xdr:col>
      <xdr:colOff>495300</xdr:colOff>
      <xdr:row>1</xdr:row>
      <xdr:rowOff>93439</xdr:rowOff>
    </xdr:from>
    <xdr:to>
      <xdr:col>42</xdr:col>
      <xdr:colOff>414618</xdr:colOff>
      <xdr:row>5</xdr:row>
      <xdr:rowOff>285750</xdr:rowOff>
    </xdr:to>
    <xdr:grpSp>
      <xdr:nvGrpSpPr>
        <xdr:cNvPr id="3" name="グループ化 2">
          <a:extLst>
            <a:ext uri="{FF2B5EF4-FFF2-40B4-BE49-F238E27FC236}">
              <a16:creationId xmlns:a16="http://schemas.microsoft.com/office/drawing/2014/main" id="{00000000-0008-0000-0300-000003000000}"/>
            </a:ext>
          </a:extLst>
        </xdr:cNvPr>
        <xdr:cNvGrpSpPr/>
      </xdr:nvGrpSpPr>
      <xdr:grpSpPr>
        <a:xfrm>
          <a:off x="21349447" y="440821"/>
          <a:ext cx="6665259" cy="1212047"/>
          <a:chOff x="8122232" y="141626"/>
          <a:chExt cx="7060547" cy="1317513"/>
        </a:xfrm>
      </xdr:grpSpPr>
      <xdr:sp macro="" textlink="">
        <xdr:nvSpPr>
          <xdr:cNvPr id="5" name="正方形/長方形 4">
            <a:extLst>
              <a:ext uri="{FF2B5EF4-FFF2-40B4-BE49-F238E27FC236}">
                <a16:creationId xmlns:a16="http://schemas.microsoft.com/office/drawing/2014/main" id="{00000000-0008-0000-0300-000005000000}"/>
              </a:ext>
            </a:extLst>
          </xdr:cNvPr>
          <xdr:cNvSpPr/>
        </xdr:nvSpPr>
        <xdr:spPr bwMode="auto">
          <a:xfrm>
            <a:off x="8122232" y="141626"/>
            <a:ext cx="7060547" cy="1317513"/>
          </a:xfrm>
          <a:prstGeom prst="rect">
            <a:avLst/>
          </a:prstGeom>
          <a:solidFill>
            <a:schemeClr val="bg1"/>
          </a:solid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600" b="1"/>
              <a:t>  【</a:t>
            </a:r>
            <a:r>
              <a:rPr kumimoji="1" lang="ja-JP" altLang="en-US" sz="1600" b="1"/>
              <a:t>記入上の注意</a:t>
            </a:r>
            <a:r>
              <a:rPr kumimoji="1" lang="en-US" altLang="ja-JP" sz="1600" b="1"/>
              <a:t>】</a:t>
            </a:r>
          </a:p>
          <a:p>
            <a:pPr algn="l"/>
            <a:r>
              <a:rPr kumimoji="1" lang="ja-JP" altLang="en-US" sz="1600" b="1"/>
              <a:t>　・ 記入箇所は</a:t>
            </a:r>
            <a:r>
              <a:rPr kumimoji="1" lang="ja-JP" altLang="en-US" sz="1600" b="1" baseline="0"/>
              <a:t>   　　　　　 　                                      </a:t>
            </a:r>
            <a:r>
              <a:rPr kumimoji="1" lang="ja-JP" altLang="en-US" sz="1600" b="1"/>
              <a:t>のセルだけです。</a:t>
            </a:r>
            <a:endParaRPr kumimoji="1" lang="en-US" altLang="ja-JP" sz="1600" b="1"/>
          </a:p>
          <a:p>
            <a:pPr algn="l"/>
            <a:r>
              <a:rPr kumimoji="1" lang="ja-JP" altLang="en-US" sz="1600" b="1" u="none"/>
              <a:t>　　空欄が残っているとエラーになります。</a:t>
            </a:r>
            <a:endParaRPr kumimoji="1" lang="ja-JP" altLang="en-US" sz="1600" b="1"/>
          </a:p>
        </xdr:txBody>
      </xdr:sp>
      <xdr:sp macro="" textlink="">
        <xdr:nvSpPr>
          <xdr:cNvPr id="7" name="正方形/長方形 6">
            <a:extLst>
              <a:ext uri="{FF2B5EF4-FFF2-40B4-BE49-F238E27FC236}">
                <a16:creationId xmlns:a16="http://schemas.microsoft.com/office/drawing/2014/main" id="{00000000-0008-0000-0300-000007000000}"/>
              </a:ext>
            </a:extLst>
          </xdr:cNvPr>
          <xdr:cNvSpPr/>
        </xdr:nvSpPr>
        <xdr:spPr bwMode="auto">
          <a:xfrm>
            <a:off x="9759512" y="644386"/>
            <a:ext cx="1106694" cy="297793"/>
          </a:xfrm>
          <a:prstGeom prst="rect">
            <a:avLst/>
          </a:prstGeom>
          <a:solidFill>
            <a:srgbClr val="FFE5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ピンク色</a:t>
            </a:r>
          </a:p>
        </xdr:txBody>
      </xdr:sp>
    </xdr:grpSp>
    <xdr:clientData/>
  </xdr:twoCellAnchor>
  <xdr:twoCellAnchor>
    <xdr:from>
      <xdr:col>34</xdr:col>
      <xdr:colOff>733703</xdr:colOff>
      <xdr:row>3</xdr:row>
      <xdr:rowOff>26343</xdr:rowOff>
    </xdr:from>
    <xdr:to>
      <xdr:col>35</xdr:col>
      <xdr:colOff>858949</xdr:colOff>
      <xdr:row>4</xdr:row>
      <xdr:rowOff>37058</xdr:rowOff>
    </xdr:to>
    <xdr:sp macro="" textlink="">
      <xdr:nvSpPr>
        <xdr:cNvPr id="2" name="正方形/長方形 1">
          <a:extLst>
            <a:ext uri="{FF2B5EF4-FFF2-40B4-BE49-F238E27FC236}">
              <a16:creationId xmlns:a16="http://schemas.microsoft.com/office/drawing/2014/main" id="{878A5224-E13F-49E0-A153-679F8CA9EC72}"/>
            </a:ext>
          </a:extLst>
        </xdr:cNvPr>
        <xdr:cNvSpPr/>
      </xdr:nvSpPr>
      <xdr:spPr bwMode="auto">
        <a:xfrm>
          <a:off x="21325021" y="805661"/>
          <a:ext cx="1008473" cy="270488"/>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オレンジ色</a:t>
          </a:r>
        </a:p>
      </xdr:txBody>
    </xdr:sp>
    <xdr:clientData/>
  </xdr:twoCellAnchor>
  <xdr:twoCellAnchor>
    <xdr:from>
      <xdr:col>38</xdr:col>
      <xdr:colOff>1602777</xdr:colOff>
      <xdr:row>3</xdr:row>
      <xdr:rowOff>134676</xdr:rowOff>
    </xdr:from>
    <xdr:to>
      <xdr:col>39</xdr:col>
      <xdr:colOff>1019735</xdr:colOff>
      <xdr:row>4</xdr:row>
      <xdr:rowOff>145677</xdr:rowOff>
    </xdr:to>
    <xdr:sp macro="" textlink="">
      <xdr:nvSpPr>
        <xdr:cNvPr id="4" name="正方形/長方形 3">
          <a:extLst>
            <a:ext uri="{FF2B5EF4-FFF2-40B4-BE49-F238E27FC236}">
              <a16:creationId xmlns:a16="http://schemas.microsoft.com/office/drawing/2014/main" id="{F9FEF2DC-C4E2-4E7D-9EE3-0D7CD990553C}"/>
            </a:ext>
          </a:extLst>
        </xdr:cNvPr>
        <xdr:cNvSpPr/>
      </xdr:nvSpPr>
      <xdr:spPr bwMode="auto">
        <a:xfrm>
          <a:off x="21818189" y="907882"/>
          <a:ext cx="1109046" cy="279942"/>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オレンジ色</a:t>
          </a:r>
        </a:p>
      </xdr:txBody>
    </xdr:sp>
    <xdr:clientData/>
  </xdr:twoCellAnchor>
</xdr:wsDr>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3.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4.xml.rels><?xml version="1.0" encoding="UTF-8" standalone="yes"?><Relationships xmlns="http://schemas.openxmlformats.org/package/2006/relationships"><Relationship Id="rId1" Target="http://www.fukushihoken.metro.tokyo.jp/kourei/hoken/shogu/index.files/30keikakusyo_rei.xlsx" TargetMode="External" Type="http://schemas.openxmlformats.org/officeDocument/2006/relationships/externalLinkPath"/></Relationships>
</file>

<file path=xl/externalLinks/_rels/externalLink5.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基本情報入力シート"/>
      <sheetName val="別紙様式3-1"/>
      <sheetName val="別紙様式3-2"/>
      <sheetName val="【参考】サービス名一覧"/>
    </sheetNames>
    <sheetDataSet>
      <sheetData sheetId="0" refreshError="1"/>
      <sheetData sheetId="1">
        <row r="16">
          <cell r="M16"/>
        </row>
      </sheetData>
      <sheetData sheetId="2" refreshError="1"/>
      <sheetData sheetId="3"/>
      <sheetData sheetId="4">
        <row r="4">
          <cell r="A4" t="str">
            <v>訪問介護</v>
          </cell>
        </row>
        <row r="5">
          <cell r="A5" t="str">
            <v>夜間対応型訪問介護</v>
          </cell>
        </row>
        <row r="6">
          <cell r="A6" t="str">
            <v>定期巡回･随時対応型訪問介護看護</v>
          </cell>
        </row>
        <row r="7">
          <cell r="A7" t="str">
            <v>（介護予防）訪問入浴介護</v>
          </cell>
        </row>
        <row r="8">
          <cell r="A8" t="str">
            <v>通所介護</v>
          </cell>
        </row>
        <row r="9">
          <cell r="A9" t="str">
            <v>地域密着型通所介護</v>
          </cell>
        </row>
        <row r="10">
          <cell r="A10" t="str">
            <v>（介護予防）通所リハビリテーション</v>
          </cell>
        </row>
        <row r="11">
          <cell r="A11" t="str">
            <v>（介護予防）特定施設入居者生活介護</v>
          </cell>
        </row>
        <row r="12">
          <cell r="A12" t="str">
            <v>地域密着型特定施設入居者生活介護</v>
          </cell>
        </row>
        <row r="13">
          <cell r="A13" t="str">
            <v>（介護予防）認知症対応型通所介護</v>
          </cell>
        </row>
        <row r="14">
          <cell r="A14" t="str">
            <v>（介護予防）小規模多機能型居宅介護</v>
          </cell>
        </row>
        <row r="15">
          <cell r="A15" t="str">
            <v>看護小規模多機能型居宅介護</v>
          </cell>
        </row>
        <row r="16">
          <cell r="A16" t="str">
            <v>（介護予防）認知症対応型共同生活介護</v>
          </cell>
        </row>
        <row r="17">
          <cell r="A17" t="str">
            <v>介護老人福祉施設</v>
          </cell>
        </row>
        <row r="18">
          <cell r="A18" t="str">
            <v>地域密着型介護老人福祉施設</v>
          </cell>
        </row>
        <row r="19">
          <cell r="A19" t="str">
            <v>（介護予防）短期入所生活介護</v>
          </cell>
        </row>
        <row r="20">
          <cell r="A20" t="str">
            <v>介護老人保健施設</v>
          </cell>
        </row>
        <row r="21">
          <cell r="A21" t="str">
            <v xml:space="preserve"> （介護予防）短期入所療養介護（老健）</v>
          </cell>
        </row>
        <row r="22">
          <cell r="A22" t="str">
            <v>介護療養型医療施設</v>
          </cell>
        </row>
        <row r="23">
          <cell r="A23" t="str">
            <v>（介護予防） 短期入所療養介護 （病院等（老健以外）)</v>
          </cell>
        </row>
        <row r="24">
          <cell r="A24" t="str">
            <v>介護医療院</v>
          </cell>
        </row>
        <row r="25">
          <cell r="A25" t="str">
            <v>（介護予防）短期入所療養介護（医療院）</v>
          </cell>
        </row>
        <row r="26">
          <cell r="A26" t="str">
            <v>訪問型サービス（独自）</v>
          </cell>
        </row>
        <row r="27">
          <cell r="A27" t="str">
            <v>通所型サービス（独自）</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2.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29" Target="../ctrlProps/ctrlProp26.xml" Type="http://schemas.openxmlformats.org/officeDocument/2006/relationships/ctrlProp"/><Relationship Id="rId3" Target="../drawings/vmlDrawing2.vml" Type="http://schemas.openxmlformats.org/officeDocument/2006/relationships/vmlDrawing"/><Relationship Id="rId30" Target="../ctrlProps/ctrlProp27.xml" Type="http://schemas.openxmlformats.org/officeDocument/2006/relationships/ctrlProp"/><Relationship Id="rId31" Target="../ctrlProps/ctrlProp28.xml" Type="http://schemas.openxmlformats.org/officeDocument/2006/relationships/ctrlProp"/><Relationship Id="rId32" Target="../ctrlProps/ctrlProp29.xml" Type="http://schemas.openxmlformats.org/officeDocument/2006/relationships/ctrlProp"/><Relationship Id="rId33" Target="../ctrlProps/ctrlProp30.xml" Type="http://schemas.openxmlformats.org/officeDocument/2006/relationships/ctrlProp"/><Relationship Id="rId34" Target="../ctrlProps/ctrlProp31.xml" Type="http://schemas.openxmlformats.org/officeDocument/2006/relationships/ctrlProp"/><Relationship Id="rId35" Target="../ctrlProps/ctrlProp32.xml" Type="http://schemas.openxmlformats.org/officeDocument/2006/relationships/ctrlProp"/><Relationship Id="rId36" Target="../ctrlProps/ctrlProp33.xml" Type="http://schemas.openxmlformats.org/officeDocument/2006/relationships/ctrlProp"/><Relationship Id="rId37" Target="../ctrlProps/ctrlProp34.xml" Type="http://schemas.openxmlformats.org/officeDocument/2006/relationships/ctrlProp"/><Relationship Id="rId38" Target="../ctrlProps/ctrlProp35.xml" Type="http://schemas.openxmlformats.org/officeDocument/2006/relationships/ctrlProp"/><Relationship Id="rId39" Target="../ctrlProps/ctrlProp36.xml" Type="http://schemas.openxmlformats.org/officeDocument/2006/relationships/ctrlProp"/><Relationship Id="rId4" Target="../ctrlProps/ctrlProp1.xml" Type="http://schemas.openxmlformats.org/officeDocument/2006/relationships/ctrlProp"/><Relationship Id="rId40" Target="../ctrlProps/ctrlProp37.xml" Type="http://schemas.openxmlformats.org/officeDocument/2006/relationships/ctrlProp"/><Relationship Id="rId41" Target="../ctrlProps/ctrlProp38.xml" Type="http://schemas.openxmlformats.org/officeDocument/2006/relationships/ctrlProp"/><Relationship Id="rId42" Target="../ctrlProps/ctrlProp39.xml" Type="http://schemas.openxmlformats.org/officeDocument/2006/relationships/ctrlProp"/><Relationship Id="rId43" Target="../ctrlProps/ctrlProp40.xml" Type="http://schemas.openxmlformats.org/officeDocument/2006/relationships/ctrlProp"/><Relationship Id="rId44" Target="../ctrlProps/ctrlProp41.xml" Type="http://schemas.openxmlformats.org/officeDocument/2006/relationships/ctrlProp"/><Relationship Id="rId45" Target="../ctrlProps/ctrlProp42.xml" Type="http://schemas.openxmlformats.org/officeDocument/2006/relationships/ctrlProp"/><Relationship Id="rId46" Target="../ctrlProps/ctrlProp43.xml" Type="http://schemas.openxmlformats.org/officeDocument/2006/relationships/ctrlProp"/><Relationship Id="rId47" Target="../ctrlProps/ctrlProp44.xml" Type="http://schemas.openxmlformats.org/officeDocument/2006/relationships/ctrlProp"/><Relationship Id="rId48" Target="../comments2.xml" Type="http://schemas.openxmlformats.org/officeDocument/2006/relationships/comments"/><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 Id="rId3" Target="../drawings/vmlDrawing3.vml" Type="http://schemas.openxmlformats.org/officeDocument/2006/relationships/vmlDrawing"/><Relationship Id="rId4" Target="../comments3.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E138"/>
  <sheetViews>
    <sheetView showGridLines="0" view="pageBreakPreview" topLeftCell="A19" zoomScaleNormal="100" zoomScaleSheetLayoutView="100" workbookViewId="0">
      <selection activeCell="M31" sqref="M31:X31"/>
    </sheetView>
  </sheetViews>
  <sheetFormatPr defaultColWidth="9" defaultRowHeight="20.100000000000001" customHeight="1"/>
  <cols>
    <col min="1" max="1" width="4.625" style="126" customWidth="1"/>
    <col min="2" max="2" width="11" style="126" customWidth="1"/>
    <col min="3" max="12" width="2.625" style="522" customWidth="1"/>
    <col min="13" max="17" width="2.75" style="169" customWidth="1"/>
    <col min="18" max="22" width="2.625" style="169" customWidth="1"/>
    <col min="23" max="23" width="14.125" style="169" customWidth="1"/>
    <col min="24" max="24" width="25" style="169" customWidth="1"/>
    <col min="25" max="25" width="30.75" style="169" customWidth="1"/>
    <col min="26" max="26" width="8.625" style="126" customWidth="1"/>
    <col min="27" max="27" width="9.125" style="126" customWidth="1"/>
    <col min="28" max="28" width="7.625" style="126" customWidth="1"/>
    <col min="29" max="29" width="9" style="126" hidden="1" customWidth="1"/>
    <col min="30" max="16384" width="9" style="126"/>
  </cols>
  <sheetData>
    <row r="1" spans="1:29" ht="20.100000000000001" customHeight="1">
      <c r="A1" s="393" t="s">
        <v>2201</v>
      </c>
      <c r="C1" s="126"/>
      <c r="D1" s="126"/>
      <c r="E1" s="126"/>
      <c r="F1" s="126"/>
      <c r="G1" s="126"/>
      <c r="H1" s="126"/>
      <c r="I1" s="126"/>
      <c r="J1" s="126"/>
      <c r="K1" s="126"/>
      <c r="L1" s="126"/>
      <c r="M1" s="126"/>
      <c r="N1" s="126"/>
      <c r="O1" s="126"/>
      <c r="P1" s="126"/>
      <c r="Q1" s="126"/>
      <c r="R1" s="126"/>
      <c r="S1" s="126"/>
      <c r="T1" s="126"/>
      <c r="U1" s="126"/>
      <c r="V1" s="126"/>
      <c r="W1" s="126"/>
      <c r="X1" s="126"/>
      <c r="Y1" s="126"/>
      <c r="AC1" s="126" t="s">
        <v>0</v>
      </c>
    </row>
    <row r="2" spans="1:29" ht="24.6" customHeight="1">
      <c r="A2" s="394"/>
      <c r="C2" s="126"/>
      <c r="D2" s="126"/>
      <c r="E2" s="126"/>
      <c r="F2" s="126"/>
      <c r="G2" s="126"/>
      <c r="H2" s="126"/>
      <c r="I2" s="126"/>
      <c r="J2" s="126"/>
      <c r="K2" s="126"/>
      <c r="L2" s="126"/>
      <c r="M2" s="126"/>
      <c r="N2" s="126"/>
      <c r="O2" s="126"/>
      <c r="P2" s="126"/>
      <c r="Q2" s="126"/>
      <c r="R2" s="126"/>
      <c r="S2" s="126"/>
      <c r="T2" s="126"/>
      <c r="U2" s="126"/>
      <c r="V2" s="126"/>
      <c r="W2" s="126"/>
      <c r="X2" s="126"/>
      <c r="Y2" s="126"/>
    </row>
    <row r="3" spans="1:29" s="395" customFormat="1" ht="40.15" customHeight="1">
      <c r="A3" s="564" t="s">
        <v>2202</v>
      </c>
      <c r="B3" s="564"/>
      <c r="C3" s="564"/>
      <c r="D3" s="564"/>
      <c r="E3" s="564"/>
      <c r="F3" s="564"/>
      <c r="G3" s="564"/>
      <c r="H3" s="564"/>
      <c r="I3" s="564"/>
      <c r="J3" s="564"/>
      <c r="K3" s="564"/>
      <c r="L3" s="564"/>
      <c r="M3" s="564"/>
      <c r="N3" s="564"/>
      <c r="O3" s="564"/>
      <c r="P3" s="564"/>
      <c r="Q3" s="564"/>
      <c r="R3" s="564"/>
      <c r="S3" s="564"/>
      <c r="T3" s="564"/>
      <c r="U3" s="564"/>
      <c r="V3" s="564"/>
      <c r="W3" s="564"/>
      <c r="X3" s="564"/>
      <c r="Y3" s="564"/>
      <c r="Z3" s="564"/>
      <c r="AA3" s="564"/>
    </row>
    <row r="4" spans="1:29" s="395" customFormat="1" ht="30.75" customHeight="1">
      <c r="A4" s="565" t="s">
        <v>2135</v>
      </c>
      <c r="B4" s="565"/>
      <c r="C4" s="565"/>
      <c r="D4" s="565"/>
      <c r="E4" s="565"/>
      <c r="F4" s="565"/>
      <c r="G4" s="565"/>
      <c r="H4" s="565"/>
      <c r="I4" s="565"/>
      <c r="J4" s="565"/>
      <c r="K4" s="565"/>
      <c r="L4" s="565"/>
      <c r="M4" s="565"/>
      <c r="N4" s="565"/>
      <c r="O4" s="565"/>
      <c r="P4" s="565"/>
      <c r="Q4" s="565"/>
      <c r="R4" s="565"/>
      <c r="S4" s="565"/>
      <c r="T4" s="565"/>
      <c r="U4" s="565"/>
      <c r="V4" s="565"/>
      <c r="W4" s="565"/>
      <c r="X4" s="565"/>
      <c r="Y4" s="565"/>
      <c r="Z4" s="565"/>
      <c r="AA4" s="565"/>
    </row>
    <row r="5" spans="1:29" ht="9.75" customHeight="1">
      <c r="A5" s="395"/>
      <c r="B5" s="253"/>
      <c r="C5" s="253"/>
      <c r="D5" s="253"/>
      <c r="E5" s="253"/>
      <c r="F5" s="253"/>
      <c r="G5" s="253"/>
      <c r="H5" s="253"/>
      <c r="I5" s="253"/>
      <c r="J5" s="253"/>
      <c r="K5" s="253"/>
      <c r="L5" s="253"/>
      <c r="M5" s="253"/>
      <c r="N5" s="253"/>
      <c r="O5" s="253"/>
      <c r="P5" s="253"/>
      <c r="Q5" s="253"/>
      <c r="R5" s="253"/>
      <c r="S5" s="253"/>
      <c r="T5" s="253"/>
      <c r="U5" s="253"/>
      <c r="V5" s="253"/>
      <c r="W5" s="253"/>
      <c r="X5" s="253"/>
      <c r="Y5" s="253"/>
      <c r="Z5" s="253"/>
      <c r="AA5" s="253"/>
    </row>
    <row r="6" spans="1:29" ht="14.25" customHeight="1">
      <c r="A6" s="563" t="s">
        <v>2105</v>
      </c>
      <c r="B6" s="563"/>
      <c r="C6" s="563"/>
      <c r="D6" s="563"/>
      <c r="E6" s="563"/>
      <c r="F6" s="563"/>
      <c r="G6" s="563"/>
      <c r="H6" s="563"/>
      <c r="I6" s="563"/>
      <c r="J6" s="563"/>
      <c r="K6" s="563"/>
      <c r="L6" s="563"/>
      <c r="M6" s="563"/>
      <c r="N6" s="563"/>
      <c r="O6" s="563"/>
      <c r="P6" s="563"/>
      <c r="Q6" s="563"/>
      <c r="R6" s="563"/>
      <c r="S6" s="563"/>
      <c r="T6" s="563"/>
      <c r="U6" s="563"/>
      <c r="V6" s="563"/>
      <c r="W6" s="563"/>
      <c r="X6" s="563"/>
      <c r="Y6" s="563"/>
      <c r="Z6" s="563"/>
      <c r="AA6" s="396"/>
    </row>
    <row r="7" spans="1:29" ht="20.100000000000001" customHeight="1">
      <c r="A7" s="397"/>
      <c r="B7" s="253"/>
      <c r="C7" s="253"/>
      <c r="D7" s="253"/>
      <c r="E7" s="253"/>
      <c r="F7" s="253"/>
      <c r="G7" s="253"/>
      <c r="H7" s="253"/>
      <c r="I7" s="253"/>
      <c r="J7" s="253"/>
      <c r="K7" s="253"/>
      <c r="L7" s="253"/>
      <c r="M7" s="253"/>
      <c r="N7" s="253"/>
      <c r="O7" s="253"/>
      <c r="P7" s="253"/>
      <c r="Q7" s="253"/>
      <c r="R7" s="253"/>
      <c r="S7" s="253"/>
      <c r="T7" s="253"/>
      <c r="U7" s="253"/>
      <c r="V7" s="253"/>
      <c r="W7" s="253"/>
      <c r="X7" s="253"/>
      <c r="Y7" s="253"/>
      <c r="Z7" s="253"/>
      <c r="AA7" s="253"/>
    </row>
    <row r="8" spans="1:29" ht="20.100000000000001" customHeight="1">
      <c r="A8" s="397"/>
      <c r="B8" s="253"/>
      <c r="C8" s="253"/>
      <c r="D8" s="253"/>
      <c r="E8" s="253"/>
      <c r="F8" s="253"/>
      <c r="G8" s="253"/>
      <c r="H8" s="253"/>
      <c r="I8" s="253"/>
      <c r="J8" s="253"/>
      <c r="K8" s="253"/>
      <c r="L8" s="253"/>
      <c r="M8" s="253"/>
      <c r="N8" s="253"/>
      <c r="O8" s="253"/>
      <c r="P8" s="253"/>
      <c r="Q8" s="253"/>
      <c r="R8" s="253"/>
      <c r="S8" s="253"/>
      <c r="T8" s="253"/>
      <c r="U8" s="253"/>
      <c r="V8" s="253"/>
      <c r="W8" s="253"/>
      <c r="X8" s="253"/>
      <c r="Y8" s="253"/>
      <c r="Z8" s="253"/>
      <c r="AA8" s="253"/>
    </row>
    <row r="9" spans="1:29" ht="20.100000000000001" customHeight="1">
      <c r="A9" s="397"/>
      <c r="B9" s="253"/>
      <c r="C9" s="253"/>
      <c r="D9" s="253"/>
      <c r="E9" s="253"/>
      <c r="F9" s="253"/>
      <c r="G9" s="253"/>
      <c r="H9" s="253"/>
      <c r="I9" s="253"/>
      <c r="J9" s="253"/>
      <c r="K9" s="253"/>
      <c r="L9" s="253"/>
      <c r="M9" s="253"/>
      <c r="N9" s="253"/>
      <c r="O9" s="253"/>
      <c r="P9" s="253"/>
      <c r="Q9" s="253"/>
      <c r="R9" s="253"/>
      <c r="S9" s="253"/>
      <c r="T9" s="253"/>
      <c r="U9" s="253"/>
      <c r="V9" s="253"/>
      <c r="W9" s="253"/>
      <c r="X9" s="253"/>
      <c r="Y9" s="253"/>
      <c r="Z9" s="253"/>
      <c r="AA9" s="253"/>
    </row>
    <row r="10" spans="1:29" ht="20.100000000000001" customHeight="1">
      <c r="A10" s="397"/>
      <c r="B10" s="253"/>
      <c r="C10" s="253"/>
      <c r="D10" s="253"/>
      <c r="E10" s="253"/>
      <c r="F10" s="253"/>
      <c r="G10" s="253"/>
      <c r="H10" s="253"/>
      <c r="I10" s="253"/>
      <c r="J10" s="253"/>
      <c r="K10" s="253"/>
      <c r="L10" s="253"/>
      <c r="M10" s="253"/>
      <c r="N10" s="253"/>
      <c r="O10" s="253"/>
      <c r="P10" s="253"/>
      <c r="Q10" s="253"/>
      <c r="R10" s="253"/>
      <c r="S10" s="253"/>
      <c r="T10" s="253"/>
      <c r="U10" s="253"/>
      <c r="V10" s="253"/>
      <c r="W10" s="253"/>
      <c r="X10" s="253"/>
      <c r="Y10" s="253"/>
      <c r="Z10" s="253"/>
      <c r="AA10" s="253"/>
    </row>
    <row r="11" spans="1:29" ht="20.100000000000001" customHeight="1">
      <c r="A11" s="397"/>
      <c r="B11" s="253"/>
      <c r="C11" s="253"/>
      <c r="D11" s="253"/>
      <c r="E11" s="253"/>
      <c r="F11" s="253"/>
      <c r="G11" s="253"/>
      <c r="H11" s="253"/>
      <c r="I11" s="253"/>
      <c r="J11" s="253"/>
      <c r="K11" s="253"/>
      <c r="L11" s="253"/>
      <c r="M11" s="253"/>
      <c r="N11" s="253"/>
      <c r="O11" s="253"/>
      <c r="P11" s="253"/>
      <c r="Q11" s="253"/>
      <c r="R11" s="253"/>
      <c r="S11" s="253"/>
      <c r="T11" s="253"/>
      <c r="U11" s="253"/>
      <c r="V11" s="253"/>
      <c r="W11" s="253"/>
      <c r="X11" s="253"/>
      <c r="Y11" s="253"/>
      <c r="Z11" s="253"/>
      <c r="AA11" s="253"/>
    </row>
    <row r="12" spans="1:29" ht="20.100000000000001" customHeight="1">
      <c r="A12" s="253"/>
      <c r="B12" s="253"/>
      <c r="C12" s="253"/>
      <c r="D12" s="253"/>
      <c r="E12" s="253"/>
      <c r="F12" s="253"/>
      <c r="G12" s="253"/>
      <c r="H12" s="253"/>
      <c r="I12" s="253"/>
      <c r="J12" s="253"/>
      <c r="K12" s="253"/>
      <c r="L12" s="253"/>
      <c r="M12" s="253"/>
      <c r="N12" s="253"/>
      <c r="O12" s="253"/>
      <c r="P12" s="253"/>
      <c r="Q12" s="253"/>
      <c r="R12" s="253"/>
      <c r="S12" s="253"/>
      <c r="T12" s="253"/>
      <c r="U12" s="253"/>
      <c r="V12" s="253"/>
      <c r="W12" s="253"/>
      <c r="X12" s="253"/>
      <c r="Y12" s="253"/>
      <c r="Z12" s="253"/>
      <c r="AA12" s="253"/>
    </row>
    <row r="13" spans="1:29" ht="19.5" customHeight="1">
      <c r="A13" s="253"/>
      <c r="B13" s="253"/>
      <c r="C13" s="253"/>
      <c r="D13" s="253"/>
      <c r="E13" s="253"/>
      <c r="F13" s="253"/>
      <c r="G13" s="253"/>
      <c r="H13" s="253"/>
      <c r="I13" s="253"/>
      <c r="J13" s="253"/>
      <c r="K13" s="253"/>
      <c r="L13" s="253"/>
      <c r="M13" s="253"/>
      <c r="N13" s="253"/>
      <c r="O13" s="253"/>
      <c r="P13" s="253"/>
      <c r="Q13" s="253"/>
      <c r="R13" s="253"/>
      <c r="S13" s="253"/>
      <c r="T13" s="253"/>
      <c r="U13" s="253"/>
      <c r="V13" s="253"/>
      <c r="W13" s="253"/>
      <c r="X13" s="253"/>
      <c r="Y13" s="253"/>
      <c r="Z13" s="253"/>
      <c r="AA13" s="253"/>
    </row>
    <row r="14" spans="1:29" ht="54.6" customHeight="1">
      <c r="A14" s="564" t="s">
        <v>2187</v>
      </c>
      <c r="B14" s="564"/>
      <c r="C14" s="564"/>
      <c r="D14" s="564"/>
      <c r="E14" s="564"/>
      <c r="F14" s="564"/>
      <c r="G14" s="564"/>
      <c r="H14" s="564"/>
      <c r="I14" s="564"/>
      <c r="J14" s="564"/>
      <c r="K14" s="564"/>
      <c r="L14" s="564"/>
      <c r="M14" s="564"/>
      <c r="N14" s="564"/>
      <c r="O14" s="564"/>
      <c r="P14" s="564"/>
      <c r="Q14" s="564"/>
      <c r="R14" s="564"/>
      <c r="S14" s="564"/>
      <c r="T14" s="564"/>
      <c r="U14" s="564"/>
      <c r="V14" s="564"/>
      <c r="W14" s="564"/>
      <c r="X14" s="564"/>
      <c r="Y14" s="564"/>
      <c r="Z14" s="564"/>
      <c r="AA14" s="564"/>
    </row>
    <row r="15" spans="1:29" ht="10.5" customHeight="1">
      <c r="A15" s="395"/>
      <c r="B15" s="253"/>
      <c r="C15" s="253"/>
      <c r="D15" s="253"/>
      <c r="E15" s="253"/>
      <c r="F15" s="253"/>
      <c r="G15" s="253"/>
      <c r="H15" s="253"/>
      <c r="I15" s="253"/>
      <c r="J15" s="253"/>
      <c r="K15" s="253"/>
      <c r="L15" s="253"/>
      <c r="M15" s="253"/>
      <c r="N15" s="253"/>
      <c r="O15" s="253"/>
      <c r="P15" s="253"/>
      <c r="Q15" s="253"/>
      <c r="R15" s="253"/>
      <c r="S15" s="253"/>
      <c r="T15" s="253"/>
      <c r="U15" s="253"/>
      <c r="V15" s="253"/>
      <c r="W15" s="253"/>
      <c r="X15" s="253"/>
      <c r="Y15" s="253"/>
      <c r="Z15" s="253"/>
      <c r="AA15" s="253"/>
    </row>
    <row r="16" spans="1:29" ht="19.5" customHeight="1">
      <c r="A16" s="398" t="s">
        <v>1</v>
      </c>
      <c r="B16" s="253"/>
      <c r="C16" s="253"/>
      <c r="D16" s="253"/>
      <c r="E16" s="253"/>
      <c r="F16" s="253"/>
      <c r="G16" s="253"/>
      <c r="H16" s="253"/>
      <c r="I16" s="253"/>
      <c r="J16" s="253"/>
      <c r="K16" s="253"/>
      <c r="L16" s="253"/>
      <c r="M16" s="253"/>
      <c r="N16" s="253"/>
      <c r="O16" s="253"/>
      <c r="P16" s="253"/>
      <c r="Q16" s="253"/>
      <c r="R16" s="253"/>
      <c r="S16" s="253"/>
      <c r="T16" s="253"/>
      <c r="U16" s="253"/>
      <c r="V16" s="253"/>
      <c r="W16" s="253"/>
      <c r="X16" s="253"/>
      <c r="Y16" s="253"/>
      <c r="Z16" s="253"/>
      <c r="AA16" s="253"/>
    </row>
    <row r="17" spans="1:31" ht="20.100000000000001" customHeight="1" thickBot="1">
      <c r="A17" s="253"/>
      <c r="B17" s="395" t="s">
        <v>2196</v>
      </c>
      <c r="C17" s="253"/>
      <c r="D17" s="253"/>
      <c r="E17" s="253"/>
      <c r="F17" s="253"/>
      <c r="G17" s="253"/>
      <c r="H17" s="253"/>
      <c r="I17" s="253"/>
      <c r="J17" s="253"/>
      <c r="K17" s="253"/>
      <c r="L17" s="253"/>
      <c r="M17" s="253"/>
      <c r="N17" s="253"/>
      <c r="O17" s="253"/>
      <c r="P17" s="253"/>
      <c r="Q17" s="253"/>
      <c r="R17" s="253"/>
      <c r="S17" s="253"/>
      <c r="T17" s="253"/>
      <c r="U17" s="253"/>
      <c r="V17" s="253"/>
      <c r="W17" s="253"/>
      <c r="X17" s="253"/>
      <c r="Y17" s="253"/>
      <c r="Z17" s="253"/>
      <c r="AA17" s="253"/>
    </row>
    <row r="18" spans="1:31" ht="20.100000000000001" customHeight="1" thickBot="1">
      <c r="A18" s="253"/>
      <c r="B18" s="557" t="s">
        <v>2137</v>
      </c>
      <c r="C18" s="558"/>
      <c r="D18" s="558"/>
      <c r="E18" s="558"/>
      <c r="F18" s="559"/>
      <c r="G18" s="589" t="s">
        <v>2204</v>
      </c>
      <c r="H18" s="590"/>
      <c r="I18" s="590"/>
      <c r="J18" s="590"/>
      <c r="K18" s="590"/>
      <c r="L18" s="590"/>
      <c r="M18" s="590"/>
      <c r="N18" s="590"/>
      <c r="O18" s="590"/>
      <c r="P18" s="591"/>
      <c r="Q18" s="253"/>
      <c r="R18" s="253"/>
      <c r="S18" s="253"/>
      <c r="T18" s="253"/>
      <c r="U18" s="253"/>
      <c r="V18" s="253"/>
      <c r="W18" s="253"/>
      <c r="X18" s="253"/>
      <c r="Y18" s="253"/>
      <c r="Z18" s="253"/>
      <c r="AA18" s="253"/>
      <c r="AB18" s="253"/>
      <c r="AC18" s="253"/>
      <c r="AD18" s="253"/>
      <c r="AE18" s="253"/>
    </row>
    <row r="19" spans="1:31" ht="15" customHeight="1">
      <c r="A19" s="253"/>
      <c r="B19" s="253"/>
      <c r="C19" s="253"/>
      <c r="D19" s="253"/>
      <c r="E19" s="253"/>
      <c r="F19" s="253"/>
      <c r="G19" s="253"/>
      <c r="H19" s="253"/>
      <c r="I19" s="253"/>
      <c r="J19" s="253"/>
      <c r="K19" s="253"/>
      <c r="L19" s="253"/>
      <c r="M19" s="253"/>
      <c r="N19" s="253"/>
      <c r="O19" s="253"/>
      <c r="P19" s="253"/>
      <c r="Q19" s="253"/>
      <c r="R19" s="253"/>
      <c r="S19" s="253"/>
      <c r="T19" s="253"/>
      <c r="U19" s="253"/>
      <c r="V19" s="253"/>
      <c r="W19" s="253"/>
      <c r="X19" s="253"/>
      <c r="Y19" s="253"/>
      <c r="Z19" s="253"/>
      <c r="AA19" s="253"/>
    </row>
    <row r="20" spans="1:31" ht="20.100000000000001" customHeight="1">
      <c r="A20" s="398" t="s">
        <v>2</v>
      </c>
      <c r="B20" s="253"/>
      <c r="C20" s="253"/>
      <c r="D20" s="253"/>
      <c r="E20" s="253"/>
      <c r="F20" s="253"/>
      <c r="G20" s="253"/>
      <c r="H20" s="253"/>
      <c r="I20" s="253"/>
      <c r="J20" s="253"/>
      <c r="K20" s="253"/>
      <c r="L20" s="253"/>
      <c r="M20" s="253"/>
      <c r="N20" s="253"/>
      <c r="O20" s="253"/>
      <c r="P20" s="253"/>
      <c r="Q20" s="253"/>
      <c r="R20" s="253"/>
      <c r="S20" s="253"/>
      <c r="T20" s="253"/>
      <c r="U20" s="253"/>
      <c r="V20" s="253"/>
      <c r="W20" s="253"/>
      <c r="X20" s="253"/>
      <c r="Y20" s="253"/>
      <c r="Z20" s="253"/>
      <c r="AA20" s="253"/>
    </row>
    <row r="21" spans="1:31" ht="20.100000000000001" customHeight="1" thickBot="1">
      <c r="A21" s="253"/>
      <c r="B21" s="395" t="s">
        <v>2188</v>
      </c>
      <c r="C21" s="253"/>
      <c r="D21" s="253"/>
      <c r="E21" s="253"/>
      <c r="F21" s="253"/>
      <c r="G21" s="253"/>
      <c r="H21" s="253"/>
      <c r="I21" s="253"/>
      <c r="J21" s="253"/>
      <c r="K21" s="253"/>
      <c r="L21" s="253"/>
      <c r="M21" s="253"/>
      <c r="N21" s="253"/>
      <c r="O21" s="253"/>
      <c r="P21" s="253"/>
      <c r="Q21" s="253"/>
      <c r="R21" s="253"/>
      <c r="S21" s="253"/>
      <c r="T21" s="253"/>
      <c r="U21" s="253"/>
      <c r="V21" s="253"/>
      <c r="W21" s="253"/>
      <c r="X21" s="253"/>
      <c r="Y21" s="253"/>
      <c r="Z21" s="253"/>
      <c r="AA21" s="253"/>
    </row>
    <row r="22" spans="1:31" ht="20.100000000000001" customHeight="1">
      <c r="A22" s="253"/>
      <c r="B22" s="399" t="s">
        <v>3</v>
      </c>
      <c r="C22" s="566" t="s">
        <v>4</v>
      </c>
      <c r="D22" s="566"/>
      <c r="E22" s="566"/>
      <c r="F22" s="566"/>
      <c r="G22" s="566"/>
      <c r="H22" s="566"/>
      <c r="I22" s="566"/>
      <c r="J22" s="566"/>
      <c r="K22" s="566"/>
      <c r="L22" s="567"/>
      <c r="M22" s="592" t="s">
        <v>2205</v>
      </c>
      <c r="N22" s="593"/>
      <c r="O22" s="593"/>
      <c r="P22" s="593"/>
      <c r="Q22" s="593"/>
      <c r="R22" s="593"/>
      <c r="S22" s="593"/>
      <c r="T22" s="593"/>
      <c r="U22" s="593"/>
      <c r="V22" s="593"/>
      <c r="W22" s="594"/>
      <c r="X22" s="595"/>
      <c r="Y22" s="253"/>
      <c r="Z22" s="253"/>
      <c r="AA22" s="253"/>
    </row>
    <row r="23" spans="1:31" ht="20.100000000000001" customHeight="1" thickBot="1">
      <c r="A23" s="253"/>
      <c r="B23" s="400"/>
      <c r="C23" s="566" t="s">
        <v>5</v>
      </c>
      <c r="D23" s="566"/>
      <c r="E23" s="566"/>
      <c r="F23" s="566"/>
      <c r="G23" s="566"/>
      <c r="H23" s="566"/>
      <c r="I23" s="566"/>
      <c r="J23" s="566"/>
      <c r="K23" s="566"/>
      <c r="L23" s="567"/>
      <c r="M23" s="582" t="s">
        <v>2205</v>
      </c>
      <c r="N23" s="583"/>
      <c r="O23" s="583"/>
      <c r="P23" s="583"/>
      <c r="Q23" s="583"/>
      <c r="R23" s="583"/>
      <c r="S23" s="583"/>
      <c r="T23" s="583"/>
      <c r="U23" s="577"/>
      <c r="V23" s="577"/>
      <c r="W23" s="578"/>
      <c r="X23" s="579"/>
      <c r="Y23" s="253"/>
      <c r="Z23" s="253"/>
      <c r="AA23" s="253"/>
      <c r="AC23" s="126" t="s">
        <v>6</v>
      </c>
    </row>
    <row r="24" spans="1:31" ht="20.100000000000001" customHeight="1" thickBot="1">
      <c r="A24" s="253"/>
      <c r="B24" s="399" t="s">
        <v>7</v>
      </c>
      <c r="C24" s="566" t="s">
        <v>8</v>
      </c>
      <c r="D24" s="566"/>
      <c r="E24" s="566"/>
      <c r="F24" s="566"/>
      <c r="G24" s="566"/>
      <c r="H24" s="566"/>
      <c r="I24" s="566"/>
      <c r="J24" s="566"/>
      <c r="K24" s="566"/>
      <c r="L24" s="567"/>
      <c r="M24" s="598" t="s">
        <v>2324</v>
      </c>
      <c r="N24" s="599"/>
      <c r="O24" s="600"/>
      <c r="P24" s="401" t="s">
        <v>9</v>
      </c>
      <c r="Q24" s="601" t="s">
        <v>2325</v>
      </c>
      <c r="R24" s="599"/>
      <c r="S24" s="599"/>
      <c r="T24" s="602"/>
      <c r="U24" s="402"/>
      <c r="V24" s="403"/>
      <c r="W24" s="403"/>
      <c r="X24" s="403"/>
      <c r="Y24" s="253"/>
      <c r="Z24" s="253"/>
      <c r="AA24" s="253"/>
      <c r="AC24" s="126" t="str">
        <f>CONCATENATE(M24,N24,O24,P24,Q24,R24,S24,T24)</f>
        <v>100－0001</v>
      </c>
    </row>
    <row r="25" spans="1:31" ht="20.100000000000001" customHeight="1">
      <c r="A25" s="253"/>
      <c r="B25" s="404"/>
      <c r="C25" s="566" t="s">
        <v>10</v>
      </c>
      <c r="D25" s="566"/>
      <c r="E25" s="566"/>
      <c r="F25" s="566"/>
      <c r="G25" s="566"/>
      <c r="H25" s="566"/>
      <c r="I25" s="566"/>
      <c r="J25" s="566"/>
      <c r="K25" s="566"/>
      <c r="L25" s="567"/>
      <c r="M25" s="582" t="s">
        <v>2206</v>
      </c>
      <c r="N25" s="583"/>
      <c r="O25" s="583"/>
      <c r="P25" s="583"/>
      <c r="Q25" s="583"/>
      <c r="R25" s="583"/>
      <c r="S25" s="583"/>
      <c r="T25" s="583"/>
      <c r="U25" s="569"/>
      <c r="V25" s="569"/>
      <c r="W25" s="570"/>
      <c r="X25" s="571"/>
      <c r="Y25" s="253"/>
      <c r="Z25" s="253"/>
      <c r="AA25" s="253"/>
    </row>
    <row r="26" spans="1:31" ht="20.100000000000001" customHeight="1">
      <c r="A26" s="253"/>
      <c r="B26" s="400"/>
      <c r="C26" s="566" t="s">
        <v>11</v>
      </c>
      <c r="D26" s="566"/>
      <c r="E26" s="566"/>
      <c r="F26" s="566"/>
      <c r="G26" s="566"/>
      <c r="H26" s="566"/>
      <c r="I26" s="566"/>
      <c r="J26" s="566"/>
      <c r="K26" s="566"/>
      <c r="L26" s="567"/>
      <c r="M26" s="582" t="s">
        <v>2207</v>
      </c>
      <c r="N26" s="583"/>
      <c r="O26" s="583"/>
      <c r="P26" s="583"/>
      <c r="Q26" s="583"/>
      <c r="R26" s="583"/>
      <c r="S26" s="583"/>
      <c r="T26" s="583"/>
      <c r="U26" s="583"/>
      <c r="V26" s="583"/>
      <c r="W26" s="584"/>
      <c r="X26" s="585"/>
      <c r="Y26" s="253"/>
      <c r="Z26" s="253"/>
      <c r="AA26" s="253"/>
    </row>
    <row r="27" spans="1:31" ht="20.100000000000001" customHeight="1">
      <c r="A27" s="253"/>
      <c r="B27" s="399" t="s">
        <v>12</v>
      </c>
      <c r="C27" s="566" t="s">
        <v>13</v>
      </c>
      <c r="D27" s="566"/>
      <c r="E27" s="566"/>
      <c r="F27" s="566"/>
      <c r="G27" s="566"/>
      <c r="H27" s="566"/>
      <c r="I27" s="566"/>
      <c r="J27" s="566"/>
      <c r="K27" s="566"/>
      <c r="L27" s="567"/>
      <c r="M27" s="582" t="s">
        <v>2208</v>
      </c>
      <c r="N27" s="583"/>
      <c r="O27" s="583"/>
      <c r="P27" s="583"/>
      <c r="Q27" s="583"/>
      <c r="R27" s="583"/>
      <c r="S27" s="583"/>
      <c r="T27" s="583"/>
      <c r="U27" s="583"/>
      <c r="V27" s="583"/>
      <c r="W27" s="584"/>
      <c r="X27" s="585"/>
      <c r="Y27" s="253"/>
      <c r="Z27" s="253"/>
      <c r="AA27" s="253"/>
    </row>
    <row r="28" spans="1:31" ht="20.100000000000001" customHeight="1">
      <c r="A28" s="253"/>
      <c r="B28" s="400"/>
      <c r="C28" s="566" t="s">
        <v>14</v>
      </c>
      <c r="D28" s="566"/>
      <c r="E28" s="566"/>
      <c r="F28" s="566"/>
      <c r="G28" s="566"/>
      <c r="H28" s="566"/>
      <c r="I28" s="566"/>
      <c r="J28" s="566"/>
      <c r="K28" s="566"/>
      <c r="L28" s="567"/>
      <c r="M28" s="576" t="s">
        <v>2209</v>
      </c>
      <c r="N28" s="577"/>
      <c r="O28" s="577"/>
      <c r="P28" s="577"/>
      <c r="Q28" s="577"/>
      <c r="R28" s="577"/>
      <c r="S28" s="577"/>
      <c r="T28" s="577"/>
      <c r="U28" s="577"/>
      <c r="V28" s="577"/>
      <c r="W28" s="578"/>
      <c r="X28" s="579"/>
      <c r="Y28" s="253"/>
      <c r="Z28" s="253"/>
      <c r="AA28" s="253"/>
    </row>
    <row r="29" spans="1:31" ht="20.100000000000001" customHeight="1">
      <c r="A29" s="253"/>
      <c r="B29" s="580" t="s">
        <v>15</v>
      </c>
      <c r="C29" s="566" t="s">
        <v>4</v>
      </c>
      <c r="D29" s="566"/>
      <c r="E29" s="566"/>
      <c r="F29" s="566"/>
      <c r="G29" s="566"/>
      <c r="H29" s="566"/>
      <c r="I29" s="566"/>
      <c r="J29" s="566"/>
      <c r="K29" s="566"/>
      <c r="L29" s="567"/>
      <c r="M29" s="582" t="s">
        <v>2210</v>
      </c>
      <c r="N29" s="583"/>
      <c r="O29" s="583"/>
      <c r="P29" s="583"/>
      <c r="Q29" s="583"/>
      <c r="R29" s="583"/>
      <c r="S29" s="583"/>
      <c r="T29" s="583"/>
      <c r="U29" s="583"/>
      <c r="V29" s="583"/>
      <c r="W29" s="584"/>
      <c r="X29" s="585"/>
      <c r="Y29" s="253"/>
      <c r="Z29" s="253"/>
      <c r="AA29" s="253"/>
    </row>
    <row r="30" spans="1:31" ht="20.100000000000001" customHeight="1">
      <c r="A30" s="253"/>
      <c r="B30" s="581"/>
      <c r="C30" s="586" t="s">
        <v>14</v>
      </c>
      <c r="D30" s="586"/>
      <c r="E30" s="586"/>
      <c r="F30" s="586"/>
      <c r="G30" s="586"/>
      <c r="H30" s="586"/>
      <c r="I30" s="586"/>
      <c r="J30" s="586"/>
      <c r="K30" s="586"/>
      <c r="L30" s="586"/>
      <c r="M30" s="582" t="s">
        <v>2211</v>
      </c>
      <c r="N30" s="583"/>
      <c r="O30" s="583"/>
      <c r="P30" s="583"/>
      <c r="Q30" s="583"/>
      <c r="R30" s="583"/>
      <c r="S30" s="583"/>
      <c r="T30" s="583"/>
      <c r="U30" s="583"/>
      <c r="V30" s="583"/>
      <c r="W30" s="584"/>
      <c r="X30" s="585"/>
      <c r="Y30" s="253"/>
      <c r="Z30" s="253"/>
      <c r="AA30" s="253"/>
    </row>
    <row r="31" spans="1:31" ht="20.100000000000001" customHeight="1">
      <c r="A31" s="253"/>
      <c r="B31" s="399" t="s">
        <v>16</v>
      </c>
      <c r="C31" s="566" t="s">
        <v>17</v>
      </c>
      <c r="D31" s="566"/>
      <c r="E31" s="566"/>
      <c r="F31" s="566"/>
      <c r="G31" s="566"/>
      <c r="H31" s="566"/>
      <c r="I31" s="566"/>
      <c r="J31" s="566"/>
      <c r="K31" s="566"/>
      <c r="L31" s="567"/>
      <c r="M31" s="568" t="s">
        <v>2212</v>
      </c>
      <c r="N31" s="569"/>
      <c r="O31" s="569"/>
      <c r="P31" s="569"/>
      <c r="Q31" s="569"/>
      <c r="R31" s="569"/>
      <c r="S31" s="569"/>
      <c r="T31" s="569"/>
      <c r="U31" s="569"/>
      <c r="V31" s="569"/>
      <c r="W31" s="570"/>
      <c r="X31" s="571"/>
      <c r="Y31" s="253"/>
      <c r="Z31" s="253"/>
      <c r="AA31" s="253"/>
    </row>
    <row r="32" spans="1:31" ht="20.100000000000001" customHeight="1" thickBot="1">
      <c r="A32" s="253"/>
      <c r="B32" s="405"/>
      <c r="C32" s="566" t="s">
        <v>18</v>
      </c>
      <c r="D32" s="566"/>
      <c r="E32" s="566"/>
      <c r="F32" s="566"/>
      <c r="G32" s="566"/>
      <c r="H32" s="566"/>
      <c r="I32" s="566"/>
      <c r="J32" s="566"/>
      <c r="K32" s="566"/>
      <c r="L32" s="567"/>
      <c r="M32" s="572" t="s">
        <v>2213</v>
      </c>
      <c r="N32" s="573"/>
      <c r="O32" s="573"/>
      <c r="P32" s="573"/>
      <c r="Q32" s="573"/>
      <c r="R32" s="573"/>
      <c r="S32" s="573"/>
      <c r="T32" s="573"/>
      <c r="U32" s="573"/>
      <c r="V32" s="573"/>
      <c r="W32" s="574"/>
      <c r="X32" s="575"/>
      <c r="Y32" s="253"/>
      <c r="Z32" s="253"/>
      <c r="AA32" s="253"/>
    </row>
    <row r="33" spans="1:27" ht="16.5" customHeight="1">
      <c r="A33" s="253"/>
      <c r="B33" s="253"/>
      <c r="C33" s="253"/>
      <c r="D33" s="253"/>
      <c r="E33" s="253"/>
      <c r="F33" s="253"/>
      <c r="G33" s="253"/>
      <c r="H33" s="253"/>
      <c r="I33" s="253"/>
      <c r="J33" s="253"/>
      <c r="K33" s="253"/>
      <c r="L33" s="253"/>
      <c r="M33" s="253"/>
      <c r="N33" s="253"/>
      <c r="O33" s="253"/>
      <c r="P33" s="253"/>
      <c r="Q33" s="253"/>
      <c r="R33" s="253"/>
      <c r="S33" s="253"/>
      <c r="T33" s="253"/>
      <c r="U33" s="253"/>
      <c r="V33" s="253"/>
      <c r="W33" s="253"/>
      <c r="X33" s="253"/>
      <c r="Y33" s="253"/>
      <c r="Z33" s="253"/>
      <c r="AA33" s="253"/>
    </row>
    <row r="34" spans="1:27" ht="20.100000000000001" customHeight="1">
      <c r="A34" s="398" t="s">
        <v>2136</v>
      </c>
      <c r="B34" s="253"/>
      <c r="C34" s="253"/>
      <c r="D34" s="253"/>
      <c r="E34" s="253"/>
      <c r="F34" s="253"/>
      <c r="G34" s="253"/>
      <c r="H34" s="253"/>
      <c r="I34" s="253"/>
      <c r="J34" s="253"/>
      <c r="K34" s="253"/>
      <c r="L34" s="253"/>
      <c r="M34" s="253"/>
      <c r="N34" s="253"/>
      <c r="O34" s="253"/>
      <c r="P34" s="253"/>
      <c r="Q34" s="253"/>
      <c r="R34" s="253"/>
      <c r="S34" s="253"/>
      <c r="T34" s="253"/>
      <c r="U34" s="253"/>
      <c r="V34" s="253"/>
      <c r="W34" s="253"/>
      <c r="X34" s="253"/>
      <c r="Y34" s="253"/>
      <c r="Z34" s="253"/>
      <c r="AA34" s="253"/>
    </row>
    <row r="35" spans="1:27" ht="14.25">
      <c r="A35" s="253"/>
      <c r="B35" s="395" t="s">
        <v>2115</v>
      </c>
      <c r="C35" s="253"/>
      <c r="D35" s="253"/>
      <c r="E35" s="253"/>
      <c r="F35" s="253"/>
      <c r="G35" s="253"/>
      <c r="H35" s="253"/>
      <c r="I35" s="253"/>
      <c r="J35" s="253"/>
      <c r="K35" s="253"/>
      <c r="L35" s="253"/>
      <c r="M35" s="253"/>
      <c r="N35" s="253"/>
      <c r="O35" s="253"/>
      <c r="P35" s="253"/>
      <c r="Q35" s="253"/>
      <c r="R35" s="253"/>
      <c r="S35" s="253"/>
      <c r="T35" s="253"/>
      <c r="U35" s="253"/>
      <c r="V35" s="253"/>
      <c r="W35" s="253"/>
      <c r="X35" s="406"/>
      <c r="Y35" s="253"/>
      <c r="Z35" s="253"/>
      <c r="AA35" s="253"/>
    </row>
    <row r="36" spans="1:27" ht="13.5">
      <c r="A36" s="253"/>
      <c r="B36" s="407"/>
      <c r="C36" s="596"/>
      <c r="D36" s="596"/>
      <c r="E36" s="596"/>
      <c r="F36" s="596"/>
      <c r="G36" s="596"/>
      <c r="H36" s="596"/>
      <c r="I36" s="596"/>
      <c r="J36" s="596"/>
      <c r="K36" s="596"/>
      <c r="L36" s="596"/>
      <c r="M36" s="596"/>
      <c r="N36" s="596"/>
      <c r="O36" s="596"/>
      <c r="P36" s="596"/>
      <c r="Q36" s="596"/>
      <c r="R36" s="596"/>
      <c r="S36" s="596"/>
      <c r="T36" s="596"/>
      <c r="U36" s="596"/>
      <c r="V36" s="596"/>
      <c r="W36" s="596"/>
      <c r="X36" s="596"/>
      <c r="Y36" s="596"/>
      <c r="Z36" s="596"/>
      <c r="AA36" s="596"/>
    </row>
    <row r="37" spans="1:27" ht="28.5" customHeight="1">
      <c r="A37" s="253"/>
      <c r="B37" s="548" t="s">
        <v>19</v>
      </c>
      <c r="C37" s="548" t="s">
        <v>20</v>
      </c>
      <c r="D37" s="548"/>
      <c r="E37" s="548"/>
      <c r="F37" s="548"/>
      <c r="G37" s="548"/>
      <c r="H37" s="548"/>
      <c r="I37" s="548"/>
      <c r="J37" s="548"/>
      <c r="K37" s="548"/>
      <c r="L37" s="548"/>
      <c r="M37" s="548" t="s">
        <v>21</v>
      </c>
      <c r="N37" s="548"/>
      <c r="O37" s="548"/>
      <c r="P37" s="548"/>
      <c r="Q37" s="548"/>
      <c r="R37" s="557" t="s">
        <v>22</v>
      </c>
      <c r="S37" s="558"/>
      <c r="T37" s="558"/>
      <c r="U37" s="558"/>
      <c r="V37" s="558"/>
      <c r="W37" s="559"/>
      <c r="X37" s="548" t="s">
        <v>23</v>
      </c>
      <c r="Y37" s="587" t="s">
        <v>24</v>
      </c>
      <c r="Z37" s="597" t="s">
        <v>2055</v>
      </c>
      <c r="AA37" s="408"/>
    </row>
    <row r="38" spans="1:27" ht="28.5" customHeight="1" thickBot="1">
      <c r="A38" s="253"/>
      <c r="B38" s="548"/>
      <c r="C38" s="549"/>
      <c r="D38" s="549"/>
      <c r="E38" s="549"/>
      <c r="F38" s="549"/>
      <c r="G38" s="549"/>
      <c r="H38" s="549"/>
      <c r="I38" s="549"/>
      <c r="J38" s="549"/>
      <c r="K38" s="549"/>
      <c r="L38" s="549"/>
      <c r="M38" s="549"/>
      <c r="N38" s="549"/>
      <c r="O38" s="549"/>
      <c r="P38" s="549"/>
      <c r="Q38" s="549"/>
      <c r="R38" s="553" t="s">
        <v>25</v>
      </c>
      <c r="S38" s="549"/>
      <c r="T38" s="549"/>
      <c r="U38" s="549"/>
      <c r="V38" s="549"/>
      <c r="W38" s="409" t="s">
        <v>26</v>
      </c>
      <c r="X38" s="549"/>
      <c r="Y38" s="588"/>
      <c r="Z38" s="597"/>
      <c r="AA38" s="406"/>
    </row>
    <row r="39" spans="1:27" ht="33.950000000000003" customHeight="1">
      <c r="A39" s="253"/>
      <c r="B39" s="410">
        <v>1</v>
      </c>
      <c r="C39" s="560" t="s">
        <v>2214</v>
      </c>
      <c r="D39" s="561"/>
      <c r="E39" s="561"/>
      <c r="F39" s="561"/>
      <c r="G39" s="561"/>
      <c r="H39" s="561"/>
      <c r="I39" s="561"/>
      <c r="J39" s="561"/>
      <c r="K39" s="561"/>
      <c r="L39" s="562"/>
      <c r="M39" s="554" t="s">
        <v>2260</v>
      </c>
      <c r="N39" s="555"/>
      <c r="O39" s="555"/>
      <c r="P39" s="555"/>
      <c r="Q39" s="556"/>
      <c r="R39" s="532" t="s">
        <v>27</v>
      </c>
      <c r="S39" s="532"/>
      <c r="T39" s="532"/>
      <c r="U39" s="532"/>
      <c r="V39" s="532"/>
      <c r="W39" s="416" t="s">
        <v>2262</v>
      </c>
      <c r="X39" s="523" t="s">
        <v>2263</v>
      </c>
      <c r="Y39" s="36" t="s">
        <v>1967</v>
      </c>
      <c r="Z39" s="411" t="str">
        <f>IFERROR(VLOOKUP(Y39, 【参考】数式用!$A$2:$B$48, 2, FALSE), "")</f>
        <v>11</v>
      </c>
      <c r="AA39" s="412"/>
    </row>
    <row r="40" spans="1:27" ht="33.950000000000003" customHeight="1">
      <c r="A40" s="253"/>
      <c r="B40" s="413">
        <f>B39+1</f>
        <v>2</v>
      </c>
      <c r="C40" s="540" t="s">
        <v>2215</v>
      </c>
      <c r="D40" s="541"/>
      <c r="E40" s="541"/>
      <c r="F40" s="541"/>
      <c r="G40" s="541"/>
      <c r="H40" s="541"/>
      <c r="I40" s="541"/>
      <c r="J40" s="541"/>
      <c r="K40" s="541"/>
      <c r="L40" s="542"/>
      <c r="M40" s="550" t="s">
        <v>2260</v>
      </c>
      <c r="N40" s="551"/>
      <c r="O40" s="551"/>
      <c r="P40" s="551"/>
      <c r="Q40" s="552"/>
      <c r="R40" s="532" t="s">
        <v>27</v>
      </c>
      <c r="S40" s="532"/>
      <c r="T40" s="532"/>
      <c r="U40" s="532"/>
      <c r="V40" s="532"/>
      <c r="W40" s="416" t="s">
        <v>2262</v>
      </c>
      <c r="X40" s="523" t="s">
        <v>2264</v>
      </c>
      <c r="Y40" s="2" t="s">
        <v>1967</v>
      </c>
      <c r="Z40" s="411" t="str">
        <f>IFERROR(VLOOKUP(Y40, 【参考】数式用!$A$2:$B$48, 2, FALSE), "")</f>
        <v>11</v>
      </c>
      <c r="AA40" s="412"/>
    </row>
    <row r="41" spans="1:27" ht="33.950000000000003" customHeight="1">
      <c r="A41" s="253"/>
      <c r="B41" s="413">
        <f t="shared" ref="B41:B104" si="0">B40+1</f>
        <v>3</v>
      </c>
      <c r="C41" s="540" t="s">
        <v>2216</v>
      </c>
      <c r="D41" s="541"/>
      <c r="E41" s="541"/>
      <c r="F41" s="541"/>
      <c r="G41" s="541"/>
      <c r="H41" s="541"/>
      <c r="I41" s="541"/>
      <c r="J41" s="541"/>
      <c r="K41" s="541"/>
      <c r="L41" s="542"/>
      <c r="M41" s="543" t="s">
        <v>2260</v>
      </c>
      <c r="N41" s="544"/>
      <c r="O41" s="544"/>
      <c r="P41" s="544"/>
      <c r="Q41" s="545"/>
      <c r="R41" s="532" t="s">
        <v>27</v>
      </c>
      <c r="S41" s="532"/>
      <c r="T41" s="532"/>
      <c r="U41" s="532"/>
      <c r="V41" s="532"/>
      <c r="W41" s="416" t="s">
        <v>2262</v>
      </c>
      <c r="X41" s="524" t="s">
        <v>2265</v>
      </c>
      <c r="Y41" s="2" t="s">
        <v>1967</v>
      </c>
      <c r="Z41" s="411" t="str">
        <f>IFERROR(VLOOKUP(Y41, 【参考】数式用!$A$2:$B$48, 2, FALSE), "")</f>
        <v>11</v>
      </c>
      <c r="AA41" s="412"/>
    </row>
    <row r="42" spans="1:27" ht="33.950000000000003" customHeight="1">
      <c r="A42" s="253"/>
      <c r="B42" s="413">
        <f t="shared" si="0"/>
        <v>4</v>
      </c>
      <c r="C42" s="540" t="s">
        <v>2217</v>
      </c>
      <c r="D42" s="541"/>
      <c r="E42" s="541"/>
      <c r="F42" s="541"/>
      <c r="G42" s="541"/>
      <c r="H42" s="541"/>
      <c r="I42" s="541"/>
      <c r="J42" s="541"/>
      <c r="K42" s="541"/>
      <c r="L42" s="542"/>
      <c r="M42" s="543" t="s">
        <v>2260</v>
      </c>
      <c r="N42" s="544"/>
      <c r="O42" s="544"/>
      <c r="P42" s="544"/>
      <c r="Q42" s="545"/>
      <c r="R42" s="532" t="s">
        <v>27</v>
      </c>
      <c r="S42" s="532"/>
      <c r="T42" s="532"/>
      <c r="U42" s="532"/>
      <c r="V42" s="532"/>
      <c r="W42" s="416" t="s">
        <v>2262</v>
      </c>
      <c r="X42" s="524" t="s">
        <v>2266</v>
      </c>
      <c r="Y42" s="2" t="s">
        <v>1967</v>
      </c>
      <c r="Z42" s="411" t="str">
        <f>IFERROR(VLOOKUP(Y42, 【参考】数式用!$A$2:$B$48, 2, FALSE), "")</f>
        <v>11</v>
      </c>
      <c r="AA42" s="412"/>
    </row>
    <row r="43" spans="1:27" ht="33.950000000000003" customHeight="1">
      <c r="A43" s="253"/>
      <c r="B43" s="413">
        <f t="shared" si="0"/>
        <v>5</v>
      </c>
      <c r="C43" s="540" t="s">
        <v>2214</v>
      </c>
      <c r="D43" s="541"/>
      <c r="E43" s="541"/>
      <c r="F43" s="541"/>
      <c r="G43" s="541"/>
      <c r="H43" s="541"/>
      <c r="I43" s="541"/>
      <c r="J43" s="541"/>
      <c r="K43" s="541"/>
      <c r="L43" s="542"/>
      <c r="M43" s="543" t="s">
        <v>2261</v>
      </c>
      <c r="N43" s="544"/>
      <c r="O43" s="544"/>
      <c r="P43" s="544"/>
      <c r="Q43" s="545"/>
      <c r="R43" s="532" t="s">
        <v>27</v>
      </c>
      <c r="S43" s="532"/>
      <c r="T43" s="532"/>
      <c r="U43" s="532"/>
      <c r="V43" s="532"/>
      <c r="W43" s="416" t="s">
        <v>2262</v>
      </c>
      <c r="X43" s="524" t="s">
        <v>2267</v>
      </c>
      <c r="Y43" s="2" t="s">
        <v>2277</v>
      </c>
      <c r="Z43" s="411" t="str">
        <f>IFERROR(VLOOKUP(Y43, 【参考】数式用!$A$2:$B$48, 2, FALSE), "")</f>
        <v>71</v>
      </c>
      <c r="AA43" s="412"/>
    </row>
    <row r="44" spans="1:27" ht="33.950000000000003" customHeight="1">
      <c r="A44" s="253"/>
      <c r="B44" s="413">
        <f t="shared" si="0"/>
        <v>6</v>
      </c>
      <c r="C44" s="540" t="s">
        <v>2218</v>
      </c>
      <c r="D44" s="541"/>
      <c r="E44" s="541"/>
      <c r="F44" s="541"/>
      <c r="G44" s="541"/>
      <c r="H44" s="541"/>
      <c r="I44" s="541"/>
      <c r="J44" s="541"/>
      <c r="K44" s="541"/>
      <c r="L44" s="542"/>
      <c r="M44" s="543" t="s">
        <v>2261</v>
      </c>
      <c r="N44" s="544"/>
      <c r="O44" s="544"/>
      <c r="P44" s="544"/>
      <c r="Q44" s="545"/>
      <c r="R44" s="532" t="s">
        <v>27</v>
      </c>
      <c r="S44" s="532"/>
      <c r="T44" s="532"/>
      <c r="U44" s="532"/>
      <c r="V44" s="532"/>
      <c r="W44" s="416" t="s">
        <v>2262</v>
      </c>
      <c r="X44" s="524" t="s">
        <v>2268</v>
      </c>
      <c r="Y44" s="2" t="s">
        <v>2278</v>
      </c>
      <c r="Z44" s="411" t="str">
        <f>IFERROR(VLOOKUP(Y44, 【参考】数式用!$A$2:$B$48, 2, FALSE), "")</f>
        <v>76</v>
      </c>
      <c r="AA44" s="412"/>
    </row>
    <row r="45" spans="1:27" ht="33.950000000000003" customHeight="1">
      <c r="A45" s="253"/>
      <c r="B45" s="413">
        <f t="shared" si="0"/>
        <v>7</v>
      </c>
      <c r="C45" s="540" t="s">
        <v>2219</v>
      </c>
      <c r="D45" s="541"/>
      <c r="E45" s="541"/>
      <c r="F45" s="541"/>
      <c r="G45" s="541"/>
      <c r="H45" s="541"/>
      <c r="I45" s="541"/>
      <c r="J45" s="541"/>
      <c r="K45" s="541"/>
      <c r="L45" s="542"/>
      <c r="M45" s="543" t="s">
        <v>2260</v>
      </c>
      <c r="N45" s="544"/>
      <c r="O45" s="544"/>
      <c r="P45" s="544"/>
      <c r="Q45" s="545"/>
      <c r="R45" s="532" t="s">
        <v>27</v>
      </c>
      <c r="S45" s="532"/>
      <c r="T45" s="532"/>
      <c r="U45" s="532"/>
      <c r="V45" s="532"/>
      <c r="W45" s="416" t="s">
        <v>2262</v>
      </c>
      <c r="X45" s="524" t="s">
        <v>2269</v>
      </c>
      <c r="Y45" s="39" t="s">
        <v>2279</v>
      </c>
      <c r="Z45" s="411" t="str">
        <f>IFERROR(VLOOKUP(Y45, 【参考】数式用!$A$2:$B$48, 2, FALSE), "")</f>
        <v>12</v>
      </c>
      <c r="AA45" s="412"/>
    </row>
    <row r="46" spans="1:27" ht="33.950000000000003" customHeight="1">
      <c r="A46" s="253"/>
      <c r="B46" s="413">
        <f t="shared" si="0"/>
        <v>8</v>
      </c>
      <c r="C46" s="540" t="s">
        <v>2220</v>
      </c>
      <c r="D46" s="541"/>
      <c r="E46" s="541"/>
      <c r="F46" s="541"/>
      <c r="G46" s="541"/>
      <c r="H46" s="541"/>
      <c r="I46" s="541"/>
      <c r="J46" s="541"/>
      <c r="K46" s="541"/>
      <c r="L46" s="542"/>
      <c r="M46" s="543" t="s">
        <v>2260</v>
      </c>
      <c r="N46" s="544"/>
      <c r="O46" s="544"/>
      <c r="P46" s="544"/>
      <c r="Q46" s="545"/>
      <c r="R46" s="532" t="s">
        <v>27</v>
      </c>
      <c r="S46" s="532"/>
      <c r="T46" s="532"/>
      <c r="U46" s="532"/>
      <c r="V46" s="532"/>
      <c r="W46" s="416" t="s">
        <v>2262</v>
      </c>
      <c r="X46" s="524" t="s">
        <v>2269</v>
      </c>
      <c r="Y46" s="39" t="s">
        <v>2280</v>
      </c>
      <c r="Z46" s="411" t="str">
        <f>IFERROR(VLOOKUP(Y46, 【参考】数式用!$A$2:$B$48, 2, FALSE), "")</f>
        <v>62</v>
      </c>
      <c r="AA46" s="412"/>
    </row>
    <row r="47" spans="1:27" ht="33.950000000000003" customHeight="1">
      <c r="A47" s="253"/>
      <c r="B47" s="413">
        <f t="shared" si="0"/>
        <v>9</v>
      </c>
      <c r="C47" s="540" t="s">
        <v>2221</v>
      </c>
      <c r="D47" s="541"/>
      <c r="E47" s="541"/>
      <c r="F47" s="541"/>
      <c r="G47" s="541"/>
      <c r="H47" s="541"/>
      <c r="I47" s="541"/>
      <c r="J47" s="541"/>
      <c r="K47" s="541"/>
      <c r="L47" s="542"/>
      <c r="M47" s="543" t="s">
        <v>2260</v>
      </c>
      <c r="N47" s="544"/>
      <c r="O47" s="544"/>
      <c r="P47" s="544"/>
      <c r="Q47" s="545"/>
      <c r="R47" s="532" t="s">
        <v>27</v>
      </c>
      <c r="S47" s="532"/>
      <c r="T47" s="532"/>
      <c r="U47" s="532"/>
      <c r="V47" s="532"/>
      <c r="W47" s="416" t="s">
        <v>2262</v>
      </c>
      <c r="X47" s="524" t="s">
        <v>2270</v>
      </c>
      <c r="Y47" s="2" t="s">
        <v>2281</v>
      </c>
      <c r="Z47" s="411" t="str">
        <f>IFERROR(VLOOKUP(Y47, 【参考】数式用!$A$2:$B$48, 2, FALSE), "")</f>
        <v>15</v>
      </c>
      <c r="AA47" s="412"/>
    </row>
    <row r="48" spans="1:27" ht="33.950000000000003" customHeight="1">
      <c r="A48" s="253"/>
      <c r="B48" s="413">
        <f t="shared" si="0"/>
        <v>10</v>
      </c>
      <c r="C48" s="540" t="s">
        <v>2222</v>
      </c>
      <c r="D48" s="541"/>
      <c r="E48" s="541"/>
      <c r="F48" s="541"/>
      <c r="G48" s="541"/>
      <c r="H48" s="541"/>
      <c r="I48" s="541"/>
      <c r="J48" s="541"/>
      <c r="K48" s="541"/>
      <c r="L48" s="542"/>
      <c r="M48" s="543" t="s">
        <v>2261</v>
      </c>
      <c r="N48" s="544"/>
      <c r="O48" s="544"/>
      <c r="P48" s="544"/>
      <c r="Q48" s="545"/>
      <c r="R48" s="532" t="s">
        <v>27</v>
      </c>
      <c r="S48" s="532"/>
      <c r="T48" s="532"/>
      <c r="U48" s="532"/>
      <c r="V48" s="532"/>
      <c r="W48" s="416" t="s">
        <v>2262</v>
      </c>
      <c r="X48" s="524" t="s">
        <v>2270</v>
      </c>
      <c r="Y48" s="39" t="s">
        <v>2282</v>
      </c>
      <c r="Z48" s="411" t="str">
        <f>IFERROR(VLOOKUP(Y48, 【参考】数式用!$A$2:$B$48, 2, FALSE), "")</f>
        <v>78</v>
      </c>
      <c r="AA48" s="412"/>
    </row>
    <row r="49" spans="1:27" ht="33.950000000000003" customHeight="1">
      <c r="A49" s="253"/>
      <c r="B49" s="413">
        <f t="shared" si="0"/>
        <v>11</v>
      </c>
      <c r="C49" s="540" t="s">
        <v>2223</v>
      </c>
      <c r="D49" s="541"/>
      <c r="E49" s="541"/>
      <c r="F49" s="541"/>
      <c r="G49" s="541"/>
      <c r="H49" s="541"/>
      <c r="I49" s="541"/>
      <c r="J49" s="541"/>
      <c r="K49" s="541"/>
      <c r="L49" s="542"/>
      <c r="M49" s="543" t="s">
        <v>2260</v>
      </c>
      <c r="N49" s="544"/>
      <c r="O49" s="544"/>
      <c r="P49" s="544"/>
      <c r="Q49" s="545"/>
      <c r="R49" s="532" t="s">
        <v>27</v>
      </c>
      <c r="S49" s="532"/>
      <c r="T49" s="532"/>
      <c r="U49" s="532"/>
      <c r="V49" s="532"/>
      <c r="W49" s="416" t="s">
        <v>2262</v>
      </c>
      <c r="X49" s="524" t="s">
        <v>2271</v>
      </c>
      <c r="Y49" s="2" t="s">
        <v>2283</v>
      </c>
      <c r="Z49" s="411" t="str">
        <f>IFERROR(VLOOKUP(Y49, 【参考】数式用!$A$2:$B$48, 2, FALSE), "")</f>
        <v>16</v>
      </c>
      <c r="AA49" s="412"/>
    </row>
    <row r="50" spans="1:27" ht="33.950000000000003" customHeight="1">
      <c r="A50" s="253"/>
      <c r="B50" s="413">
        <f t="shared" si="0"/>
        <v>12</v>
      </c>
      <c r="C50" s="540" t="s">
        <v>2224</v>
      </c>
      <c r="D50" s="541"/>
      <c r="E50" s="541"/>
      <c r="F50" s="541"/>
      <c r="G50" s="541"/>
      <c r="H50" s="541"/>
      <c r="I50" s="541"/>
      <c r="J50" s="541"/>
      <c r="K50" s="541"/>
      <c r="L50" s="542"/>
      <c r="M50" s="543" t="s">
        <v>2260</v>
      </c>
      <c r="N50" s="544"/>
      <c r="O50" s="544"/>
      <c r="P50" s="544"/>
      <c r="Q50" s="545"/>
      <c r="R50" s="532" t="s">
        <v>27</v>
      </c>
      <c r="S50" s="532"/>
      <c r="T50" s="532"/>
      <c r="U50" s="532"/>
      <c r="V50" s="532"/>
      <c r="W50" s="416" t="s">
        <v>2262</v>
      </c>
      <c r="X50" s="524" t="s">
        <v>2271</v>
      </c>
      <c r="Y50" s="2" t="s">
        <v>2284</v>
      </c>
      <c r="Z50" s="411" t="str">
        <f>IFERROR(VLOOKUP(Y50, 【参考】数式用!$A$2:$B$48, 2, FALSE), "")</f>
        <v>66</v>
      </c>
      <c r="AA50" s="412"/>
    </row>
    <row r="51" spans="1:27" ht="33.950000000000003" customHeight="1">
      <c r="A51" s="253"/>
      <c r="B51" s="413">
        <f t="shared" si="0"/>
        <v>13</v>
      </c>
      <c r="C51" s="540" t="s">
        <v>2225</v>
      </c>
      <c r="D51" s="541"/>
      <c r="E51" s="541"/>
      <c r="F51" s="541"/>
      <c r="G51" s="541"/>
      <c r="H51" s="541"/>
      <c r="I51" s="541"/>
      <c r="J51" s="541"/>
      <c r="K51" s="541"/>
      <c r="L51" s="542"/>
      <c r="M51" s="543" t="s">
        <v>2260</v>
      </c>
      <c r="N51" s="544"/>
      <c r="O51" s="544"/>
      <c r="P51" s="544"/>
      <c r="Q51" s="545"/>
      <c r="R51" s="532" t="s">
        <v>27</v>
      </c>
      <c r="S51" s="532"/>
      <c r="T51" s="532"/>
      <c r="U51" s="532"/>
      <c r="V51" s="532"/>
      <c r="W51" s="416" t="s">
        <v>2262</v>
      </c>
      <c r="X51" s="524" t="s">
        <v>2272</v>
      </c>
      <c r="Y51" s="2" t="s">
        <v>2285</v>
      </c>
      <c r="Z51" s="411" t="str">
        <f>IFERROR(VLOOKUP(Y51, 【参考】数式用!$A$2:$B$48, 2, FALSE), "")</f>
        <v>33</v>
      </c>
      <c r="AA51" s="412"/>
    </row>
    <row r="52" spans="1:27" ht="33.950000000000003" customHeight="1">
      <c r="A52" s="253"/>
      <c r="B52" s="413">
        <f t="shared" si="0"/>
        <v>14</v>
      </c>
      <c r="C52" s="540" t="s">
        <v>2226</v>
      </c>
      <c r="D52" s="541"/>
      <c r="E52" s="541"/>
      <c r="F52" s="541"/>
      <c r="G52" s="541"/>
      <c r="H52" s="541"/>
      <c r="I52" s="541"/>
      <c r="J52" s="541"/>
      <c r="K52" s="541"/>
      <c r="L52" s="542"/>
      <c r="M52" s="543" t="s">
        <v>2260</v>
      </c>
      <c r="N52" s="544"/>
      <c r="O52" s="544"/>
      <c r="P52" s="544"/>
      <c r="Q52" s="545"/>
      <c r="R52" s="532" t="s">
        <v>27</v>
      </c>
      <c r="S52" s="532"/>
      <c r="T52" s="532"/>
      <c r="U52" s="532"/>
      <c r="V52" s="532"/>
      <c r="W52" s="416" t="s">
        <v>2262</v>
      </c>
      <c r="X52" s="524" t="s">
        <v>2272</v>
      </c>
      <c r="Y52" s="2" t="s">
        <v>2286</v>
      </c>
      <c r="Z52" s="411" t="str">
        <f>IFERROR(VLOOKUP(Y52, 【参考】数式用!$A$2:$B$48, 2, FALSE), "")</f>
        <v>27</v>
      </c>
      <c r="AA52" s="412"/>
    </row>
    <row r="53" spans="1:27" ht="33.950000000000003" customHeight="1">
      <c r="A53" s="253"/>
      <c r="B53" s="413">
        <f t="shared" si="0"/>
        <v>15</v>
      </c>
      <c r="C53" s="540" t="s">
        <v>2227</v>
      </c>
      <c r="D53" s="541"/>
      <c r="E53" s="541"/>
      <c r="F53" s="541"/>
      <c r="G53" s="541"/>
      <c r="H53" s="541"/>
      <c r="I53" s="541"/>
      <c r="J53" s="541"/>
      <c r="K53" s="541"/>
      <c r="L53" s="542"/>
      <c r="M53" s="543" t="s">
        <v>2260</v>
      </c>
      <c r="N53" s="544"/>
      <c r="O53" s="544"/>
      <c r="P53" s="544"/>
      <c r="Q53" s="545"/>
      <c r="R53" s="532" t="s">
        <v>27</v>
      </c>
      <c r="S53" s="532"/>
      <c r="T53" s="532"/>
      <c r="U53" s="532"/>
      <c r="V53" s="532"/>
      <c r="W53" s="416" t="s">
        <v>2262</v>
      </c>
      <c r="X53" s="524" t="s">
        <v>2272</v>
      </c>
      <c r="Y53" s="2" t="s">
        <v>2287</v>
      </c>
      <c r="Z53" s="411" t="str">
        <f>IFERROR(VLOOKUP(Y53, 【参考】数式用!$A$2:$B$48, 2, FALSE), "")</f>
        <v>35</v>
      </c>
      <c r="AA53" s="412"/>
    </row>
    <row r="54" spans="1:27" ht="33.950000000000003" customHeight="1">
      <c r="A54" s="253"/>
      <c r="B54" s="413">
        <f t="shared" si="0"/>
        <v>16</v>
      </c>
      <c r="C54" s="540" t="s">
        <v>2228</v>
      </c>
      <c r="D54" s="541"/>
      <c r="E54" s="541"/>
      <c r="F54" s="541"/>
      <c r="G54" s="541"/>
      <c r="H54" s="541"/>
      <c r="I54" s="541"/>
      <c r="J54" s="541"/>
      <c r="K54" s="541"/>
      <c r="L54" s="542"/>
      <c r="M54" s="543" t="s">
        <v>2261</v>
      </c>
      <c r="N54" s="544"/>
      <c r="O54" s="544"/>
      <c r="P54" s="544"/>
      <c r="Q54" s="545"/>
      <c r="R54" s="532" t="s">
        <v>27</v>
      </c>
      <c r="S54" s="532"/>
      <c r="T54" s="532"/>
      <c r="U54" s="532"/>
      <c r="V54" s="532"/>
      <c r="W54" s="416" t="s">
        <v>2262</v>
      </c>
      <c r="X54" s="524" t="s">
        <v>2272</v>
      </c>
      <c r="Y54" s="2" t="s">
        <v>2288</v>
      </c>
      <c r="Z54" s="411" t="str">
        <f>IFERROR(VLOOKUP(Y54, 【参考】数式用!$A$2:$B$48, 2, FALSE), "")</f>
        <v>36</v>
      </c>
      <c r="AA54" s="412"/>
    </row>
    <row r="55" spans="1:27" ht="33.950000000000003" customHeight="1">
      <c r="A55" s="253"/>
      <c r="B55" s="413">
        <f t="shared" si="0"/>
        <v>17</v>
      </c>
      <c r="C55" s="540" t="s">
        <v>2229</v>
      </c>
      <c r="D55" s="541"/>
      <c r="E55" s="541"/>
      <c r="F55" s="541"/>
      <c r="G55" s="541"/>
      <c r="H55" s="541"/>
      <c r="I55" s="541"/>
      <c r="J55" s="541"/>
      <c r="K55" s="541"/>
      <c r="L55" s="542"/>
      <c r="M55" s="543" t="s">
        <v>2261</v>
      </c>
      <c r="N55" s="544"/>
      <c r="O55" s="544"/>
      <c r="P55" s="544"/>
      <c r="Q55" s="545"/>
      <c r="R55" s="532" t="s">
        <v>27</v>
      </c>
      <c r="S55" s="532"/>
      <c r="T55" s="532"/>
      <c r="U55" s="532"/>
      <c r="V55" s="532"/>
      <c r="W55" s="416" t="s">
        <v>2262</v>
      </c>
      <c r="X55" s="524" t="s">
        <v>2272</v>
      </c>
      <c r="Y55" s="2" t="s">
        <v>2289</v>
      </c>
      <c r="Z55" s="411" t="str">
        <f>IFERROR(VLOOKUP(Y55, 【参考】数式用!$A$2:$B$48, 2, FALSE), "")</f>
        <v>28</v>
      </c>
      <c r="AA55" s="412"/>
    </row>
    <row r="56" spans="1:27" ht="33.950000000000003" customHeight="1">
      <c r="A56" s="253"/>
      <c r="B56" s="413">
        <f t="shared" si="0"/>
        <v>18</v>
      </c>
      <c r="C56" s="540" t="s">
        <v>2230</v>
      </c>
      <c r="D56" s="541"/>
      <c r="E56" s="541"/>
      <c r="F56" s="541"/>
      <c r="G56" s="541"/>
      <c r="H56" s="541"/>
      <c r="I56" s="541"/>
      <c r="J56" s="541"/>
      <c r="K56" s="541"/>
      <c r="L56" s="542"/>
      <c r="M56" s="543" t="s">
        <v>2261</v>
      </c>
      <c r="N56" s="544"/>
      <c r="O56" s="544"/>
      <c r="P56" s="544"/>
      <c r="Q56" s="545"/>
      <c r="R56" s="532" t="s">
        <v>27</v>
      </c>
      <c r="S56" s="532"/>
      <c r="T56" s="532"/>
      <c r="U56" s="532"/>
      <c r="V56" s="532"/>
      <c r="W56" s="416" t="s">
        <v>2262</v>
      </c>
      <c r="X56" s="524" t="s">
        <v>2270</v>
      </c>
      <c r="Y56" s="2" t="s">
        <v>2290</v>
      </c>
      <c r="Z56" s="411" t="str">
        <f>IFERROR(VLOOKUP(Y56, 【参考】数式用!$A$2:$B$48, 2, FALSE), "")</f>
        <v>72</v>
      </c>
      <c r="AA56" s="412"/>
    </row>
    <row r="57" spans="1:27" ht="33.950000000000003" customHeight="1">
      <c r="A57" s="253"/>
      <c r="B57" s="413">
        <f t="shared" si="0"/>
        <v>19</v>
      </c>
      <c r="C57" s="540" t="s">
        <v>2231</v>
      </c>
      <c r="D57" s="541"/>
      <c r="E57" s="541"/>
      <c r="F57" s="541"/>
      <c r="G57" s="541"/>
      <c r="H57" s="541"/>
      <c r="I57" s="541"/>
      <c r="J57" s="541"/>
      <c r="K57" s="541"/>
      <c r="L57" s="542"/>
      <c r="M57" s="543" t="s">
        <v>2261</v>
      </c>
      <c r="N57" s="544"/>
      <c r="O57" s="544"/>
      <c r="P57" s="544"/>
      <c r="Q57" s="545"/>
      <c r="R57" s="532" t="s">
        <v>27</v>
      </c>
      <c r="S57" s="532"/>
      <c r="T57" s="532"/>
      <c r="U57" s="532"/>
      <c r="V57" s="532"/>
      <c r="W57" s="416" t="s">
        <v>2262</v>
      </c>
      <c r="X57" s="524" t="s">
        <v>2270</v>
      </c>
      <c r="Y57" s="2" t="s">
        <v>2291</v>
      </c>
      <c r="Z57" s="411" t="str">
        <f>IFERROR(VLOOKUP(Y57, 【参考】数式用!$A$2:$B$48, 2, FALSE), "")</f>
        <v>74</v>
      </c>
      <c r="AA57" s="412"/>
    </row>
    <row r="58" spans="1:27" ht="33.950000000000003" customHeight="1">
      <c r="A58" s="253"/>
      <c r="B58" s="413">
        <f t="shared" si="0"/>
        <v>20</v>
      </c>
      <c r="C58" s="540" t="s">
        <v>2232</v>
      </c>
      <c r="D58" s="541"/>
      <c r="E58" s="541"/>
      <c r="F58" s="541"/>
      <c r="G58" s="541"/>
      <c r="H58" s="541"/>
      <c r="I58" s="541"/>
      <c r="J58" s="541"/>
      <c r="K58" s="541"/>
      <c r="L58" s="542"/>
      <c r="M58" s="543" t="s">
        <v>2261</v>
      </c>
      <c r="N58" s="544"/>
      <c r="O58" s="544"/>
      <c r="P58" s="544"/>
      <c r="Q58" s="545"/>
      <c r="R58" s="532" t="s">
        <v>27</v>
      </c>
      <c r="S58" s="532"/>
      <c r="T58" s="532"/>
      <c r="U58" s="532"/>
      <c r="V58" s="532"/>
      <c r="W58" s="416" t="s">
        <v>2262</v>
      </c>
      <c r="X58" s="524" t="s">
        <v>2273</v>
      </c>
      <c r="Y58" s="2" t="s">
        <v>2292</v>
      </c>
      <c r="Z58" s="411" t="str">
        <f>IFERROR(VLOOKUP(Y58, 【参考】数式用!$A$2:$B$48, 2, FALSE), "")</f>
        <v>73</v>
      </c>
      <c r="AA58" s="412"/>
    </row>
    <row r="59" spans="1:27" ht="33.950000000000003" customHeight="1">
      <c r="A59" s="253"/>
      <c r="B59" s="413">
        <f t="shared" si="0"/>
        <v>21</v>
      </c>
      <c r="C59" s="540" t="s">
        <v>2233</v>
      </c>
      <c r="D59" s="541"/>
      <c r="E59" s="541"/>
      <c r="F59" s="541"/>
      <c r="G59" s="541"/>
      <c r="H59" s="541"/>
      <c r="I59" s="541"/>
      <c r="J59" s="541"/>
      <c r="K59" s="541"/>
      <c r="L59" s="542"/>
      <c r="M59" s="543" t="s">
        <v>2261</v>
      </c>
      <c r="N59" s="544"/>
      <c r="O59" s="544"/>
      <c r="P59" s="544"/>
      <c r="Q59" s="545"/>
      <c r="R59" s="532" t="s">
        <v>27</v>
      </c>
      <c r="S59" s="532"/>
      <c r="T59" s="532"/>
      <c r="U59" s="532"/>
      <c r="V59" s="532"/>
      <c r="W59" s="416" t="s">
        <v>2262</v>
      </c>
      <c r="X59" s="524" t="s">
        <v>2273</v>
      </c>
      <c r="Y59" s="2" t="s">
        <v>2293</v>
      </c>
      <c r="Z59" s="411" t="str">
        <f>IFERROR(VLOOKUP(Y59, 【参考】数式用!$A$2:$B$48, 2, FALSE), "")</f>
        <v>68</v>
      </c>
      <c r="AA59" s="412"/>
    </row>
    <row r="60" spans="1:27" ht="33.950000000000003" customHeight="1">
      <c r="A60" s="253"/>
      <c r="B60" s="413">
        <f t="shared" si="0"/>
        <v>22</v>
      </c>
      <c r="C60" s="540" t="s">
        <v>2234</v>
      </c>
      <c r="D60" s="541"/>
      <c r="E60" s="541"/>
      <c r="F60" s="541"/>
      <c r="G60" s="541"/>
      <c r="H60" s="541"/>
      <c r="I60" s="541"/>
      <c r="J60" s="541"/>
      <c r="K60" s="541"/>
      <c r="L60" s="542"/>
      <c r="M60" s="543" t="s">
        <v>2261</v>
      </c>
      <c r="N60" s="544"/>
      <c r="O60" s="544"/>
      <c r="P60" s="544"/>
      <c r="Q60" s="545"/>
      <c r="R60" s="532" t="s">
        <v>27</v>
      </c>
      <c r="S60" s="532"/>
      <c r="T60" s="532"/>
      <c r="U60" s="532"/>
      <c r="V60" s="532"/>
      <c r="W60" s="416" t="s">
        <v>2262</v>
      </c>
      <c r="X60" s="524" t="s">
        <v>2273</v>
      </c>
      <c r="Y60" s="2" t="s">
        <v>2294</v>
      </c>
      <c r="Z60" s="411" t="str">
        <f>IFERROR(VLOOKUP(Y60, 【参考】数式用!$A$2:$B$48, 2, FALSE), "")</f>
        <v>75</v>
      </c>
      <c r="AA60" s="412"/>
    </row>
    <row r="61" spans="1:27" ht="33.950000000000003" customHeight="1">
      <c r="A61" s="253"/>
      <c r="B61" s="413">
        <f t="shared" si="0"/>
        <v>23</v>
      </c>
      <c r="C61" s="540" t="s">
        <v>2235</v>
      </c>
      <c r="D61" s="541"/>
      <c r="E61" s="541"/>
      <c r="F61" s="541"/>
      <c r="G61" s="541"/>
      <c r="H61" s="541"/>
      <c r="I61" s="541"/>
      <c r="J61" s="541"/>
      <c r="K61" s="541"/>
      <c r="L61" s="542"/>
      <c r="M61" s="543" t="s">
        <v>2261</v>
      </c>
      <c r="N61" s="544"/>
      <c r="O61" s="544"/>
      <c r="P61" s="544"/>
      <c r="Q61" s="545"/>
      <c r="R61" s="532" t="s">
        <v>27</v>
      </c>
      <c r="S61" s="532"/>
      <c r="T61" s="532"/>
      <c r="U61" s="532"/>
      <c r="V61" s="532"/>
      <c r="W61" s="416" t="s">
        <v>2262</v>
      </c>
      <c r="X61" s="524" t="s">
        <v>2273</v>
      </c>
      <c r="Y61" s="2" t="s">
        <v>2295</v>
      </c>
      <c r="Z61" s="411" t="str">
        <f>IFERROR(VLOOKUP(Y61, 【参考】数式用!$A$2:$B$48, 2, FALSE), "")</f>
        <v>69</v>
      </c>
      <c r="AA61" s="412"/>
    </row>
    <row r="62" spans="1:27" ht="33.950000000000003" customHeight="1">
      <c r="A62" s="253"/>
      <c r="B62" s="413">
        <f t="shared" si="0"/>
        <v>24</v>
      </c>
      <c r="C62" s="540" t="s">
        <v>2236</v>
      </c>
      <c r="D62" s="541"/>
      <c r="E62" s="541"/>
      <c r="F62" s="541"/>
      <c r="G62" s="541"/>
      <c r="H62" s="541"/>
      <c r="I62" s="541"/>
      <c r="J62" s="541"/>
      <c r="K62" s="541"/>
      <c r="L62" s="542"/>
      <c r="M62" s="543" t="s">
        <v>2261</v>
      </c>
      <c r="N62" s="544"/>
      <c r="O62" s="544"/>
      <c r="P62" s="544"/>
      <c r="Q62" s="545"/>
      <c r="R62" s="532" t="s">
        <v>27</v>
      </c>
      <c r="S62" s="532"/>
      <c r="T62" s="532"/>
      <c r="U62" s="532"/>
      <c r="V62" s="532"/>
      <c r="W62" s="416" t="s">
        <v>2262</v>
      </c>
      <c r="X62" s="524" t="s">
        <v>2274</v>
      </c>
      <c r="Y62" s="2" t="s">
        <v>2296</v>
      </c>
      <c r="Z62" s="411" t="str">
        <f>IFERROR(VLOOKUP(Y62, 【参考】数式用!$A$2:$B$48, 2, FALSE), "")</f>
        <v>77</v>
      </c>
      <c r="AA62" s="412"/>
    </row>
    <row r="63" spans="1:27" ht="33.950000000000003" customHeight="1">
      <c r="A63" s="253"/>
      <c r="B63" s="413">
        <f t="shared" si="0"/>
        <v>25</v>
      </c>
      <c r="C63" s="540" t="s">
        <v>2237</v>
      </c>
      <c r="D63" s="541"/>
      <c r="E63" s="541"/>
      <c r="F63" s="541"/>
      <c r="G63" s="541"/>
      <c r="H63" s="541"/>
      <c r="I63" s="541"/>
      <c r="J63" s="541"/>
      <c r="K63" s="541"/>
      <c r="L63" s="542"/>
      <c r="M63" s="543" t="s">
        <v>2261</v>
      </c>
      <c r="N63" s="544"/>
      <c r="O63" s="544"/>
      <c r="P63" s="544"/>
      <c r="Q63" s="545"/>
      <c r="R63" s="532" t="s">
        <v>27</v>
      </c>
      <c r="S63" s="532"/>
      <c r="T63" s="532"/>
      <c r="U63" s="532"/>
      <c r="V63" s="532"/>
      <c r="W63" s="416" t="s">
        <v>2262</v>
      </c>
      <c r="X63" s="524" t="s">
        <v>2274</v>
      </c>
      <c r="Y63" s="2" t="s">
        <v>2297</v>
      </c>
      <c r="Z63" s="411" t="str">
        <f>IFERROR(VLOOKUP(Y63, 【参考】数式用!$A$2:$B$48, 2, FALSE), "")</f>
        <v>79</v>
      </c>
      <c r="AA63" s="412"/>
    </row>
    <row r="64" spans="1:27" ht="33.950000000000003" customHeight="1">
      <c r="A64" s="253"/>
      <c r="B64" s="413">
        <f t="shared" si="0"/>
        <v>26</v>
      </c>
      <c r="C64" s="540" t="s">
        <v>2238</v>
      </c>
      <c r="D64" s="541"/>
      <c r="E64" s="541"/>
      <c r="F64" s="541"/>
      <c r="G64" s="541"/>
      <c r="H64" s="541"/>
      <c r="I64" s="541"/>
      <c r="J64" s="541"/>
      <c r="K64" s="541"/>
      <c r="L64" s="542"/>
      <c r="M64" s="543" t="s">
        <v>2261</v>
      </c>
      <c r="N64" s="544"/>
      <c r="O64" s="544"/>
      <c r="P64" s="544"/>
      <c r="Q64" s="545"/>
      <c r="R64" s="532" t="s">
        <v>27</v>
      </c>
      <c r="S64" s="532"/>
      <c r="T64" s="532"/>
      <c r="U64" s="532"/>
      <c r="V64" s="532"/>
      <c r="W64" s="416" t="s">
        <v>2262</v>
      </c>
      <c r="X64" s="524" t="s">
        <v>2275</v>
      </c>
      <c r="Y64" s="2" t="s">
        <v>2298</v>
      </c>
      <c r="Z64" s="411" t="str">
        <f>IFERROR(VLOOKUP(Y64, 【参考】数式用!$A$2:$B$48, 2, FALSE), "")</f>
        <v>32</v>
      </c>
      <c r="AA64" s="412"/>
    </row>
    <row r="65" spans="1:27" ht="33.950000000000003" customHeight="1">
      <c r="A65" s="253"/>
      <c r="B65" s="413">
        <f t="shared" si="0"/>
        <v>27</v>
      </c>
      <c r="C65" s="540" t="s">
        <v>2239</v>
      </c>
      <c r="D65" s="541"/>
      <c r="E65" s="541"/>
      <c r="F65" s="541"/>
      <c r="G65" s="541"/>
      <c r="H65" s="541"/>
      <c r="I65" s="541"/>
      <c r="J65" s="541"/>
      <c r="K65" s="541"/>
      <c r="L65" s="542"/>
      <c r="M65" s="543" t="s">
        <v>2261</v>
      </c>
      <c r="N65" s="544"/>
      <c r="O65" s="544"/>
      <c r="P65" s="544"/>
      <c r="Q65" s="545"/>
      <c r="R65" s="532" t="s">
        <v>27</v>
      </c>
      <c r="S65" s="532"/>
      <c r="T65" s="532"/>
      <c r="U65" s="532"/>
      <c r="V65" s="532"/>
      <c r="W65" s="416" t="s">
        <v>2262</v>
      </c>
      <c r="X65" s="524" t="s">
        <v>2275</v>
      </c>
      <c r="Y65" s="2" t="s">
        <v>2299</v>
      </c>
      <c r="Z65" s="411" t="str">
        <f>IFERROR(VLOOKUP(Y65, 【参考】数式用!$A$2:$B$48, 2, FALSE), "")</f>
        <v>38</v>
      </c>
      <c r="AA65" s="412"/>
    </row>
    <row r="66" spans="1:27" ht="33.950000000000003" customHeight="1">
      <c r="A66" s="253"/>
      <c r="B66" s="413">
        <f t="shared" si="0"/>
        <v>28</v>
      </c>
      <c r="C66" s="540" t="s">
        <v>2240</v>
      </c>
      <c r="D66" s="541"/>
      <c r="E66" s="541"/>
      <c r="F66" s="541"/>
      <c r="G66" s="541"/>
      <c r="H66" s="541"/>
      <c r="I66" s="541"/>
      <c r="J66" s="541"/>
      <c r="K66" s="541"/>
      <c r="L66" s="542"/>
      <c r="M66" s="543" t="s">
        <v>2261</v>
      </c>
      <c r="N66" s="544"/>
      <c r="O66" s="544"/>
      <c r="P66" s="544"/>
      <c r="Q66" s="545"/>
      <c r="R66" s="532" t="s">
        <v>27</v>
      </c>
      <c r="S66" s="532"/>
      <c r="T66" s="532"/>
      <c r="U66" s="532"/>
      <c r="V66" s="532"/>
      <c r="W66" s="416" t="s">
        <v>2262</v>
      </c>
      <c r="X66" s="524" t="s">
        <v>2275</v>
      </c>
      <c r="Y66" s="2" t="s">
        <v>2300</v>
      </c>
      <c r="Z66" s="411" t="str">
        <f>IFERROR(VLOOKUP(Y66, 【参考】数式用!$A$2:$B$48, 2, FALSE), "")</f>
        <v>37</v>
      </c>
      <c r="AA66" s="412"/>
    </row>
    <row r="67" spans="1:27" ht="33.950000000000003" customHeight="1">
      <c r="A67" s="253"/>
      <c r="B67" s="413">
        <f t="shared" si="0"/>
        <v>29</v>
      </c>
      <c r="C67" s="540" t="s">
        <v>2241</v>
      </c>
      <c r="D67" s="541"/>
      <c r="E67" s="541"/>
      <c r="F67" s="541"/>
      <c r="G67" s="541"/>
      <c r="H67" s="541"/>
      <c r="I67" s="541"/>
      <c r="J67" s="541"/>
      <c r="K67" s="541"/>
      <c r="L67" s="542"/>
      <c r="M67" s="543" t="s">
        <v>2261</v>
      </c>
      <c r="N67" s="544"/>
      <c r="O67" s="544"/>
      <c r="P67" s="544"/>
      <c r="Q67" s="545"/>
      <c r="R67" s="532" t="s">
        <v>27</v>
      </c>
      <c r="S67" s="532"/>
      <c r="T67" s="532"/>
      <c r="U67" s="532"/>
      <c r="V67" s="532"/>
      <c r="W67" s="416" t="s">
        <v>2262</v>
      </c>
      <c r="X67" s="524" t="s">
        <v>2275</v>
      </c>
      <c r="Y67" s="2" t="s">
        <v>2301</v>
      </c>
      <c r="Z67" s="411" t="str">
        <f>IFERROR(VLOOKUP(Y67, 【参考】数式用!$A$2:$B$48, 2, FALSE), "")</f>
        <v>39</v>
      </c>
      <c r="AA67" s="412"/>
    </row>
    <row r="68" spans="1:27" ht="33.950000000000003" customHeight="1">
      <c r="A68" s="253"/>
      <c r="B68" s="413">
        <f t="shared" si="0"/>
        <v>30</v>
      </c>
      <c r="C68" s="540" t="s">
        <v>2242</v>
      </c>
      <c r="D68" s="541"/>
      <c r="E68" s="541"/>
      <c r="F68" s="541"/>
      <c r="G68" s="541"/>
      <c r="H68" s="541"/>
      <c r="I68" s="541"/>
      <c r="J68" s="541"/>
      <c r="K68" s="541"/>
      <c r="L68" s="542"/>
      <c r="M68" s="543" t="s">
        <v>2260</v>
      </c>
      <c r="N68" s="544"/>
      <c r="O68" s="544"/>
      <c r="P68" s="544"/>
      <c r="Q68" s="545"/>
      <c r="R68" s="532" t="s">
        <v>27</v>
      </c>
      <c r="S68" s="532"/>
      <c r="T68" s="532"/>
      <c r="U68" s="532"/>
      <c r="V68" s="532"/>
      <c r="W68" s="416" t="s">
        <v>2262</v>
      </c>
      <c r="X68" s="524" t="s">
        <v>2276</v>
      </c>
      <c r="Y68" s="2" t="s">
        <v>2302</v>
      </c>
      <c r="Z68" s="411" t="str">
        <f>IFERROR(VLOOKUP(Y68, 【参考】数式用!$A$2:$B$48, 2, FALSE), "")</f>
        <v>51</v>
      </c>
      <c r="AA68" s="412"/>
    </row>
    <row r="69" spans="1:27" ht="33.950000000000003" customHeight="1">
      <c r="A69" s="253"/>
      <c r="B69" s="413">
        <f t="shared" si="0"/>
        <v>31</v>
      </c>
      <c r="C69" s="540" t="s">
        <v>2243</v>
      </c>
      <c r="D69" s="541"/>
      <c r="E69" s="541"/>
      <c r="F69" s="541"/>
      <c r="G69" s="541"/>
      <c r="H69" s="541"/>
      <c r="I69" s="541"/>
      <c r="J69" s="541"/>
      <c r="K69" s="541"/>
      <c r="L69" s="542"/>
      <c r="M69" s="543" t="s">
        <v>2261</v>
      </c>
      <c r="N69" s="544"/>
      <c r="O69" s="544"/>
      <c r="P69" s="544"/>
      <c r="Q69" s="545"/>
      <c r="R69" s="532" t="s">
        <v>27</v>
      </c>
      <c r="S69" s="532"/>
      <c r="T69" s="532"/>
      <c r="U69" s="532"/>
      <c r="V69" s="532"/>
      <c r="W69" s="416" t="s">
        <v>2262</v>
      </c>
      <c r="X69" s="524" t="s">
        <v>2276</v>
      </c>
      <c r="Y69" s="2" t="s">
        <v>2303</v>
      </c>
      <c r="Z69" s="411" t="str">
        <f>IFERROR(VLOOKUP(Y69, 【参考】数式用!$A$2:$B$48, 2, FALSE), "")</f>
        <v>54</v>
      </c>
      <c r="AA69" s="412"/>
    </row>
    <row r="70" spans="1:27" ht="33.950000000000003" customHeight="1">
      <c r="A70" s="253"/>
      <c r="B70" s="413">
        <f t="shared" si="0"/>
        <v>32</v>
      </c>
      <c r="C70" s="540" t="s">
        <v>2244</v>
      </c>
      <c r="D70" s="541"/>
      <c r="E70" s="541"/>
      <c r="F70" s="541"/>
      <c r="G70" s="541"/>
      <c r="H70" s="541"/>
      <c r="I70" s="541"/>
      <c r="J70" s="541"/>
      <c r="K70" s="541"/>
      <c r="L70" s="542"/>
      <c r="M70" s="543" t="s">
        <v>2260</v>
      </c>
      <c r="N70" s="544"/>
      <c r="O70" s="544"/>
      <c r="P70" s="544"/>
      <c r="Q70" s="545"/>
      <c r="R70" s="532" t="s">
        <v>27</v>
      </c>
      <c r="S70" s="532"/>
      <c r="T70" s="532"/>
      <c r="U70" s="532"/>
      <c r="V70" s="532"/>
      <c r="W70" s="416" t="s">
        <v>2262</v>
      </c>
      <c r="X70" s="524" t="s">
        <v>2276</v>
      </c>
      <c r="Y70" s="2" t="s">
        <v>2304</v>
      </c>
      <c r="Z70" s="411" t="str">
        <f>IFERROR(VLOOKUP(Y70, 【参考】数式用!$A$2:$B$48, 2, FALSE), "")</f>
        <v>21</v>
      </c>
      <c r="AA70" s="412"/>
    </row>
    <row r="71" spans="1:27" ht="33.950000000000003" customHeight="1">
      <c r="A71" s="253"/>
      <c r="B71" s="413">
        <f t="shared" si="0"/>
        <v>33</v>
      </c>
      <c r="C71" s="540" t="s">
        <v>2245</v>
      </c>
      <c r="D71" s="541"/>
      <c r="E71" s="541"/>
      <c r="F71" s="541"/>
      <c r="G71" s="541"/>
      <c r="H71" s="541"/>
      <c r="I71" s="541"/>
      <c r="J71" s="541"/>
      <c r="K71" s="541"/>
      <c r="L71" s="542"/>
      <c r="M71" s="543" t="s">
        <v>2260</v>
      </c>
      <c r="N71" s="544"/>
      <c r="O71" s="544"/>
      <c r="P71" s="544"/>
      <c r="Q71" s="545"/>
      <c r="R71" s="532" t="s">
        <v>27</v>
      </c>
      <c r="S71" s="532"/>
      <c r="T71" s="532"/>
      <c r="U71" s="532"/>
      <c r="V71" s="532"/>
      <c r="W71" s="416" t="s">
        <v>2262</v>
      </c>
      <c r="X71" s="524" t="s">
        <v>2276</v>
      </c>
      <c r="Y71" s="2" t="s">
        <v>2305</v>
      </c>
      <c r="Z71" s="411" t="str">
        <f>IFERROR(VLOOKUP(Y71, 【参考】数式用!$A$2:$B$48, 2, FALSE), "")</f>
        <v>24</v>
      </c>
      <c r="AA71" s="412"/>
    </row>
    <row r="72" spans="1:27" ht="33.950000000000003" customHeight="1">
      <c r="A72" s="253"/>
      <c r="B72" s="413">
        <f t="shared" si="0"/>
        <v>34</v>
      </c>
      <c r="C72" s="540" t="s">
        <v>2246</v>
      </c>
      <c r="D72" s="541"/>
      <c r="E72" s="541"/>
      <c r="F72" s="541"/>
      <c r="G72" s="541"/>
      <c r="H72" s="541"/>
      <c r="I72" s="541"/>
      <c r="J72" s="541"/>
      <c r="K72" s="541"/>
      <c r="L72" s="542"/>
      <c r="M72" s="543" t="s">
        <v>2260</v>
      </c>
      <c r="N72" s="544"/>
      <c r="O72" s="544"/>
      <c r="P72" s="544"/>
      <c r="Q72" s="545"/>
      <c r="R72" s="532" t="s">
        <v>27</v>
      </c>
      <c r="S72" s="532"/>
      <c r="T72" s="532"/>
      <c r="U72" s="532"/>
      <c r="V72" s="532"/>
      <c r="W72" s="416" t="s">
        <v>2262</v>
      </c>
      <c r="X72" s="524" t="s">
        <v>2276</v>
      </c>
      <c r="Y72" s="2" t="s">
        <v>2306</v>
      </c>
      <c r="Z72" s="411" t="str">
        <f>IFERROR(VLOOKUP(Y72, 【参考】数式用!$A$2:$B$48, 2, FALSE), "")</f>
        <v>52</v>
      </c>
      <c r="AA72" s="412"/>
    </row>
    <row r="73" spans="1:27" ht="33.950000000000003" customHeight="1">
      <c r="A73" s="253"/>
      <c r="B73" s="413">
        <f t="shared" si="0"/>
        <v>35</v>
      </c>
      <c r="C73" s="540" t="s">
        <v>2247</v>
      </c>
      <c r="D73" s="541"/>
      <c r="E73" s="541"/>
      <c r="F73" s="541"/>
      <c r="G73" s="541"/>
      <c r="H73" s="541"/>
      <c r="I73" s="541"/>
      <c r="J73" s="541"/>
      <c r="K73" s="541"/>
      <c r="L73" s="542"/>
      <c r="M73" s="543" t="s">
        <v>2260</v>
      </c>
      <c r="N73" s="544"/>
      <c r="O73" s="544"/>
      <c r="P73" s="544"/>
      <c r="Q73" s="545"/>
      <c r="R73" s="532" t="s">
        <v>27</v>
      </c>
      <c r="S73" s="532"/>
      <c r="T73" s="532"/>
      <c r="U73" s="532"/>
      <c r="V73" s="532"/>
      <c r="W73" s="416" t="s">
        <v>2262</v>
      </c>
      <c r="X73" s="524" t="s">
        <v>2276</v>
      </c>
      <c r="Y73" s="2" t="s">
        <v>2307</v>
      </c>
      <c r="Z73" s="411" t="str">
        <f>IFERROR(VLOOKUP(Y73, 【参考】数式用!$A$2:$B$48, 2, FALSE), "")</f>
        <v>22</v>
      </c>
      <c r="AA73" s="412"/>
    </row>
    <row r="74" spans="1:27" ht="33.950000000000003" customHeight="1">
      <c r="A74" s="253"/>
      <c r="B74" s="413">
        <f t="shared" si="0"/>
        <v>36</v>
      </c>
      <c r="C74" s="540" t="s">
        <v>2248</v>
      </c>
      <c r="D74" s="541"/>
      <c r="E74" s="541"/>
      <c r="F74" s="541"/>
      <c r="G74" s="541"/>
      <c r="H74" s="541"/>
      <c r="I74" s="541"/>
      <c r="J74" s="541"/>
      <c r="K74" s="541"/>
      <c r="L74" s="542"/>
      <c r="M74" s="543" t="s">
        <v>2260</v>
      </c>
      <c r="N74" s="544"/>
      <c r="O74" s="544"/>
      <c r="P74" s="544"/>
      <c r="Q74" s="545"/>
      <c r="R74" s="532" t="s">
        <v>27</v>
      </c>
      <c r="S74" s="532"/>
      <c r="T74" s="532"/>
      <c r="U74" s="532"/>
      <c r="V74" s="532"/>
      <c r="W74" s="416" t="s">
        <v>2262</v>
      </c>
      <c r="X74" s="524" t="s">
        <v>2276</v>
      </c>
      <c r="Y74" s="2" t="s">
        <v>2308</v>
      </c>
      <c r="Z74" s="411" t="str">
        <f>IFERROR(VLOOKUP(Y74, 【参考】数式用!$A$2:$B$48, 2, FALSE), "")</f>
        <v>25</v>
      </c>
      <c r="AA74" s="412"/>
    </row>
    <row r="75" spans="1:27" ht="33.950000000000003" customHeight="1">
      <c r="A75" s="253"/>
      <c r="B75" s="413">
        <f t="shared" si="0"/>
        <v>37</v>
      </c>
      <c r="C75" s="540" t="s">
        <v>2249</v>
      </c>
      <c r="D75" s="541"/>
      <c r="E75" s="541"/>
      <c r="F75" s="541"/>
      <c r="G75" s="541"/>
      <c r="H75" s="541"/>
      <c r="I75" s="541"/>
      <c r="J75" s="541"/>
      <c r="K75" s="541"/>
      <c r="L75" s="542"/>
      <c r="M75" s="543" t="s">
        <v>2260</v>
      </c>
      <c r="N75" s="544"/>
      <c r="O75" s="544"/>
      <c r="P75" s="544"/>
      <c r="Q75" s="545"/>
      <c r="R75" s="532" t="s">
        <v>27</v>
      </c>
      <c r="S75" s="532"/>
      <c r="T75" s="532"/>
      <c r="U75" s="532"/>
      <c r="V75" s="532"/>
      <c r="W75" s="416" t="s">
        <v>2262</v>
      </c>
      <c r="X75" s="524" t="s">
        <v>2276</v>
      </c>
      <c r="Y75" s="2" t="s">
        <v>2309</v>
      </c>
      <c r="Z75" s="411" t="str">
        <f>IFERROR(VLOOKUP(Y75, 【参考】数式用!$A$2:$B$48, 2, FALSE), "")</f>
        <v>23</v>
      </c>
      <c r="AA75" s="412"/>
    </row>
    <row r="76" spans="1:27" ht="33.950000000000003" customHeight="1">
      <c r="A76" s="253"/>
      <c r="B76" s="413">
        <f t="shared" si="0"/>
        <v>38</v>
      </c>
      <c r="C76" s="540" t="s">
        <v>2250</v>
      </c>
      <c r="D76" s="541"/>
      <c r="E76" s="541"/>
      <c r="F76" s="541"/>
      <c r="G76" s="541"/>
      <c r="H76" s="541"/>
      <c r="I76" s="541"/>
      <c r="J76" s="541"/>
      <c r="K76" s="541"/>
      <c r="L76" s="542"/>
      <c r="M76" s="543" t="s">
        <v>2260</v>
      </c>
      <c r="N76" s="544"/>
      <c r="O76" s="544"/>
      <c r="P76" s="544"/>
      <c r="Q76" s="545"/>
      <c r="R76" s="532" t="s">
        <v>27</v>
      </c>
      <c r="S76" s="532"/>
      <c r="T76" s="532"/>
      <c r="U76" s="532"/>
      <c r="V76" s="532"/>
      <c r="W76" s="416" t="s">
        <v>2262</v>
      </c>
      <c r="X76" s="524" t="s">
        <v>2276</v>
      </c>
      <c r="Y76" s="2" t="s">
        <v>2310</v>
      </c>
      <c r="Z76" s="411" t="str">
        <f>IFERROR(VLOOKUP(Y76, 【参考】数式用!$A$2:$B$48, 2, FALSE), "")</f>
        <v>26</v>
      </c>
      <c r="AA76" s="412"/>
    </row>
    <row r="77" spans="1:27" ht="33.950000000000003" customHeight="1">
      <c r="A77" s="253"/>
      <c r="B77" s="413">
        <f t="shared" si="0"/>
        <v>39</v>
      </c>
      <c r="C77" s="540" t="s">
        <v>2251</v>
      </c>
      <c r="D77" s="541"/>
      <c r="E77" s="541"/>
      <c r="F77" s="541"/>
      <c r="G77" s="541"/>
      <c r="H77" s="541"/>
      <c r="I77" s="541"/>
      <c r="J77" s="541"/>
      <c r="K77" s="541"/>
      <c r="L77" s="542"/>
      <c r="M77" s="543" t="s">
        <v>2260</v>
      </c>
      <c r="N77" s="544"/>
      <c r="O77" s="544"/>
      <c r="P77" s="544"/>
      <c r="Q77" s="545"/>
      <c r="R77" s="532" t="s">
        <v>27</v>
      </c>
      <c r="S77" s="532"/>
      <c r="T77" s="532"/>
      <c r="U77" s="532"/>
      <c r="V77" s="532"/>
      <c r="W77" s="416" t="s">
        <v>2262</v>
      </c>
      <c r="X77" s="524" t="s">
        <v>2276</v>
      </c>
      <c r="Y77" s="2" t="s">
        <v>2311</v>
      </c>
      <c r="Z77" s="411" t="str">
        <f>IFERROR(VLOOKUP(Y77, 【参考】数式用!$A$2:$B$48, 2, FALSE), "")</f>
        <v>55</v>
      </c>
      <c r="AA77" s="412"/>
    </row>
    <row r="78" spans="1:27" ht="33.950000000000003" customHeight="1">
      <c r="A78" s="253"/>
      <c r="B78" s="413">
        <f t="shared" si="0"/>
        <v>40</v>
      </c>
      <c r="C78" s="540" t="s">
        <v>2252</v>
      </c>
      <c r="D78" s="541"/>
      <c r="E78" s="541"/>
      <c r="F78" s="541"/>
      <c r="G78" s="541"/>
      <c r="H78" s="541"/>
      <c r="I78" s="541"/>
      <c r="J78" s="541"/>
      <c r="K78" s="541"/>
      <c r="L78" s="542"/>
      <c r="M78" s="543" t="s">
        <v>2260</v>
      </c>
      <c r="N78" s="544"/>
      <c r="O78" s="544"/>
      <c r="P78" s="544"/>
      <c r="Q78" s="545"/>
      <c r="R78" s="532" t="s">
        <v>27</v>
      </c>
      <c r="S78" s="532"/>
      <c r="T78" s="532"/>
      <c r="U78" s="532"/>
      <c r="V78" s="532"/>
      <c r="W78" s="416" t="s">
        <v>2262</v>
      </c>
      <c r="X78" s="524" t="s">
        <v>2276</v>
      </c>
      <c r="Y78" s="2" t="s">
        <v>2318</v>
      </c>
      <c r="Z78" s="411" t="str">
        <f>IFERROR(VLOOKUP(Y78, 【参考】数式用!$A$2:$B$48, 2, FALSE), "")</f>
        <v>2A</v>
      </c>
      <c r="AA78" s="412"/>
    </row>
    <row r="79" spans="1:27" ht="33.950000000000003" customHeight="1">
      <c r="A79" s="253"/>
      <c r="B79" s="413">
        <f t="shared" si="0"/>
        <v>41</v>
      </c>
      <c r="C79" s="540" t="s">
        <v>2253</v>
      </c>
      <c r="D79" s="541"/>
      <c r="E79" s="541"/>
      <c r="F79" s="541"/>
      <c r="G79" s="541"/>
      <c r="H79" s="541"/>
      <c r="I79" s="541"/>
      <c r="J79" s="541"/>
      <c r="K79" s="541"/>
      <c r="L79" s="542"/>
      <c r="M79" s="543" t="s">
        <v>2260</v>
      </c>
      <c r="N79" s="544"/>
      <c r="O79" s="544"/>
      <c r="P79" s="544"/>
      <c r="Q79" s="545"/>
      <c r="R79" s="532" t="s">
        <v>27</v>
      </c>
      <c r="S79" s="532"/>
      <c r="T79" s="532"/>
      <c r="U79" s="532"/>
      <c r="V79" s="532"/>
      <c r="W79" s="416" t="s">
        <v>2262</v>
      </c>
      <c r="X79" s="524" t="s">
        <v>2276</v>
      </c>
      <c r="Y79" s="2" t="s">
        <v>2319</v>
      </c>
      <c r="Z79" s="411" t="str">
        <f>IFERROR(VLOOKUP(Y79, 【参考】数式用!$A$2:$B$48, 2, FALSE), "")</f>
        <v>2B</v>
      </c>
      <c r="AA79" s="412"/>
    </row>
    <row r="80" spans="1:27" ht="33.950000000000003" customHeight="1">
      <c r="A80" s="253"/>
      <c r="B80" s="413">
        <f t="shared" si="0"/>
        <v>42</v>
      </c>
      <c r="C80" s="540" t="s">
        <v>2254</v>
      </c>
      <c r="D80" s="541"/>
      <c r="E80" s="541"/>
      <c r="F80" s="541"/>
      <c r="G80" s="541"/>
      <c r="H80" s="541"/>
      <c r="I80" s="541"/>
      <c r="J80" s="541"/>
      <c r="K80" s="541"/>
      <c r="L80" s="542"/>
      <c r="M80" s="543" t="s">
        <v>2261</v>
      </c>
      <c r="N80" s="544"/>
      <c r="O80" s="544"/>
      <c r="P80" s="544"/>
      <c r="Q80" s="545"/>
      <c r="R80" s="532" t="s">
        <v>27</v>
      </c>
      <c r="S80" s="532"/>
      <c r="T80" s="532"/>
      <c r="U80" s="532"/>
      <c r="V80" s="532"/>
      <c r="W80" s="416" t="s">
        <v>2262</v>
      </c>
      <c r="X80" s="524" t="s">
        <v>2263</v>
      </c>
      <c r="Y80" s="2" t="s">
        <v>2312</v>
      </c>
      <c r="Z80" s="411" t="str">
        <f>IFERROR(VLOOKUP(Y80, 【参考】数式用!$A$2:$B$48, 2, FALSE), "")</f>
        <v>A2</v>
      </c>
      <c r="AA80" s="412"/>
    </row>
    <row r="81" spans="1:27" ht="33.950000000000003" customHeight="1">
      <c r="A81" s="253"/>
      <c r="B81" s="413">
        <f t="shared" si="0"/>
        <v>43</v>
      </c>
      <c r="C81" s="540" t="s">
        <v>2255</v>
      </c>
      <c r="D81" s="541"/>
      <c r="E81" s="541"/>
      <c r="F81" s="541"/>
      <c r="G81" s="541"/>
      <c r="H81" s="541"/>
      <c r="I81" s="541"/>
      <c r="J81" s="541"/>
      <c r="K81" s="541"/>
      <c r="L81" s="542"/>
      <c r="M81" s="543" t="s">
        <v>2261</v>
      </c>
      <c r="N81" s="544"/>
      <c r="O81" s="544"/>
      <c r="P81" s="544"/>
      <c r="Q81" s="545"/>
      <c r="R81" s="532" t="s">
        <v>27</v>
      </c>
      <c r="S81" s="532"/>
      <c r="T81" s="532"/>
      <c r="U81" s="532"/>
      <c r="V81" s="532"/>
      <c r="W81" s="416" t="s">
        <v>2262</v>
      </c>
      <c r="X81" s="524" t="s">
        <v>2263</v>
      </c>
      <c r="Y81" s="2" t="s">
        <v>2313</v>
      </c>
      <c r="Z81" s="411" t="str">
        <f>IFERROR(VLOOKUP(Y81, 【参考】数式用!$A$2:$B$48, 2, FALSE), "")</f>
        <v>A3</v>
      </c>
      <c r="AA81" s="412"/>
    </row>
    <row r="82" spans="1:27" ht="33.950000000000003" customHeight="1">
      <c r="A82" s="253"/>
      <c r="B82" s="413">
        <f t="shared" si="0"/>
        <v>44</v>
      </c>
      <c r="C82" s="540" t="s">
        <v>2256</v>
      </c>
      <c r="D82" s="541"/>
      <c r="E82" s="541"/>
      <c r="F82" s="541"/>
      <c r="G82" s="541"/>
      <c r="H82" s="541"/>
      <c r="I82" s="541"/>
      <c r="J82" s="541"/>
      <c r="K82" s="541"/>
      <c r="L82" s="542"/>
      <c r="M82" s="543" t="s">
        <v>2261</v>
      </c>
      <c r="N82" s="544"/>
      <c r="O82" s="544"/>
      <c r="P82" s="544"/>
      <c r="Q82" s="545"/>
      <c r="R82" s="532" t="s">
        <v>27</v>
      </c>
      <c r="S82" s="532"/>
      <c r="T82" s="532"/>
      <c r="U82" s="532"/>
      <c r="V82" s="532"/>
      <c r="W82" s="416" t="s">
        <v>2262</v>
      </c>
      <c r="X82" s="524" t="s">
        <v>2263</v>
      </c>
      <c r="Y82" s="2" t="s">
        <v>2314</v>
      </c>
      <c r="Z82" s="411" t="str">
        <f>IFERROR(VLOOKUP(Y82, 【参考】数式用!$A$2:$B$48, 2, FALSE), "")</f>
        <v>A4</v>
      </c>
      <c r="AA82" s="412"/>
    </row>
    <row r="83" spans="1:27" ht="33.950000000000003" customHeight="1">
      <c r="A83" s="253"/>
      <c r="B83" s="413">
        <f t="shared" si="0"/>
        <v>45</v>
      </c>
      <c r="C83" s="540" t="s">
        <v>2257</v>
      </c>
      <c r="D83" s="541"/>
      <c r="E83" s="541"/>
      <c r="F83" s="541"/>
      <c r="G83" s="541"/>
      <c r="H83" s="541"/>
      <c r="I83" s="541"/>
      <c r="J83" s="541"/>
      <c r="K83" s="541"/>
      <c r="L83" s="542"/>
      <c r="M83" s="543" t="s">
        <v>2261</v>
      </c>
      <c r="N83" s="544"/>
      <c r="O83" s="544"/>
      <c r="P83" s="544"/>
      <c r="Q83" s="545"/>
      <c r="R83" s="532" t="s">
        <v>27</v>
      </c>
      <c r="S83" s="532"/>
      <c r="T83" s="532"/>
      <c r="U83" s="532"/>
      <c r="V83" s="532"/>
      <c r="W83" s="416" t="s">
        <v>2262</v>
      </c>
      <c r="X83" s="524" t="s">
        <v>2270</v>
      </c>
      <c r="Y83" s="2" t="s">
        <v>2315</v>
      </c>
      <c r="Z83" s="411" t="str">
        <f>IFERROR(VLOOKUP(Y83, 【参考】数式用!$A$2:$B$48, 2, FALSE), "")</f>
        <v>A6</v>
      </c>
      <c r="AA83" s="412"/>
    </row>
    <row r="84" spans="1:27" ht="33.950000000000003" customHeight="1">
      <c r="A84" s="253"/>
      <c r="B84" s="413">
        <f t="shared" si="0"/>
        <v>46</v>
      </c>
      <c r="C84" s="540" t="s">
        <v>2258</v>
      </c>
      <c r="D84" s="541"/>
      <c r="E84" s="541"/>
      <c r="F84" s="541"/>
      <c r="G84" s="541"/>
      <c r="H84" s="541"/>
      <c r="I84" s="541"/>
      <c r="J84" s="541"/>
      <c r="K84" s="541"/>
      <c r="L84" s="542"/>
      <c r="M84" s="543" t="s">
        <v>2261</v>
      </c>
      <c r="N84" s="544"/>
      <c r="O84" s="544"/>
      <c r="P84" s="544"/>
      <c r="Q84" s="545"/>
      <c r="R84" s="532" t="s">
        <v>27</v>
      </c>
      <c r="S84" s="532"/>
      <c r="T84" s="532"/>
      <c r="U84" s="532"/>
      <c r="V84" s="532"/>
      <c r="W84" s="416" t="s">
        <v>2262</v>
      </c>
      <c r="X84" s="524" t="s">
        <v>2270</v>
      </c>
      <c r="Y84" s="2" t="s">
        <v>2316</v>
      </c>
      <c r="Z84" s="411" t="str">
        <f>IFERROR(VLOOKUP(Y84, 【参考】数式用!$A$2:$B$48, 2, FALSE), "")</f>
        <v>A7</v>
      </c>
      <c r="AA84" s="412"/>
    </row>
    <row r="85" spans="1:27" ht="33.950000000000003" customHeight="1">
      <c r="A85" s="253"/>
      <c r="B85" s="413">
        <f t="shared" si="0"/>
        <v>47</v>
      </c>
      <c r="C85" s="540" t="s">
        <v>2259</v>
      </c>
      <c r="D85" s="541"/>
      <c r="E85" s="541"/>
      <c r="F85" s="541"/>
      <c r="G85" s="541"/>
      <c r="H85" s="541"/>
      <c r="I85" s="541"/>
      <c r="J85" s="541"/>
      <c r="K85" s="541"/>
      <c r="L85" s="542"/>
      <c r="M85" s="543" t="s">
        <v>2261</v>
      </c>
      <c r="N85" s="544"/>
      <c r="O85" s="544"/>
      <c r="P85" s="544"/>
      <c r="Q85" s="545"/>
      <c r="R85" s="532" t="s">
        <v>27</v>
      </c>
      <c r="S85" s="532"/>
      <c r="T85" s="532"/>
      <c r="U85" s="532"/>
      <c r="V85" s="532"/>
      <c r="W85" s="416" t="s">
        <v>2262</v>
      </c>
      <c r="X85" s="524" t="s">
        <v>2270</v>
      </c>
      <c r="Y85" s="2" t="s">
        <v>2317</v>
      </c>
      <c r="Z85" s="411" t="str">
        <f>IFERROR(VLOOKUP(Y85, 【参考】数式用!$A$2:$B$48, 2, FALSE), "")</f>
        <v>A8</v>
      </c>
      <c r="AA85" s="412"/>
    </row>
    <row r="86" spans="1:27" ht="33.950000000000003" customHeight="1">
      <c r="A86" s="253"/>
      <c r="B86" s="413">
        <f t="shared" si="0"/>
        <v>48</v>
      </c>
      <c r="C86" s="540"/>
      <c r="D86" s="541"/>
      <c r="E86" s="541"/>
      <c r="F86" s="541"/>
      <c r="G86" s="541"/>
      <c r="H86" s="541"/>
      <c r="I86" s="541"/>
      <c r="J86" s="541"/>
      <c r="K86" s="541"/>
      <c r="L86" s="542"/>
      <c r="M86" s="533"/>
      <c r="N86" s="533"/>
      <c r="O86" s="533"/>
      <c r="P86" s="533"/>
      <c r="Q86" s="533"/>
      <c r="R86" s="532"/>
      <c r="S86" s="532"/>
      <c r="T86" s="532"/>
      <c r="U86" s="532"/>
      <c r="V86" s="532"/>
      <c r="W86" s="416"/>
      <c r="X86" s="1"/>
      <c r="Y86" s="2"/>
      <c r="Z86" s="411" t="str">
        <f>IFERROR(VLOOKUP(Y86, 【参考】数式用!$A$2:$B$48, 2, FALSE), "")</f>
        <v/>
      </c>
      <c r="AA86" s="412"/>
    </row>
    <row r="87" spans="1:27" ht="33.950000000000003" customHeight="1">
      <c r="A87" s="253"/>
      <c r="B87" s="413">
        <f t="shared" si="0"/>
        <v>49</v>
      </c>
      <c r="C87" s="540"/>
      <c r="D87" s="541"/>
      <c r="E87" s="541"/>
      <c r="F87" s="541"/>
      <c r="G87" s="541"/>
      <c r="H87" s="541"/>
      <c r="I87" s="541"/>
      <c r="J87" s="541"/>
      <c r="K87" s="541"/>
      <c r="L87" s="542"/>
      <c r="M87" s="533"/>
      <c r="N87" s="533"/>
      <c r="O87" s="533"/>
      <c r="P87" s="533"/>
      <c r="Q87" s="533"/>
      <c r="R87" s="532"/>
      <c r="S87" s="532"/>
      <c r="T87" s="532"/>
      <c r="U87" s="532"/>
      <c r="V87" s="532"/>
      <c r="W87" s="416"/>
      <c r="X87" s="1"/>
      <c r="Y87" s="2"/>
      <c r="Z87" s="411" t="str">
        <f>IFERROR(VLOOKUP(Y87, 【参考】数式用!$A$2:$B$48, 2, FALSE), "")</f>
        <v/>
      </c>
      <c r="AA87" s="412"/>
    </row>
    <row r="88" spans="1:27" ht="33.950000000000003" customHeight="1">
      <c r="A88" s="253"/>
      <c r="B88" s="413">
        <f t="shared" si="0"/>
        <v>50</v>
      </c>
      <c r="C88" s="540"/>
      <c r="D88" s="541"/>
      <c r="E88" s="541"/>
      <c r="F88" s="541"/>
      <c r="G88" s="541"/>
      <c r="H88" s="541"/>
      <c r="I88" s="541"/>
      <c r="J88" s="541"/>
      <c r="K88" s="541"/>
      <c r="L88" s="542"/>
      <c r="M88" s="533"/>
      <c r="N88" s="533"/>
      <c r="O88" s="533"/>
      <c r="P88" s="533"/>
      <c r="Q88" s="533"/>
      <c r="R88" s="532"/>
      <c r="S88" s="532"/>
      <c r="T88" s="532"/>
      <c r="U88" s="532"/>
      <c r="V88" s="532"/>
      <c r="W88" s="416"/>
      <c r="X88" s="1"/>
      <c r="Y88" s="2"/>
      <c r="Z88" s="411" t="str">
        <f>IFERROR(VLOOKUP(Y88, 【参考】数式用!$A$2:$B$48, 2, FALSE), "")</f>
        <v/>
      </c>
      <c r="AA88" s="412"/>
    </row>
    <row r="89" spans="1:27" ht="33.950000000000003" customHeight="1">
      <c r="A89" s="253"/>
      <c r="B89" s="413">
        <f t="shared" si="0"/>
        <v>51</v>
      </c>
      <c r="C89" s="534"/>
      <c r="D89" s="535"/>
      <c r="E89" s="535"/>
      <c r="F89" s="535"/>
      <c r="G89" s="535"/>
      <c r="H89" s="535"/>
      <c r="I89" s="535"/>
      <c r="J89" s="535"/>
      <c r="K89" s="535"/>
      <c r="L89" s="536"/>
      <c r="M89" s="533"/>
      <c r="N89" s="533"/>
      <c r="O89" s="533"/>
      <c r="P89" s="533"/>
      <c r="Q89" s="533"/>
      <c r="R89" s="532"/>
      <c r="S89" s="532"/>
      <c r="T89" s="532"/>
      <c r="U89" s="532"/>
      <c r="V89" s="532"/>
      <c r="W89" s="416"/>
      <c r="X89" s="1"/>
      <c r="Y89" s="2"/>
      <c r="Z89" s="411" t="str">
        <f>IFERROR(VLOOKUP(Y89, 【参考】数式用!$A$2:$B$48, 2, FALSE), "")</f>
        <v/>
      </c>
      <c r="AA89" s="412"/>
    </row>
    <row r="90" spans="1:27" ht="33.950000000000003" customHeight="1">
      <c r="A90" s="253"/>
      <c r="B90" s="413">
        <f t="shared" si="0"/>
        <v>52</v>
      </c>
      <c r="C90" s="534"/>
      <c r="D90" s="535"/>
      <c r="E90" s="535"/>
      <c r="F90" s="535"/>
      <c r="G90" s="535"/>
      <c r="H90" s="535"/>
      <c r="I90" s="535"/>
      <c r="J90" s="535"/>
      <c r="K90" s="535"/>
      <c r="L90" s="536"/>
      <c r="M90" s="533"/>
      <c r="N90" s="533"/>
      <c r="O90" s="533"/>
      <c r="P90" s="533"/>
      <c r="Q90" s="533"/>
      <c r="R90" s="532"/>
      <c r="S90" s="532"/>
      <c r="T90" s="532"/>
      <c r="U90" s="532"/>
      <c r="V90" s="532"/>
      <c r="W90" s="416"/>
      <c r="X90" s="1"/>
      <c r="Y90" s="2"/>
      <c r="Z90" s="411" t="str">
        <f>IFERROR(VLOOKUP(Y90, 【参考】数式用!$A$2:$B$48, 2, FALSE), "")</f>
        <v/>
      </c>
      <c r="AA90" s="412"/>
    </row>
    <row r="91" spans="1:27" ht="33.950000000000003" customHeight="1">
      <c r="A91" s="253"/>
      <c r="B91" s="413">
        <f t="shared" si="0"/>
        <v>53</v>
      </c>
      <c r="C91" s="534"/>
      <c r="D91" s="535"/>
      <c r="E91" s="535"/>
      <c r="F91" s="535"/>
      <c r="G91" s="535"/>
      <c r="H91" s="535"/>
      <c r="I91" s="535"/>
      <c r="J91" s="535"/>
      <c r="K91" s="535"/>
      <c r="L91" s="536"/>
      <c r="M91" s="533"/>
      <c r="N91" s="533"/>
      <c r="O91" s="533"/>
      <c r="P91" s="533"/>
      <c r="Q91" s="533"/>
      <c r="R91" s="532"/>
      <c r="S91" s="532"/>
      <c r="T91" s="532"/>
      <c r="U91" s="532"/>
      <c r="V91" s="532"/>
      <c r="W91" s="416"/>
      <c r="X91" s="1"/>
      <c r="Y91" s="2"/>
      <c r="Z91" s="411" t="str">
        <f>IFERROR(VLOOKUP(Y91, 【参考】数式用!$A$2:$B$48, 2, FALSE), "")</f>
        <v/>
      </c>
      <c r="AA91" s="412"/>
    </row>
    <row r="92" spans="1:27" ht="33.950000000000003" customHeight="1">
      <c r="A92" s="253"/>
      <c r="B92" s="413">
        <f t="shared" si="0"/>
        <v>54</v>
      </c>
      <c r="C92" s="534"/>
      <c r="D92" s="535"/>
      <c r="E92" s="535"/>
      <c r="F92" s="535"/>
      <c r="G92" s="535"/>
      <c r="H92" s="535"/>
      <c r="I92" s="535"/>
      <c r="J92" s="535"/>
      <c r="K92" s="535"/>
      <c r="L92" s="536"/>
      <c r="M92" s="533"/>
      <c r="N92" s="533"/>
      <c r="O92" s="533"/>
      <c r="P92" s="533"/>
      <c r="Q92" s="533"/>
      <c r="R92" s="532"/>
      <c r="S92" s="532"/>
      <c r="T92" s="532"/>
      <c r="U92" s="532"/>
      <c r="V92" s="532"/>
      <c r="W92" s="416"/>
      <c r="X92" s="1"/>
      <c r="Y92" s="2"/>
      <c r="Z92" s="411" t="str">
        <f>IFERROR(VLOOKUP(Y92, 【参考】数式用!$A$2:$B$48, 2, FALSE), "")</f>
        <v/>
      </c>
      <c r="AA92" s="412"/>
    </row>
    <row r="93" spans="1:27" ht="33.950000000000003" customHeight="1">
      <c r="A93" s="253"/>
      <c r="B93" s="413">
        <f t="shared" si="0"/>
        <v>55</v>
      </c>
      <c r="C93" s="534"/>
      <c r="D93" s="535"/>
      <c r="E93" s="535"/>
      <c r="F93" s="535"/>
      <c r="G93" s="535"/>
      <c r="H93" s="535"/>
      <c r="I93" s="535"/>
      <c r="J93" s="535"/>
      <c r="K93" s="535"/>
      <c r="L93" s="536"/>
      <c r="M93" s="533"/>
      <c r="N93" s="533"/>
      <c r="O93" s="533"/>
      <c r="P93" s="533"/>
      <c r="Q93" s="533"/>
      <c r="R93" s="532"/>
      <c r="S93" s="532"/>
      <c r="T93" s="532"/>
      <c r="U93" s="532"/>
      <c r="V93" s="532"/>
      <c r="W93" s="416"/>
      <c r="X93" s="1"/>
      <c r="Y93" s="2"/>
      <c r="Z93" s="411" t="str">
        <f>IFERROR(VLOOKUP(Y93, 【参考】数式用!$A$2:$B$48, 2, FALSE), "")</f>
        <v/>
      </c>
      <c r="AA93" s="412"/>
    </row>
    <row r="94" spans="1:27" ht="33.950000000000003" customHeight="1">
      <c r="A94" s="253"/>
      <c r="B94" s="413">
        <f t="shared" si="0"/>
        <v>56</v>
      </c>
      <c r="C94" s="534"/>
      <c r="D94" s="535"/>
      <c r="E94" s="535"/>
      <c r="F94" s="535"/>
      <c r="G94" s="535"/>
      <c r="H94" s="535"/>
      <c r="I94" s="535"/>
      <c r="J94" s="535"/>
      <c r="K94" s="535"/>
      <c r="L94" s="536"/>
      <c r="M94" s="533"/>
      <c r="N94" s="533"/>
      <c r="O94" s="533"/>
      <c r="P94" s="533"/>
      <c r="Q94" s="533"/>
      <c r="R94" s="532"/>
      <c r="S94" s="532"/>
      <c r="T94" s="532"/>
      <c r="U94" s="532"/>
      <c r="V94" s="532"/>
      <c r="W94" s="416"/>
      <c r="X94" s="1"/>
      <c r="Y94" s="2"/>
      <c r="Z94" s="411" t="str">
        <f>IFERROR(VLOOKUP(Y94, 【参考】数式用!$A$2:$B$48, 2, FALSE), "")</f>
        <v/>
      </c>
      <c r="AA94" s="412"/>
    </row>
    <row r="95" spans="1:27" ht="33.950000000000003" customHeight="1">
      <c r="A95" s="253"/>
      <c r="B95" s="413">
        <f t="shared" si="0"/>
        <v>57</v>
      </c>
      <c r="C95" s="534"/>
      <c r="D95" s="535"/>
      <c r="E95" s="535"/>
      <c r="F95" s="535"/>
      <c r="G95" s="535"/>
      <c r="H95" s="535"/>
      <c r="I95" s="535"/>
      <c r="J95" s="535"/>
      <c r="K95" s="535"/>
      <c r="L95" s="536"/>
      <c r="M95" s="533"/>
      <c r="N95" s="533"/>
      <c r="O95" s="533"/>
      <c r="P95" s="533"/>
      <c r="Q95" s="533"/>
      <c r="R95" s="532"/>
      <c r="S95" s="532"/>
      <c r="T95" s="532"/>
      <c r="U95" s="532"/>
      <c r="V95" s="532"/>
      <c r="W95" s="416"/>
      <c r="X95" s="1"/>
      <c r="Y95" s="2"/>
      <c r="Z95" s="411" t="str">
        <f>IFERROR(VLOOKUP(Y95, 【参考】数式用!$A$2:$B$48, 2, FALSE), "")</f>
        <v/>
      </c>
      <c r="AA95" s="412"/>
    </row>
    <row r="96" spans="1:27" ht="33.950000000000003" customHeight="1">
      <c r="A96" s="253"/>
      <c r="B96" s="413">
        <f t="shared" si="0"/>
        <v>58</v>
      </c>
      <c r="C96" s="534"/>
      <c r="D96" s="535"/>
      <c r="E96" s="535"/>
      <c r="F96" s="535"/>
      <c r="G96" s="535"/>
      <c r="H96" s="535"/>
      <c r="I96" s="535"/>
      <c r="J96" s="535"/>
      <c r="K96" s="535"/>
      <c r="L96" s="536"/>
      <c r="M96" s="533"/>
      <c r="N96" s="533"/>
      <c r="O96" s="533"/>
      <c r="P96" s="533"/>
      <c r="Q96" s="533"/>
      <c r="R96" s="532"/>
      <c r="S96" s="532"/>
      <c r="T96" s="532"/>
      <c r="U96" s="532"/>
      <c r="V96" s="532"/>
      <c r="W96" s="416"/>
      <c r="X96" s="1"/>
      <c r="Y96" s="2"/>
      <c r="Z96" s="411" t="str">
        <f>IFERROR(VLOOKUP(Y96, 【参考】数式用!$A$2:$B$48, 2, FALSE), "")</f>
        <v/>
      </c>
      <c r="AA96" s="412"/>
    </row>
    <row r="97" spans="1:27" ht="33.950000000000003" customHeight="1">
      <c r="A97" s="253"/>
      <c r="B97" s="413">
        <f t="shared" si="0"/>
        <v>59</v>
      </c>
      <c r="C97" s="534"/>
      <c r="D97" s="535"/>
      <c r="E97" s="535"/>
      <c r="F97" s="535"/>
      <c r="G97" s="535"/>
      <c r="H97" s="535"/>
      <c r="I97" s="535"/>
      <c r="J97" s="535"/>
      <c r="K97" s="535"/>
      <c r="L97" s="536"/>
      <c r="M97" s="533"/>
      <c r="N97" s="533"/>
      <c r="O97" s="533"/>
      <c r="P97" s="533"/>
      <c r="Q97" s="533"/>
      <c r="R97" s="532"/>
      <c r="S97" s="532"/>
      <c r="T97" s="532"/>
      <c r="U97" s="532"/>
      <c r="V97" s="532"/>
      <c r="W97" s="416"/>
      <c r="X97" s="1"/>
      <c r="Y97" s="2"/>
      <c r="Z97" s="411" t="str">
        <f>IFERROR(VLOOKUP(Y97, 【参考】数式用!$A$2:$B$48, 2, FALSE), "")</f>
        <v/>
      </c>
      <c r="AA97" s="412"/>
    </row>
    <row r="98" spans="1:27" ht="33.950000000000003" customHeight="1">
      <c r="A98" s="253"/>
      <c r="B98" s="413">
        <f t="shared" si="0"/>
        <v>60</v>
      </c>
      <c r="C98" s="534"/>
      <c r="D98" s="535"/>
      <c r="E98" s="535"/>
      <c r="F98" s="535"/>
      <c r="G98" s="535"/>
      <c r="H98" s="535"/>
      <c r="I98" s="535"/>
      <c r="J98" s="535"/>
      <c r="K98" s="535"/>
      <c r="L98" s="536"/>
      <c r="M98" s="533"/>
      <c r="N98" s="533"/>
      <c r="O98" s="533"/>
      <c r="P98" s="533"/>
      <c r="Q98" s="533"/>
      <c r="R98" s="532"/>
      <c r="S98" s="532"/>
      <c r="T98" s="532"/>
      <c r="U98" s="532"/>
      <c r="V98" s="532"/>
      <c r="W98" s="416"/>
      <c r="X98" s="1"/>
      <c r="Y98" s="2"/>
      <c r="Z98" s="411" t="str">
        <f>IFERROR(VLOOKUP(Y98, 【参考】数式用!$A$2:$B$48, 2, FALSE), "")</f>
        <v/>
      </c>
      <c r="AA98" s="412"/>
    </row>
    <row r="99" spans="1:27" ht="33.950000000000003" customHeight="1">
      <c r="A99" s="253"/>
      <c r="B99" s="413">
        <f t="shared" si="0"/>
        <v>61</v>
      </c>
      <c r="C99" s="534"/>
      <c r="D99" s="535"/>
      <c r="E99" s="535"/>
      <c r="F99" s="535"/>
      <c r="G99" s="535"/>
      <c r="H99" s="535"/>
      <c r="I99" s="535"/>
      <c r="J99" s="535"/>
      <c r="K99" s="535"/>
      <c r="L99" s="536"/>
      <c r="M99" s="533"/>
      <c r="N99" s="533"/>
      <c r="O99" s="533"/>
      <c r="P99" s="533"/>
      <c r="Q99" s="533"/>
      <c r="R99" s="532"/>
      <c r="S99" s="532"/>
      <c r="T99" s="532"/>
      <c r="U99" s="532"/>
      <c r="V99" s="532"/>
      <c r="W99" s="416"/>
      <c r="X99" s="1"/>
      <c r="Y99" s="2"/>
      <c r="Z99" s="411" t="str">
        <f>IFERROR(VLOOKUP(Y99, 【参考】数式用!$A$2:$B$48, 2, FALSE), "")</f>
        <v/>
      </c>
      <c r="AA99" s="412"/>
    </row>
    <row r="100" spans="1:27" ht="33.950000000000003" customHeight="1">
      <c r="A100" s="253"/>
      <c r="B100" s="413">
        <f t="shared" si="0"/>
        <v>62</v>
      </c>
      <c r="C100" s="534"/>
      <c r="D100" s="535"/>
      <c r="E100" s="535"/>
      <c r="F100" s="535"/>
      <c r="G100" s="535"/>
      <c r="H100" s="535"/>
      <c r="I100" s="535"/>
      <c r="J100" s="535"/>
      <c r="K100" s="535"/>
      <c r="L100" s="536"/>
      <c r="M100" s="533"/>
      <c r="N100" s="533"/>
      <c r="O100" s="533"/>
      <c r="P100" s="533"/>
      <c r="Q100" s="533"/>
      <c r="R100" s="532"/>
      <c r="S100" s="532"/>
      <c r="T100" s="532"/>
      <c r="U100" s="532"/>
      <c r="V100" s="532"/>
      <c r="W100" s="416"/>
      <c r="X100" s="1"/>
      <c r="Y100" s="2"/>
      <c r="Z100" s="411" t="str">
        <f>IFERROR(VLOOKUP(Y100, 【参考】数式用!$A$2:$B$48, 2, FALSE), "")</f>
        <v/>
      </c>
      <c r="AA100" s="412"/>
    </row>
    <row r="101" spans="1:27" ht="33.950000000000003" customHeight="1">
      <c r="A101" s="253"/>
      <c r="B101" s="413">
        <f t="shared" si="0"/>
        <v>63</v>
      </c>
      <c r="C101" s="534"/>
      <c r="D101" s="535"/>
      <c r="E101" s="535"/>
      <c r="F101" s="535"/>
      <c r="G101" s="535"/>
      <c r="H101" s="535"/>
      <c r="I101" s="535"/>
      <c r="J101" s="535"/>
      <c r="K101" s="535"/>
      <c r="L101" s="536"/>
      <c r="M101" s="533"/>
      <c r="N101" s="533"/>
      <c r="O101" s="533"/>
      <c r="P101" s="533"/>
      <c r="Q101" s="533"/>
      <c r="R101" s="532"/>
      <c r="S101" s="532"/>
      <c r="T101" s="532"/>
      <c r="U101" s="532"/>
      <c r="V101" s="532"/>
      <c r="W101" s="416"/>
      <c r="X101" s="1"/>
      <c r="Y101" s="2"/>
      <c r="Z101" s="411" t="str">
        <f>IFERROR(VLOOKUP(Y101, 【参考】数式用!$A$2:$B$48, 2, FALSE), "")</f>
        <v/>
      </c>
      <c r="AA101" s="412"/>
    </row>
    <row r="102" spans="1:27" ht="33.950000000000003" customHeight="1">
      <c r="A102" s="253"/>
      <c r="B102" s="413">
        <f t="shared" si="0"/>
        <v>64</v>
      </c>
      <c r="C102" s="534"/>
      <c r="D102" s="535"/>
      <c r="E102" s="535"/>
      <c r="F102" s="535"/>
      <c r="G102" s="535"/>
      <c r="H102" s="535"/>
      <c r="I102" s="535"/>
      <c r="J102" s="535"/>
      <c r="K102" s="535"/>
      <c r="L102" s="536"/>
      <c r="M102" s="533"/>
      <c r="N102" s="533"/>
      <c r="O102" s="533"/>
      <c r="P102" s="533"/>
      <c r="Q102" s="533"/>
      <c r="R102" s="532"/>
      <c r="S102" s="532"/>
      <c r="T102" s="532"/>
      <c r="U102" s="532"/>
      <c r="V102" s="532"/>
      <c r="W102" s="416"/>
      <c r="X102" s="1"/>
      <c r="Y102" s="2"/>
      <c r="Z102" s="411" t="str">
        <f>IFERROR(VLOOKUP(Y102, 【参考】数式用!$A$2:$B$48, 2, FALSE), "")</f>
        <v/>
      </c>
      <c r="AA102" s="412"/>
    </row>
    <row r="103" spans="1:27" ht="33.950000000000003" customHeight="1">
      <c r="A103" s="253"/>
      <c r="B103" s="413">
        <f t="shared" si="0"/>
        <v>65</v>
      </c>
      <c r="C103" s="534"/>
      <c r="D103" s="535"/>
      <c r="E103" s="535"/>
      <c r="F103" s="535"/>
      <c r="G103" s="535"/>
      <c r="H103" s="535"/>
      <c r="I103" s="535"/>
      <c r="J103" s="535"/>
      <c r="K103" s="535"/>
      <c r="L103" s="536"/>
      <c r="M103" s="533"/>
      <c r="N103" s="533"/>
      <c r="O103" s="533"/>
      <c r="P103" s="533"/>
      <c r="Q103" s="533"/>
      <c r="R103" s="532"/>
      <c r="S103" s="532"/>
      <c r="T103" s="532"/>
      <c r="U103" s="532"/>
      <c r="V103" s="532"/>
      <c r="W103" s="416"/>
      <c r="X103" s="1"/>
      <c r="Y103" s="2"/>
      <c r="Z103" s="411" t="str">
        <f>IFERROR(VLOOKUP(Y103, 【参考】数式用!$A$2:$B$48, 2, FALSE), "")</f>
        <v/>
      </c>
      <c r="AA103" s="412"/>
    </row>
    <row r="104" spans="1:27" ht="33.950000000000003" customHeight="1">
      <c r="A104" s="253"/>
      <c r="B104" s="413">
        <f t="shared" si="0"/>
        <v>66</v>
      </c>
      <c r="C104" s="534"/>
      <c r="D104" s="535"/>
      <c r="E104" s="535"/>
      <c r="F104" s="535"/>
      <c r="G104" s="535"/>
      <c r="H104" s="535"/>
      <c r="I104" s="535"/>
      <c r="J104" s="535"/>
      <c r="K104" s="535"/>
      <c r="L104" s="536"/>
      <c r="M104" s="533"/>
      <c r="N104" s="533"/>
      <c r="O104" s="533"/>
      <c r="P104" s="533"/>
      <c r="Q104" s="533"/>
      <c r="R104" s="532"/>
      <c r="S104" s="532"/>
      <c r="T104" s="532"/>
      <c r="U104" s="532"/>
      <c r="V104" s="532"/>
      <c r="W104" s="416"/>
      <c r="X104" s="1"/>
      <c r="Y104" s="2"/>
      <c r="Z104" s="411" t="str">
        <f>IFERROR(VLOOKUP(Y104, 【参考】数式用!$A$2:$B$48, 2, FALSE), "")</f>
        <v/>
      </c>
      <c r="AA104" s="412"/>
    </row>
    <row r="105" spans="1:27" ht="33.950000000000003" customHeight="1">
      <c r="A105" s="253"/>
      <c r="B105" s="413">
        <f t="shared" ref="B105:B138" si="1">B104+1</f>
        <v>67</v>
      </c>
      <c r="C105" s="534"/>
      <c r="D105" s="535"/>
      <c r="E105" s="535"/>
      <c r="F105" s="535"/>
      <c r="G105" s="535"/>
      <c r="H105" s="535"/>
      <c r="I105" s="535"/>
      <c r="J105" s="535"/>
      <c r="K105" s="535"/>
      <c r="L105" s="536"/>
      <c r="M105" s="533"/>
      <c r="N105" s="533"/>
      <c r="O105" s="533"/>
      <c r="P105" s="533"/>
      <c r="Q105" s="533"/>
      <c r="R105" s="532"/>
      <c r="S105" s="532"/>
      <c r="T105" s="532"/>
      <c r="U105" s="532"/>
      <c r="V105" s="532"/>
      <c r="W105" s="416"/>
      <c r="X105" s="1"/>
      <c r="Y105" s="2"/>
      <c r="Z105" s="411" t="str">
        <f>IFERROR(VLOOKUP(Y105, 【参考】数式用!$A$2:$B$48, 2, FALSE), "")</f>
        <v/>
      </c>
      <c r="AA105" s="412"/>
    </row>
    <row r="106" spans="1:27" ht="33.950000000000003" customHeight="1">
      <c r="A106" s="253"/>
      <c r="B106" s="413">
        <f t="shared" si="1"/>
        <v>68</v>
      </c>
      <c r="C106" s="534"/>
      <c r="D106" s="535"/>
      <c r="E106" s="535"/>
      <c r="F106" s="535"/>
      <c r="G106" s="535"/>
      <c r="H106" s="535"/>
      <c r="I106" s="535"/>
      <c r="J106" s="535"/>
      <c r="K106" s="535"/>
      <c r="L106" s="536"/>
      <c r="M106" s="533"/>
      <c r="N106" s="533"/>
      <c r="O106" s="533"/>
      <c r="P106" s="533"/>
      <c r="Q106" s="533"/>
      <c r="R106" s="532"/>
      <c r="S106" s="532"/>
      <c r="T106" s="532"/>
      <c r="U106" s="532"/>
      <c r="V106" s="532"/>
      <c r="W106" s="416"/>
      <c r="X106" s="1"/>
      <c r="Y106" s="2"/>
      <c r="Z106" s="411" t="str">
        <f>IFERROR(VLOOKUP(Y106, 【参考】数式用!$A$2:$B$48, 2, FALSE), "")</f>
        <v/>
      </c>
      <c r="AA106" s="412"/>
    </row>
    <row r="107" spans="1:27" ht="33.950000000000003" customHeight="1">
      <c r="A107" s="253"/>
      <c r="B107" s="413">
        <f t="shared" si="1"/>
        <v>69</v>
      </c>
      <c r="C107" s="534"/>
      <c r="D107" s="535"/>
      <c r="E107" s="535"/>
      <c r="F107" s="535"/>
      <c r="G107" s="535"/>
      <c r="H107" s="535"/>
      <c r="I107" s="535"/>
      <c r="J107" s="535"/>
      <c r="K107" s="535"/>
      <c r="L107" s="536"/>
      <c r="M107" s="533"/>
      <c r="N107" s="533"/>
      <c r="O107" s="533"/>
      <c r="P107" s="533"/>
      <c r="Q107" s="533"/>
      <c r="R107" s="532"/>
      <c r="S107" s="532"/>
      <c r="T107" s="532"/>
      <c r="U107" s="532"/>
      <c r="V107" s="532"/>
      <c r="W107" s="416"/>
      <c r="X107" s="1"/>
      <c r="Y107" s="2"/>
      <c r="Z107" s="411" t="str">
        <f>IFERROR(VLOOKUP(Y107, 【参考】数式用!$A$2:$B$48, 2, FALSE), "")</f>
        <v/>
      </c>
      <c r="AA107" s="412"/>
    </row>
    <row r="108" spans="1:27" ht="33.950000000000003" customHeight="1">
      <c r="A108" s="253"/>
      <c r="B108" s="413">
        <f t="shared" si="1"/>
        <v>70</v>
      </c>
      <c r="C108" s="534"/>
      <c r="D108" s="535"/>
      <c r="E108" s="535"/>
      <c r="F108" s="535"/>
      <c r="G108" s="535"/>
      <c r="H108" s="535"/>
      <c r="I108" s="535"/>
      <c r="J108" s="535"/>
      <c r="K108" s="535"/>
      <c r="L108" s="536"/>
      <c r="M108" s="533"/>
      <c r="N108" s="533"/>
      <c r="O108" s="533"/>
      <c r="P108" s="533"/>
      <c r="Q108" s="533"/>
      <c r="R108" s="532"/>
      <c r="S108" s="532"/>
      <c r="T108" s="532"/>
      <c r="U108" s="532"/>
      <c r="V108" s="532"/>
      <c r="W108" s="416"/>
      <c r="X108" s="1"/>
      <c r="Y108" s="2"/>
      <c r="Z108" s="411" t="str">
        <f>IFERROR(VLOOKUP(Y108, 【参考】数式用!$A$2:$B$48, 2, FALSE), "")</f>
        <v/>
      </c>
      <c r="AA108" s="412"/>
    </row>
    <row r="109" spans="1:27" ht="33.950000000000003" customHeight="1">
      <c r="A109" s="253"/>
      <c r="B109" s="413">
        <f t="shared" si="1"/>
        <v>71</v>
      </c>
      <c r="C109" s="534"/>
      <c r="D109" s="535"/>
      <c r="E109" s="535"/>
      <c r="F109" s="535"/>
      <c r="G109" s="535"/>
      <c r="H109" s="535"/>
      <c r="I109" s="535"/>
      <c r="J109" s="535"/>
      <c r="K109" s="535"/>
      <c r="L109" s="536"/>
      <c r="M109" s="533"/>
      <c r="N109" s="533"/>
      <c r="O109" s="533"/>
      <c r="P109" s="533"/>
      <c r="Q109" s="533"/>
      <c r="R109" s="532"/>
      <c r="S109" s="532"/>
      <c r="T109" s="532"/>
      <c r="U109" s="532"/>
      <c r="V109" s="532"/>
      <c r="W109" s="416"/>
      <c r="X109" s="1"/>
      <c r="Y109" s="2"/>
      <c r="Z109" s="411" t="str">
        <f>IFERROR(VLOOKUP(Y109, 【参考】数式用!$A$2:$B$48, 2, FALSE), "")</f>
        <v/>
      </c>
      <c r="AA109" s="412"/>
    </row>
    <row r="110" spans="1:27" ht="33.950000000000003" customHeight="1">
      <c r="A110" s="253"/>
      <c r="B110" s="413">
        <f t="shared" si="1"/>
        <v>72</v>
      </c>
      <c r="C110" s="534"/>
      <c r="D110" s="535"/>
      <c r="E110" s="535"/>
      <c r="F110" s="535"/>
      <c r="G110" s="535"/>
      <c r="H110" s="535"/>
      <c r="I110" s="535"/>
      <c r="J110" s="535"/>
      <c r="K110" s="535"/>
      <c r="L110" s="536"/>
      <c r="M110" s="533"/>
      <c r="N110" s="533"/>
      <c r="O110" s="533"/>
      <c r="P110" s="533"/>
      <c r="Q110" s="533"/>
      <c r="R110" s="532"/>
      <c r="S110" s="532"/>
      <c r="T110" s="532"/>
      <c r="U110" s="532"/>
      <c r="V110" s="532"/>
      <c r="W110" s="416"/>
      <c r="X110" s="1"/>
      <c r="Y110" s="2"/>
      <c r="Z110" s="411" t="str">
        <f>IFERROR(VLOOKUP(Y110, 【参考】数式用!$A$2:$B$48, 2, FALSE), "")</f>
        <v/>
      </c>
      <c r="AA110" s="412"/>
    </row>
    <row r="111" spans="1:27" ht="33.950000000000003" customHeight="1">
      <c r="A111" s="253"/>
      <c r="B111" s="413">
        <f t="shared" si="1"/>
        <v>73</v>
      </c>
      <c r="C111" s="534"/>
      <c r="D111" s="535"/>
      <c r="E111" s="535"/>
      <c r="F111" s="535"/>
      <c r="G111" s="535"/>
      <c r="H111" s="535"/>
      <c r="I111" s="535"/>
      <c r="J111" s="535"/>
      <c r="K111" s="535"/>
      <c r="L111" s="536"/>
      <c r="M111" s="533"/>
      <c r="N111" s="533"/>
      <c r="O111" s="533"/>
      <c r="P111" s="533"/>
      <c r="Q111" s="533"/>
      <c r="R111" s="532"/>
      <c r="S111" s="532"/>
      <c r="T111" s="532"/>
      <c r="U111" s="532"/>
      <c r="V111" s="532"/>
      <c r="W111" s="416"/>
      <c r="X111" s="1"/>
      <c r="Y111" s="2"/>
      <c r="Z111" s="411" t="str">
        <f>IFERROR(VLOOKUP(Y111, 【参考】数式用!$A$2:$B$48, 2, FALSE), "")</f>
        <v/>
      </c>
      <c r="AA111" s="412"/>
    </row>
    <row r="112" spans="1:27" ht="33.950000000000003" customHeight="1">
      <c r="A112" s="253"/>
      <c r="B112" s="413">
        <f t="shared" si="1"/>
        <v>74</v>
      </c>
      <c r="C112" s="534"/>
      <c r="D112" s="535"/>
      <c r="E112" s="535"/>
      <c r="F112" s="535"/>
      <c r="G112" s="535"/>
      <c r="H112" s="535"/>
      <c r="I112" s="535"/>
      <c r="J112" s="535"/>
      <c r="K112" s="535"/>
      <c r="L112" s="536"/>
      <c r="M112" s="533"/>
      <c r="N112" s="533"/>
      <c r="O112" s="533"/>
      <c r="P112" s="533"/>
      <c r="Q112" s="533"/>
      <c r="R112" s="532"/>
      <c r="S112" s="532"/>
      <c r="T112" s="532"/>
      <c r="U112" s="532"/>
      <c r="V112" s="532"/>
      <c r="W112" s="416"/>
      <c r="X112" s="1"/>
      <c r="Y112" s="2"/>
      <c r="Z112" s="411" t="str">
        <f>IFERROR(VLOOKUP(Y112, 【参考】数式用!$A$2:$B$48, 2, FALSE), "")</f>
        <v/>
      </c>
      <c r="AA112" s="412"/>
    </row>
    <row r="113" spans="1:27" ht="33.950000000000003" customHeight="1">
      <c r="A113" s="253"/>
      <c r="B113" s="413">
        <f t="shared" si="1"/>
        <v>75</v>
      </c>
      <c r="C113" s="534"/>
      <c r="D113" s="535"/>
      <c r="E113" s="535"/>
      <c r="F113" s="535"/>
      <c r="G113" s="535"/>
      <c r="H113" s="535"/>
      <c r="I113" s="535"/>
      <c r="J113" s="535"/>
      <c r="K113" s="535"/>
      <c r="L113" s="536"/>
      <c r="M113" s="533"/>
      <c r="N113" s="533"/>
      <c r="O113" s="533"/>
      <c r="P113" s="533"/>
      <c r="Q113" s="533"/>
      <c r="R113" s="532"/>
      <c r="S113" s="532"/>
      <c r="T113" s="532"/>
      <c r="U113" s="532"/>
      <c r="V113" s="532"/>
      <c r="W113" s="416"/>
      <c r="X113" s="1"/>
      <c r="Y113" s="2"/>
      <c r="Z113" s="411" t="str">
        <f>IFERROR(VLOOKUP(Y113, 【参考】数式用!$A$2:$B$48, 2, FALSE), "")</f>
        <v/>
      </c>
      <c r="AA113" s="412"/>
    </row>
    <row r="114" spans="1:27" ht="33.950000000000003" customHeight="1">
      <c r="A114" s="253"/>
      <c r="B114" s="413">
        <f t="shared" si="1"/>
        <v>76</v>
      </c>
      <c r="C114" s="534"/>
      <c r="D114" s="535"/>
      <c r="E114" s="535"/>
      <c r="F114" s="535"/>
      <c r="G114" s="535"/>
      <c r="H114" s="535"/>
      <c r="I114" s="535"/>
      <c r="J114" s="535"/>
      <c r="K114" s="535"/>
      <c r="L114" s="536"/>
      <c r="M114" s="533"/>
      <c r="N114" s="533"/>
      <c r="O114" s="533"/>
      <c r="P114" s="533"/>
      <c r="Q114" s="533"/>
      <c r="R114" s="532"/>
      <c r="S114" s="532"/>
      <c r="T114" s="532"/>
      <c r="U114" s="532"/>
      <c r="V114" s="532"/>
      <c r="W114" s="416"/>
      <c r="X114" s="1"/>
      <c r="Y114" s="2"/>
      <c r="Z114" s="411" t="str">
        <f>IFERROR(VLOOKUP(Y114, 【参考】数式用!$A$2:$B$48, 2, FALSE), "")</f>
        <v/>
      </c>
      <c r="AA114" s="412"/>
    </row>
    <row r="115" spans="1:27" ht="33.950000000000003" customHeight="1">
      <c r="A115" s="253"/>
      <c r="B115" s="413">
        <f t="shared" si="1"/>
        <v>77</v>
      </c>
      <c r="C115" s="534"/>
      <c r="D115" s="535"/>
      <c r="E115" s="535"/>
      <c r="F115" s="535"/>
      <c r="G115" s="535"/>
      <c r="H115" s="535"/>
      <c r="I115" s="535"/>
      <c r="J115" s="535"/>
      <c r="K115" s="535"/>
      <c r="L115" s="536"/>
      <c r="M115" s="533"/>
      <c r="N115" s="533"/>
      <c r="O115" s="533"/>
      <c r="P115" s="533"/>
      <c r="Q115" s="533"/>
      <c r="R115" s="532"/>
      <c r="S115" s="532"/>
      <c r="T115" s="532"/>
      <c r="U115" s="532"/>
      <c r="V115" s="532"/>
      <c r="W115" s="416"/>
      <c r="X115" s="1"/>
      <c r="Y115" s="2"/>
      <c r="Z115" s="411" t="str">
        <f>IFERROR(VLOOKUP(Y115, 【参考】数式用!$A$2:$B$48, 2, FALSE), "")</f>
        <v/>
      </c>
      <c r="AA115" s="412"/>
    </row>
    <row r="116" spans="1:27" ht="33.950000000000003" customHeight="1">
      <c r="A116" s="253"/>
      <c r="B116" s="413">
        <f t="shared" si="1"/>
        <v>78</v>
      </c>
      <c r="C116" s="534"/>
      <c r="D116" s="535"/>
      <c r="E116" s="535"/>
      <c r="F116" s="535"/>
      <c r="G116" s="535"/>
      <c r="H116" s="535"/>
      <c r="I116" s="535"/>
      <c r="J116" s="535"/>
      <c r="K116" s="535"/>
      <c r="L116" s="536"/>
      <c r="M116" s="533"/>
      <c r="N116" s="533"/>
      <c r="O116" s="533"/>
      <c r="P116" s="533"/>
      <c r="Q116" s="533"/>
      <c r="R116" s="532"/>
      <c r="S116" s="532"/>
      <c r="T116" s="532"/>
      <c r="U116" s="532"/>
      <c r="V116" s="532"/>
      <c r="W116" s="416"/>
      <c r="X116" s="1"/>
      <c r="Y116" s="2"/>
      <c r="Z116" s="411" t="str">
        <f>IFERROR(VLOOKUP(Y116, 【参考】数式用!$A$2:$B$48, 2, FALSE), "")</f>
        <v/>
      </c>
      <c r="AA116" s="412"/>
    </row>
    <row r="117" spans="1:27" ht="33.950000000000003" customHeight="1">
      <c r="A117" s="253"/>
      <c r="B117" s="413">
        <f t="shared" si="1"/>
        <v>79</v>
      </c>
      <c r="C117" s="534"/>
      <c r="D117" s="535"/>
      <c r="E117" s="535"/>
      <c r="F117" s="535"/>
      <c r="G117" s="535"/>
      <c r="H117" s="535"/>
      <c r="I117" s="535"/>
      <c r="J117" s="535"/>
      <c r="K117" s="535"/>
      <c r="L117" s="536"/>
      <c r="M117" s="533"/>
      <c r="N117" s="533"/>
      <c r="O117" s="533"/>
      <c r="P117" s="533"/>
      <c r="Q117" s="533"/>
      <c r="R117" s="532"/>
      <c r="S117" s="532"/>
      <c r="T117" s="532"/>
      <c r="U117" s="532"/>
      <c r="V117" s="532"/>
      <c r="W117" s="416"/>
      <c r="X117" s="1"/>
      <c r="Y117" s="2"/>
      <c r="Z117" s="411" t="str">
        <f>IFERROR(VLOOKUP(Y117, 【参考】数式用!$A$2:$B$48, 2, FALSE), "")</f>
        <v/>
      </c>
      <c r="AA117" s="412"/>
    </row>
    <row r="118" spans="1:27" ht="33.950000000000003" customHeight="1">
      <c r="A118" s="253"/>
      <c r="B118" s="413">
        <f t="shared" si="1"/>
        <v>80</v>
      </c>
      <c r="C118" s="534"/>
      <c r="D118" s="535"/>
      <c r="E118" s="535"/>
      <c r="F118" s="535"/>
      <c r="G118" s="535"/>
      <c r="H118" s="535"/>
      <c r="I118" s="535"/>
      <c r="J118" s="535"/>
      <c r="K118" s="535"/>
      <c r="L118" s="536"/>
      <c r="M118" s="533"/>
      <c r="N118" s="533"/>
      <c r="O118" s="533"/>
      <c r="P118" s="533"/>
      <c r="Q118" s="533"/>
      <c r="R118" s="532"/>
      <c r="S118" s="532"/>
      <c r="T118" s="532"/>
      <c r="U118" s="532"/>
      <c r="V118" s="532"/>
      <c r="W118" s="416"/>
      <c r="X118" s="1"/>
      <c r="Y118" s="2"/>
      <c r="Z118" s="411" t="str">
        <f>IFERROR(VLOOKUP(Y118, 【参考】数式用!$A$2:$B$48, 2, FALSE), "")</f>
        <v/>
      </c>
      <c r="AA118" s="412"/>
    </row>
    <row r="119" spans="1:27" ht="33.950000000000003" customHeight="1">
      <c r="A119" s="253"/>
      <c r="B119" s="413">
        <f t="shared" si="1"/>
        <v>81</v>
      </c>
      <c r="C119" s="534"/>
      <c r="D119" s="535"/>
      <c r="E119" s="535"/>
      <c r="F119" s="535"/>
      <c r="G119" s="535"/>
      <c r="H119" s="535"/>
      <c r="I119" s="535"/>
      <c r="J119" s="535"/>
      <c r="K119" s="535"/>
      <c r="L119" s="536"/>
      <c r="M119" s="533"/>
      <c r="N119" s="533"/>
      <c r="O119" s="533"/>
      <c r="P119" s="533"/>
      <c r="Q119" s="533"/>
      <c r="R119" s="532"/>
      <c r="S119" s="532"/>
      <c r="T119" s="532"/>
      <c r="U119" s="532"/>
      <c r="V119" s="532"/>
      <c r="W119" s="416"/>
      <c r="X119" s="1"/>
      <c r="Y119" s="2"/>
      <c r="Z119" s="411" t="str">
        <f>IFERROR(VLOOKUP(Y119, 【参考】数式用!$A$2:$B$48, 2, FALSE), "")</f>
        <v/>
      </c>
      <c r="AA119" s="412"/>
    </row>
    <row r="120" spans="1:27" ht="33.950000000000003" customHeight="1">
      <c r="A120" s="253"/>
      <c r="B120" s="413">
        <f t="shared" si="1"/>
        <v>82</v>
      </c>
      <c r="C120" s="534"/>
      <c r="D120" s="535"/>
      <c r="E120" s="535"/>
      <c r="F120" s="535"/>
      <c r="G120" s="535"/>
      <c r="H120" s="535"/>
      <c r="I120" s="535"/>
      <c r="J120" s="535"/>
      <c r="K120" s="535"/>
      <c r="L120" s="536"/>
      <c r="M120" s="533"/>
      <c r="N120" s="533"/>
      <c r="O120" s="533"/>
      <c r="P120" s="533"/>
      <c r="Q120" s="533"/>
      <c r="R120" s="532"/>
      <c r="S120" s="532"/>
      <c r="T120" s="532"/>
      <c r="U120" s="532"/>
      <c r="V120" s="532"/>
      <c r="W120" s="416"/>
      <c r="X120" s="1"/>
      <c r="Y120" s="2"/>
      <c r="Z120" s="411" t="str">
        <f>IFERROR(VLOOKUP(Y120, 【参考】数式用!$A$2:$B$48, 2, FALSE), "")</f>
        <v/>
      </c>
      <c r="AA120" s="412"/>
    </row>
    <row r="121" spans="1:27" ht="33.950000000000003" customHeight="1">
      <c r="A121" s="253"/>
      <c r="B121" s="413">
        <f t="shared" si="1"/>
        <v>83</v>
      </c>
      <c r="C121" s="534"/>
      <c r="D121" s="535"/>
      <c r="E121" s="535"/>
      <c r="F121" s="535"/>
      <c r="G121" s="535"/>
      <c r="H121" s="535"/>
      <c r="I121" s="535"/>
      <c r="J121" s="535"/>
      <c r="K121" s="535"/>
      <c r="L121" s="536"/>
      <c r="M121" s="533"/>
      <c r="N121" s="533"/>
      <c r="O121" s="533"/>
      <c r="P121" s="533"/>
      <c r="Q121" s="533"/>
      <c r="R121" s="532"/>
      <c r="S121" s="532"/>
      <c r="T121" s="532"/>
      <c r="U121" s="532"/>
      <c r="V121" s="532"/>
      <c r="W121" s="416"/>
      <c r="X121" s="1"/>
      <c r="Y121" s="2"/>
      <c r="Z121" s="411" t="str">
        <f>IFERROR(VLOOKUP(Y121, 【参考】数式用!$A$2:$B$48, 2, FALSE), "")</f>
        <v/>
      </c>
      <c r="AA121" s="412"/>
    </row>
    <row r="122" spans="1:27" ht="33.950000000000003" customHeight="1">
      <c r="A122" s="253"/>
      <c r="B122" s="413">
        <f t="shared" si="1"/>
        <v>84</v>
      </c>
      <c r="C122" s="534"/>
      <c r="D122" s="535"/>
      <c r="E122" s="535"/>
      <c r="F122" s="535"/>
      <c r="G122" s="535"/>
      <c r="H122" s="535"/>
      <c r="I122" s="535"/>
      <c r="J122" s="535"/>
      <c r="K122" s="535"/>
      <c r="L122" s="536"/>
      <c r="M122" s="533"/>
      <c r="N122" s="533"/>
      <c r="O122" s="533"/>
      <c r="P122" s="533"/>
      <c r="Q122" s="533"/>
      <c r="R122" s="532"/>
      <c r="S122" s="532"/>
      <c r="T122" s="532"/>
      <c r="U122" s="532"/>
      <c r="V122" s="532"/>
      <c r="W122" s="416"/>
      <c r="X122" s="1"/>
      <c r="Y122" s="2"/>
      <c r="Z122" s="411" t="str">
        <f>IFERROR(VLOOKUP(Y122, 【参考】数式用!$A$2:$B$48, 2, FALSE), "")</f>
        <v/>
      </c>
      <c r="AA122" s="412"/>
    </row>
    <row r="123" spans="1:27" ht="33.950000000000003" customHeight="1">
      <c r="A123" s="253"/>
      <c r="B123" s="413">
        <f t="shared" si="1"/>
        <v>85</v>
      </c>
      <c r="C123" s="534"/>
      <c r="D123" s="535"/>
      <c r="E123" s="535"/>
      <c r="F123" s="535"/>
      <c r="G123" s="535"/>
      <c r="H123" s="535"/>
      <c r="I123" s="535"/>
      <c r="J123" s="535"/>
      <c r="K123" s="535"/>
      <c r="L123" s="536"/>
      <c r="M123" s="533"/>
      <c r="N123" s="533"/>
      <c r="O123" s="533"/>
      <c r="P123" s="533"/>
      <c r="Q123" s="533"/>
      <c r="R123" s="532"/>
      <c r="S123" s="532"/>
      <c r="T123" s="532"/>
      <c r="U123" s="532"/>
      <c r="V123" s="532"/>
      <c r="W123" s="416"/>
      <c r="X123" s="1"/>
      <c r="Y123" s="2"/>
      <c r="Z123" s="411" t="str">
        <f>IFERROR(VLOOKUP(Y123, 【参考】数式用!$A$2:$B$48, 2, FALSE), "")</f>
        <v/>
      </c>
      <c r="AA123" s="412"/>
    </row>
    <row r="124" spans="1:27" ht="33.950000000000003" customHeight="1">
      <c r="A124" s="253"/>
      <c r="B124" s="413">
        <f t="shared" si="1"/>
        <v>86</v>
      </c>
      <c r="C124" s="534"/>
      <c r="D124" s="535"/>
      <c r="E124" s="535"/>
      <c r="F124" s="535"/>
      <c r="G124" s="535"/>
      <c r="H124" s="535"/>
      <c r="I124" s="535"/>
      <c r="J124" s="535"/>
      <c r="K124" s="535"/>
      <c r="L124" s="536"/>
      <c r="M124" s="533"/>
      <c r="N124" s="533"/>
      <c r="O124" s="533"/>
      <c r="P124" s="533"/>
      <c r="Q124" s="533"/>
      <c r="R124" s="532"/>
      <c r="S124" s="532"/>
      <c r="T124" s="532"/>
      <c r="U124" s="532"/>
      <c r="V124" s="532"/>
      <c r="W124" s="416"/>
      <c r="X124" s="1"/>
      <c r="Y124" s="2"/>
      <c r="Z124" s="411" t="str">
        <f>IFERROR(VLOOKUP(Y124, 【参考】数式用!$A$2:$B$48, 2, FALSE), "")</f>
        <v/>
      </c>
      <c r="AA124" s="412"/>
    </row>
    <row r="125" spans="1:27" ht="33.950000000000003" customHeight="1">
      <c r="A125" s="253"/>
      <c r="B125" s="413">
        <f t="shared" si="1"/>
        <v>87</v>
      </c>
      <c r="C125" s="534"/>
      <c r="D125" s="535"/>
      <c r="E125" s="535"/>
      <c r="F125" s="535"/>
      <c r="G125" s="535"/>
      <c r="H125" s="535"/>
      <c r="I125" s="535"/>
      <c r="J125" s="535"/>
      <c r="K125" s="535"/>
      <c r="L125" s="536"/>
      <c r="M125" s="533"/>
      <c r="N125" s="533"/>
      <c r="O125" s="533"/>
      <c r="P125" s="533"/>
      <c r="Q125" s="533"/>
      <c r="R125" s="532"/>
      <c r="S125" s="532"/>
      <c r="T125" s="532"/>
      <c r="U125" s="532"/>
      <c r="V125" s="532"/>
      <c r="W125" s="416"/>
      <c r="X125" s="1"/>
      <c r="Y125" s="2"/>
      <c r="Z125" s="411" t="str">
        <f>IFERROR(VLOOKUP(Y125, 【参考】数式用!$A$2:$B$48, 2, FALSE), "")</f>
        <v/>
      </c>
      <c r="AA125" s="412"/>
    </row>
    <row r="126" spans="1:27" ht="33.950000000000003" customHeight="1">
      <c r="A126" s="253"/>
      <c r="B126" s="413">
        <f t="shared" si="1"/>
        <v>88</v>
      </c>
      <c r="C126" s="534"/>
      <c r="D126" s="535"/>
      <c r="E126" s="535"/>
      <c r="F126" s="535"/>
      <c r="G126" s="535"/>
      <c r="H126" s="535"/>
      <c r="I126" s="535"/>
      <c r="J126" s="535"/>
      <c r="K126" s="535"/>
      <c r="L126" s="536"/>
      <c r="M126" s="533"/>
      <c r="N126" s="533"/>
      <c r="O126" s="533"/>
      <c r="P126" s="533"/>
      <c r="Q126" s="533"/>
      <c r="R126" s="532"/>
      <c r="S126" s="532"/>
      <c r="T126" s="532"/>
      <c r="U126" s="532"/>
      <c r="V126" s="532"/>
      <c r="W126" s="416"/>
      <c r="X126" s="1"/>
      <c r="Y126" s="2"/>
      <c r="Z126" s="411" t="str">
        <f>IFERROR(VLOOKUP(Y126, 【参考】数式用!$A$2:$B$48, 2, FALSE), "")</f>
        <v/>
      </c>
      <c r="AA126" s="412"/>
    </row>
    <row r="127" spans="1:27" ht="33.950000000000003" customHeight="1">
      <c r="A127" s="253"/>
      <c r="B127" s="413">
        <f t="shared" si="1"/>
        <v>89</v>
      </c>
      <c r="C127" s="534"/>
      <c r="D127" s="535"/>
      <c r="E127" s="535"/>
      <c r="F127" s="535"/>
      <c r="G127" s="535"/>
      <c r="H127" s="535"/>
      <c r="I127" s="535"/>
      <c r="J127" s="535"/>
      <c r="K127" s="535"/>
      <c r="L127" s="536"/>
      <c r="M127" s="533"/>
      <c r="N127" s="533"/>
      <c r="O127" s="533"/>
      <c r="P127" s="533"/>
      <c r="Q127" s="533"/>
      <c r="R127" s="532"/>
      <c r="S127" s="532"/>
      <c r="T127" s="532"/>
      <c r="U127" s="532"/>
      <c r="V127" s="532"/>
      <c r="W127" s="416"/>
      <c r="X127" s="1"/>
      <c r="Y127" s="2"/>
      <c r="Z127" s="411" t="str">
        <f>IFERROR(VLOOKUP(Y127, 【参考】数式用!$A$2:$B$48, 2, FALSE), "")</f>
        <v/>
      </c>
      <c r="AA127" s="412"/>
    </row>
    <row r="128" spans="1:27" ht="33.950000000000003" customHeight="1">
      <c r="A128" s="253"/>
      <c r="B128" s="413">
        <f t="shared" si="1"/>
        <v>90</v>
      </c>
      <c r="C128" s="534"/>
      <c r="D128" s="535"/>
      <c r="E128" s="535"/>
      <c r="F128" s="535"/>
      <c r="G128" s="535"/>
      <c r="H128" s="535"/>
      <c r="I128" s="535"/>
      <c r="J128" s="535"/>
      <c r="K128" s="535"/>
      <c r="L128" s="536"/>
      <c r="M128" s="533"/>
      <c r="N128" s="533"/>
      <c r="O128" s="533"/>
      <c r="P128" s="533"/>
      <c r="Q128" s="533"/>
      <c r="R128" s="532"/>
      <c r="S128" s="532"/>
      <c r="T128" s="532"/>
      <c r="U128" s="532"/>
      <c r="V128" s="532"/>
      <c r="W128" s="416"/>
      <c r="X128" s="1"/>
      <c r="Y128" s="2"/>
      <c r="Z128" s="411" t="str">
        <f>IFERROR(VLOOKUP(Y128, 【参考】数式用!$A$2:$B$48, 2, FALSE), "")</f>
        <v/>
      </c>
      <c r="AA128" s="412"/>
    </row>
    <row r="129" spans="1:27" ht="33.950000000000003" customHeight="1">
      <c r="A129" s="253"/>
      <c r="B129" s="413">
        <f t="shared" si="1"/>
        <v>91</v>
      </c>
      <c r="C129" s="534"/>
      <c r="D129" s="535"/>
      <c r="E129" s="535"/>
      <c r="F129" s="535"/>
      <c r="G129" s="535"/>
      <c r="H129" s="535"/>
      <c r="I129" s="535"/>
      <c r="J129" s="535"/>
      <c r="K129" s="535"/>
      <c r="L129" s="536"/>
      <c r="M129" s="533"/>
      <c r="N129" s="533"/>
      <c r="O129" s="533"/>
      <c r="P129" s="533"/>
      <c r="Q129" s="533"/>
      <c r="R129" s="532"/>
      <c r="S129" s="532"/>
      <c r="T129" s="532"/>
      <c r="U129" s="532"/>
      <c r="V129" s="532"/>
      <c r="W129" s="416"/>
      <c r="X129" s="1"/>
      <c r="Y129" s="2"/>
      <c r="Z129" s="411" t="str">
        <f>IFERROR(VLOOKUP(Y129, 【参考】数式用!$A$2:$B$48, 2, FALSE), "")</f>
        <v/>
      </c>
      <c r="AA129" s="412"/>
    </row>
    <row r="130" spans="1:27" ht="33.950000000000003" customHeight="1">
      <c r="A130" s="253"/>
      <c r="B130" s="413">
        <f t="shared" si="1"/>
        <v>92</v>
      </c>
      <c r="C130" s="534"/>
      <c r="D130" s="535"/>
      <c r="E130" s="535"/>
      <c r="F130" s="535"/>
      <c r="G130" s="535"/>
      <c r="H130" s="535"/>
      <c r="I130" s="535"/>
      <c r="J130" s="535"/>
      <c r="K130" s="535"/>
      <c r="L130" s="536"/>
      <c r="M130" s="533"/>
      <c r="N130" s="533"/>
      <c r="O130" s="533"/>
      <c r="P130" s="533"/>
      <c r="Q130" s="533"/>
      <c r="R130" s="532"/>
      <c r="S130" s="532"/>
      <c r="T130" s="532"/>
      <c r="U130" s="532"/>
      <c r="V130" s="532"/>
      <c r="W130" s="416"/>
      <c r="X130" s="1"/>
      <c r="Y130" s="2"/>
      <c r="Z130" s="411" t="str">
        <f>IFERROR(VLOOKUP(Y130, 【参考】数式用!$A$2:$B$48, 2, FALSE), "")</f>
        <v/>
      </c>
      <c r="AA130" s="412"/>
    </row>
    <row r="131" spans="1:27" ht="33.950000000000003" customHeight="1">
      <c r="A131" s="253"/>
      <c r="B131" s="413">
        <f t="shared" si="1"/>
        <v>93</v>
      </c>
      <c r="C131" s="534"/>
      <c r="D131" s="535"/>
      <c r="E131" s="535"/>
      <c r="F131" s="535"/>
      <c r="G131" s="535"/>
      <c r="H131" s="535"/>
      <c r="I131" s="535"/>
      <c r="J131" s="535"/>
      <c r="K131" s="535"/>
      <c r="L131" s="536"/>
      <c r="M131" s="533"/>
      <c r="N131" s="533"/>
      <c r="O131" s="533"/>
      <c r="P131" s="533"/>
      <c r="Q131" s="533"/>
      <c r="R131" s="532"/>
      <c r="S131" s="532"/>
      <c r="T131" s="532"/>
      <c r="U131" s="532"/>
      <c r="V131" s="532"/>
      <c r="W131" s="416"/>
      <c r="X131" s="1"/>
      <c r="Y131" s="2"/>
      <c r="Z131" s="411" t="str">
        <f>IFERROR(VLOOKUP(Y131, 【参考】数式用!$A$2:$B$48, 2, FALSE), "")</f>
        <v/>
      </c>
      <c r="AA131" s="412"/>
    </row>
    <row r="132" spans="1:27" ht="33.950000000000003" customHeight="1">
      <c r="A132" s="253"/>
      <c r="B132" s="413">
        <f t="shared" si="1"/>
        <v>94</v>
      </c>
      <c r="C132" s="534"/>
      <c r="D132" s="535"/>
      <c r="E132" s="535"/>
      <c r="F132" s="535"/>
      <c r="G132" s="535"/>
      <c r="H132" s="535"/>
      <c r="I132" s="535"/>
      <c r="J132" s="535"/>
      <c r="K132" s="535"/>
      <c r="L132" s="536"/>
      <c r="M132" s="533"/>
      <c r="N132" s="533"/>
      <c r="O132" s="533"/>
      <c r="P132" s="533"/>
      <c r="Q132" s="533"/>
      <c r="R132" s="532"/>
      <c r="S132" s="532"/>
      <c r="T132" s="532"/>
      <c r="U132" s="532"/>
      <c r="V132" s="532"/>
      <c r="W132" s="416"/>
      <c r="X132" s="1"/>
      <c r="Y132" s="2"/>
      <c r="Z132" s="411" t="str">
        <f>IFERROR(VLOOKUP(Y132, 【参考】数式用!$A$2:$B$48, 2, FALSE), "")</f>
        <v/>
      </c>
      <c r="AA132" s="412"/>
    </row>
    <row r="133" spans="1:27" ht="33.950000000000003" customHeight="1">
      <c r="A133" s="253"/>
      <c r="B133" s="413">
        <f t="shared" si="1"/>
        <v>95</v>
      </c>
      <c r="C133" s="534"/>
      <c r="D133" s="535"/>
      <c r="E133" s="535"/>
      <c r="F133" s="535"/>
      <c r="G133" s="535"/>
      <c r="H133" s="535"/>
      <c r="I133" s="535"/>
      <c r="J133" s="535"/>
      <c r="K133" s="535"/>
      <c r="L133" s="536"/>
      <c r="M133" s="533"/>
      <c r="N133" s="533"/>
      <c r="O133" s="533"/>
      <c r="P133" s="533"/>
      <c r="Q133" s="533"/>
      <c r="R133" s="532"/>
      <c r="S133" s="532"/>
      <c r="T133" s="532"/>
      <c r="U133" s="532"/>
      <c r="V133" s="532"/>
      <c r="W133" s="416"/>
      <c r="X133" s="1"/>
      <c r="Y133" s="2"/>
      <c r="Z133" s="411" t="str">
        <f>IFERROR(VLOOKUP(Y133, 【参考】数式用!$A$2:$B$48, 2, FALSE), "")</f>
        <v/>
      </c>
      <c r="AA133" s="412"/>
    </row>
    <row r="134" spans="1:27" ht="33.950000000000003" customHeight="1">
      <c r="A134" s="253"/>
      <c r="B134" s="413">
        <f t="shared" si="1"/>
        <v>96</v>
      </c>
      <c r="C134" s="534"/>
      <c r="D134" s="535"/>
      <c r="E134" s="535"/>
      <c r="F134" s="535"/>
      <c r="G134" s="535"/>
      <c r="H134" s="535"/>
      <c r="I134" s="535"/>
      <c r="J134" s="535"/>
      <c r="K134" s="535"/>
      <c r="L134" s="536"/>
      <c r="M134" s="533"/>
      <c r="N134" s="533"/>
      <c r="O134" s="533"/>
      <c r="P134" s="533"/>
      <c r="Q134" s="533"/>
      <c r="R134" s="532"/>
      <c r="S134" s="532"/>
      <c r="T134" s="532"/>
      <c r="U134" s="532"/>
      <c r="V134" s="532"/>
      <c r="W134" s="416"/>
      <c r="X134" s="1"/>
      <c r="Y134" s="2"/>
      <c r="Z134" s="411" t="str">
        <f>IFERROR(VLOOKUP(Y134, 【参考】数式用!$A$2:$B$48, 2, FALSE), "")</f>
        <v/>
      </c>
      <c r="AA134" s="412"/>
    </row>
    <row r="135" spans="1:27" ht="33.950000000000003" customHeight="1">
      <c r="A135" s="253"/>
      <c r="B135" s="413">
        <f t="shared" si="1"/>
        <v>97</v>
      </c>
      <c r="C135" s="534"/>
      <c r="D135" s="535"/>
      <c r="E135" s="535"/>
      <c r="F135" s="535"/>
      <c r="G135" s="535"/>
      <c r="H135" s="535"/>
      <c r="I135" s="535"/>
      <c r="J135" s="535"/>
      <c r="K135" s="535"/>
      <c r="L135" s="536"/>
      <c r="M135" s="533"/>
      <c r="N135" s="533"/>
      <c r="O135" s="533"/>
      <c r="P135" s="533"/>
      <c r="Q135" s="533"/>
      <c r="R135" s="532"/>
      <c r="S135" s="532"/>
      <c r="T135" s="532"/>
      <c r="U135" s="532"/>
      <c r="V135" s="532"/>
      <c r="W135" s="416"/>
      <c r="X135" s="1"/>
      <c r="Y135" s="2"/>
      <c r="Z135" s="411" t="str">
        <f>IFERROR(VLOOKUP(Y135, 【参考】数式用!$A$2:$B$48, 2, FALSE), "")</f>
        <v/>
      </c>
      <c r="AA135" s="412"/>
    </row>
    <row r="136" spans="1:27" ht="33.950000000000003" customHeight="1">
      <c r="A136" s="253"/>
      <c r="B136" s="413">
        <f t="shared" si="1"/>
        <v>98</v>
      </c>
      <c r="C136" s="534"/>
      <c r="D136" s="535"/>
      <c r="E136" s="535"/>
      <c r="F136" s="535"/>
      <c r="G136" s="535"/>
      <c r="H136" s="535"/>
      <c r="I136" s="535"/>
      <c r="J136" s="535"/>
      <c r="K136" s="535"/>
      <c r="L136" s="536"/>
      <c r="M136" s="533"/>
      <c r="N136" s="533"/>
      <c r="O136" s="533"/>
      <c r="P136" s="533"/>
      <c r="Q136" s="533"/>
      <c r="R136" s="532"/>
      <c r="S136" s="532"/>
      <c r="T136" s="532"/>
      <c r="U136" s="532"/>
      <c r="V136" s="532"/>
      <c r="W136" s="416"/>
      <c r="X136" s="1"/>
      <c r="Y136" s="2"/>
      <c r="Z136" s="411" t="str">
        <f>IFERROR(VLOOKUP(Y136, 【参考】数式用!$A$2:$B$48, 2, FALSE), "")</f>
        <v/>
      </c>
      <c r="AA136" s="412"/>
    </row>
    <row r="137" spans="1:27" ht="33.950000000000003" customHeight="1">
      <c r="A137" s="253"/>
      <c r="B137" s="413">
        <f t="shared" si="1"/>
        <v>99</v>
      </c>
      <c r="C137" s="534"/>
      <c r="D137" s="535"/>
      <c r="E137" s="535"/>
      <c r="F137" s="535"/>
      <c r="G137" s="535"/>
      <c r="H137" s="535"/>
      <c r="I137" s="535"/>
      <c r="J137" s="535"/>
      <c r="K137" s="535"/>
      <c r="L137" s="536"/>
      <c r="M137" s="533"/>
      <c r="N137" s="533"/>
      <c r="O137" s="533"/>
      <c r="P137" s="533"/>
      <c r="Q137" s="533"/>
      <c r="R137" s="532"/>
      <c r="S137" s="532"/>
      <c r="T137" s="532"/>
      <c r="U137" s="532"/>
      <c r="V137" s="532"/>
      <c r="W137" s="416"/>
      <c r="X137" s="1"/>
      <c r="Y137" s="2"/>
      <c r="Z137" s="411" t="str">
        <f>IFERROR(VLOOKUP(Y137, 【参考】数式用!$A$2:$B$48, 2, FALSE), "")</f>
        <v/>
      </c>
      <c r="AA137" s="412"/>
    </row>
    <row r="138" spans="1:27" ht="33.950000000000003" customHeight="1" thickBot="1">
      <c r="A138" s="253"/>
      <c r="B138" s="413">
        <f t="shared" si="1"/>
        <v>100</v>
      </c>
      <c r="C138" s="537"/>
      <c r="D138" s="538"/>
      <c r="E138" s="538"/>
      <c r="F138" s="538"/>
      <c r="G138" s="538"/>
      <c r="H138" s="538"/>
      <c r="I138" s="538"/>
      <c r="J138" s="538"/>
      <c r="K138" s="538"/>
      <c r="L138" s="539"/>
      <c r="M138" s="546"/>
      <c r="N138" s="546"/>
      <c r="O138" s="546"/>
      <c r="P138" s="546"/>
      <c r="Q138" s="546"/>
      <c r="R138" s="547"/>
      <c r="S138" s="547"/>
      <c r="T138" s="547"/>
      <c r="U138" s="547"/>
      <c r="V138" s="547"/>
      <c r="W138" s="37"/>
      <c r="X138" s="37"/>
      <c r="Y138" s="38"/>
      <c r="Z138" s="411" t="str">
        <f>IFERROR(VLOOKUP(Y138, 【参考】数式用!$A$2:$B$48, 2, FALSE), "")</f>
        <v/>
      </c>
      <c r="AA138" s="412"/>
    </row>
  </sheetData>
  <sheetProtection algorithmName="SHA-512" hashValue="+ks7P/oDpmo8Vn7Ipu5Dr/xaMxBwZwp1GmdAc8aTQp97K5bAqBxNxU/Ghl46Vy0YO1sWSW2UQ/tJOlHk7rRzNA==" saltValue="nJWZXRAEwtv/XzdKPMDWfA==" spinCount="100000" sheet="1" formatCells="0" formatColumns="0" formatRows="0" sort="0" autoFilter="0"/>
  <mergeCells count="339">
    <mergeCell ref="B37:B38"/>
    <mergeCell ref="X37:X38"/>
    <mergeCell ref="Y37:Y38"/>
    <mergeCell ref="M26:X26"/>
    <mergeCell ref="C27:L27"/>
    <mergeCell ref="M27:X27"/>
    <mergeCell ref="G18:P18"/>
    <mergeCell ref="C22:L22"/>
    <mergeCell ref="M22:X22"/>
    <mergeCell ref="C36:AA36"/>
    <mergeCell ref="Z37:Z38"/>
    <mergeCell ref="B18:F18"/>
    <mergeCell ref="C25:L25"/>
    <mergeCell ref="M25:X25"/>
    <mergeCell ref="C26:L26"/>
    <mergeCell ref="C23:L23"/>
    <mergeCell ref="M23:X23"/>
    <mergeCell ref="C24:L24"/>
    <mergeCell ref="M24:O24"/>
    <mergeCell ref="Q24:T24"/>
    <mergeCell ref="A6:Z6"/>
    <mergeCell ref="A3:AA3"/>
    <mergeCell ref="A4:AA4"/>
    <mergeCell ref="A14:AA14"/>
    <mergeCell ref="C31:L31"/>
    <mergeCell ref="M31:X31"/>
    <mergeCell ref="C32:L32"/>
    <mergeCell ref="M32:X32"/>
    <mergeCell ref="C28:L28"/>
    <mergeCell ref="M28:X28"/>
    <mergeCell ref="B29:B30"/>
    <mergeCell ref="C29:L29"/>
    <mergeCell ref="M29:X29"/>
    <mergeCell ref="C30:L30"/>
    <mergeCell ref="M30:X30"/>
    <mergeCell ref="C44:L44"/>
    <mergeCell ref="C45:L45"/>
    <mergeCell ref="C46:L46"/>
    <mergeCell ref="C47:L47"/>
    <mergeCell ref="C37:L38"/>
    <mergeCell ref="M37:Q38"/>
    <mergeCell ref="M52:Q52"/>
    <mergeCell ref="R52:V52"/>
    <mergeCell ref="C48:L48"/>
    <mergeCell ref="M40:Q40"/>
    <mergeCell ref="R40:V40"/>
    <mergeCell ref="M42:Q42"/>
    <mergeCell ref="R42:V42"/>
    <mergeCell ref="R38:V38"/>
    <mergeCell ref="M39:Q39"/>
    <mergeCell ref="R39:V39"/>
    <mergeCell ref="R37:W37"/>
    <mergeCell ref="C39:L39"/>
    <mergeCell ref="C40:L40"/>
    <mergeCell ref="C41:L41"/>
    <mergeCell ref="C42:L42"/>
    <mergeCell ref="M41:Q41"/>
    <mergeCell ref="R41:V41"/>
    <mergeCell ref="M43:Q43"/>
    <mergeCell ref="C43:L43"/>
    <mergeCell ref="M58:Q58"/>
    <mergeCell ref="R58:V58"/>
    <mergeCell ref="C49:L49"/>
    <mergeCell ref="C50:L50"/>
    <mergeCell ref="C51:L51"/>
    <mergeCell ref="C52:L52"/>
    <mergeCell ref="C53:L53"/>
    <mergeCell ref="C54:L54"/>
    <mergeCell ref="C55:L55"/>
    <mergeCell ref="C56:L56"/>
    <mergeCell ref="C57:L57"/>
    <mergeCell ref="C58:L58"/>
    <mergeCell ref="M54:Q54"/>
    <mergeCell ref="R54:V54"/>
    <mergeCell ref="M49:Q49"/>
    <mergeCell ref="R49:V49"/>
    <mergeCell ref="M50:Q50"/>
    <mergeCell ref="R50:V50"/>
    <mergeCell ref="M51:Q51"/>
    <mergeCell ref="R51:V51"/>
    <mergeCell ref="M46:Q46"/>
    <mergeCell ref="R46:V46"/>
    <mergeCell ref="M47:Q47"/>
    <mergeCell ref="M55:Q55"/>
    <mergeCell ref="R55:V55"/>
    <mergeCell ref="M56:Q56"/>
    <mergeCell ref="R56:V56"/>
    <mergeCell ref="M57:Q57"/>
    <mergeCell ref="R57:V57"/>
    <mergeCell ref="R43:V43"/>
    <mergeCell ref="M44:Q44"/>
    <mergeCell ref="R44:V44"/>
    <mergeCell ref="M45:Q45"/>
    <mergeCell ref="R45:V45"/>
    <mergeCell ref="M53:Q53"/>
    <mergeCell ref="R53:V53"/>
    <mergeCell ref="R47:V47"/>
    <mergeCell ref="M48:Q48"/>
    <mergeCell ref="R48:V48"/>
    <mergeCell ref="C59:L59"/>
    <mergeCell ref="M64:Q64"/>
    <mergeCell ref="R64:V64"/>
    <mergeCell ref="M65:Q65"/>
    <mergeCell ref="R65:V65"/>
    <mergeCell ref="M66:Q66"/>
    <mergeCell ref="R66:V66"/>
    <mergeCell ref="M61:Q61"/>
    <mergeCell ref="R61:V61"/>
    <mergeCell ref="M62:Q62"/>
    <mergeCell ref="R62:V62"/>
    <mergeCell ref="M63:Q63"/>
    <mergeCell ref="R63:V63"/>
    <mergeCell ref="C60:L60"/>
    <mergeCell ref="C61:L61"/>
    <mergeCell ref="C62:L62"/>
    <mergeCell ref="C63:L63"/>
    <mergeCell ref="C64:L64"/>
    <mergeCell ref="C65:L65"/>
    <mergeCell ref="C66:L66"/>
    <mergeCell ref="M59:Q59"/>
    <mergeCell ref="R59:V59"/>
    <mergeCell ref="M60:Q60"/>
    <mergeCell ref="R60:V60"/>
    <mergeCell ref="M70:Q70"/>
    <mergeCell ref="R70:V70"/>
    <mergeCell ref="M71:Q71"/>
    <mergeCell ref="R71:V71"/>
    <mergeCell ref="M72:Q72"/>
    <mergeCell ref="R72:V72"/>
    <mergeCell ref="M67:Q67"/>
    <mergeCell ref="R67:V67"/>
    <mergeCell ref="M68:Q68"/>
    <mergeCell ref="R68:V68"/>
    <mergeCell ref="M69:Q69"/>
    <mergeCell ref="R69:V69"/>
    <mergeCell ref="M76:Q76"/>
    <mergeCell ref="R76:V76"/>
    <mergeCell ref="M77:Q77"/>
    <mergeCell ref="R77:V77"/>
    <mergeCell ref="M138:Q138"/>
    <mergeCell ref="R138:V138"/>
    <mergeCell ref="M73:Q73"/>
    <mergeCell ref="R73:V73"/>
    <mergeCell ref="M74:Q74"/>
    <mergeCell ref="R74:V74"/>
    <mergeCell ref="M75:Q75"/>
    <mergeCell ref="R75:V75"/>
    <mergeCell ref="M78:Q78"/>
    <mergeCell ref="R78:V78"/>
    <mergeCell ref="M79:Q79"/>
    <mergeCell ref="R79:V79"/>
    <mergeCell ref="M80:Q80"/>
    <mergeCell ref="R80:V80"/>
    <mergeCell ref="M81:Q81"/>
    <mergeCell ref="R81:V81"/>
    <mergeCell ref="M82:Q82"/>
    <mergeCell ref="R82:V82"/>
    <mergeCell ref="M83:Q83"/>
    <mergeCell ref="R83:V83"/>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M107:Q107"/>
    <mergeCell ref="R107:V107"/>
    <mergeCell ref="R113:V113"/>
    <mergeCell ref="M108:Q108"/>
    <mergeCell ref="R108:V108"/>
    <mergeCell ref="M109:Q109"/>
    <mergeCell ref="R109:V109"/>
    <mergeCell ref="M110:Q110"/>
    <mergeCell ref="R110:V110"/>
    <mergeCell ref="M111:Q111"/>
    <mergeCell ref="R111:V111"/>
    <mergeCell ref="M112:Q112"/>
    <mergeCell ref="R112:V112"/>
    <mergeCell ref="R114:V114"/>
    <mergeCell ref="M115:Q115"/>
    <mergeCell ref="R115:V115"/>
    <mergeCell ref="M116:Q116"/>
    <mergeCell ref="R116:V116"/>
    <mergeCell ref="M117:Q117"/>
    <mergeCell ref="R117:V117"/>
    <mergeCell ref="R137:V137"/>
    <mergeCell ref="M128:Q128"/>
    <mergeCell ref="R128:V128"/>
    <mergeCell ref="M129:Q129"/>
    <mergeCell ref="R129:V129"/>
    <mergeCell ref="M130:Q130"/>
    <mergeCell ref="R130:V130"/>
    <mergeCell ref="M131:Q131"/>
    <mergeCell ref="R131:V131"/>
    <mergeCell ref="M132:Q132"/>
    <mergeCell ref="R132:V132"/>
    <mergeCell ref="M133:Q133"/>
    <mergeCell ref="R133:V133"/>
    <mergeCell ref="M134:Q134"/>
    <mergeCell ref="R134:V134"/>
    <mergeCell ref="R124:V124"/>
    <mergeCell ref="M137:Q137"/>
    <mergeCell ref="C67:L67"/>
    <mergeCell ref="C68:L68"/>
    <mergeCell ref="C69:L69"/>
    <mergeCell ref="C70:L70"/>
    <mergeCell ref="C71:L71"/>
    <mergeCell ref="C72:L72"/>
    <mergeCell ref="C73:L73"/>
    <mergeCell ref="C74:L74"/>
    <mergeCell ref="C75:L75"/>
    <mergeCell ref="C76:L76"/>
    <mergeCell ref="C77:L77"/>
    <mergeCell ref="C78:L78"/>
    <mergeCell ref="C79:L79"/>
    <mergeCell ref="C80:L80"/>
    <mergeCell ref="C81:L81"/>
    <mergeCell ref="C82:L82"/>
    <mergeCell ref="C83:L83"/>
    <mergeCell ref="C84:L84"/>
    <mergeCell ref="C96:L96"/>
    <mergeCell ref="C97:L97"/>
    <mergeCell ref="C98:L98"/>
    <mergeCell ref="C99:L99"/>
    <mergeCell ref="C100:L100"/>
    <mergeCell ref="C101:L101"/>
    <mergeCell ref="C102:L102"/>
    <mergeCell ref="C85:L85"/>
    <mergeCell ref="C86:L86"/>
    <mergeCell ref="C87:L87"/>
    <mergeCell ref="C88:L88"/>
    <mergeCell ref="C89:L89"/>
    <mergeCell ref="C90:L90"/>
    <mergeCell ref="C91:L91"/>
    <mergeCell ref="C92:L92"/>
    <mergeCell ref="C93:L93"/>
    <mergeCell ref="C94:L94"/>
    <mergeCell ref="C95:L95"/>
    <mergeCell ref="C112:L112"/>
    <mergeCell ref="C113:L113"/>
    <mergeCell ref="C114:L114"/>
    <mergeCell ref="C115:L115"/>
    <mergeCell ref="C116:L116"/>
    <mergeCell ref="C117:L117"/>
    <mergeCell ref="C118:L118"/>
    <mergeCell ref="C119:L119"/>
    <mergeCell ref="C120:L120"/>
    <mergeCell ref="M124:Q124"/>
    <mergeCell ref="M113:Q113"/>
    <mergeCell ref="C137:L137"/>
    <mergeCell ref="C121:L121"/>
    <mergeCell ref="C122:L122"/>
    <mergeCell ref="C123:L123"/>
    <mergeCell ref="M135:Q135"/>
    <mergeCell ref="M125:Q125"/>
    <mergeCell ref="M126:Q126"/>
    <mergeCell ref="M127:Q127"/>
    <mergeCell ref="M118:Q118"/>
    <mergeCell ref="M119:Q119"/>
    <mergeCell ref="M120:Q120"/>
    <mergeCell ref="M121:Q121"/>
    <mergeCell ref="C138:L138"/>
    <mergeCell ref="C124:L124"/>
    <mergeCell ref="C125:L125"/>
    <mergeCell ref="C126:L126"/>
    <mergeCell ref="C127:L127"/>
    <mergeCell ref="C128:L128"/>
    <mergeCell ref="C129:L129"/>
    <mergeCell ref="C130:L130"/>
    <mergeCell ref="C131:L131"/>
    <mergeCell ref="C132:L132"/>
    <mergeCell ref="C133:L133"/>
    <mergeCell ref="C134:L134"/>
    <mergeCell ref="C135:L135"/>
    <mergeCell ref="C136:L136"/>
    <mergeCell ref="R135:V135"/>
    <mergeCell ref="M136:Q136"/>
    <mergeCell ref="R136:V136"/>
    <mergeCell ref="C103:L103"/>
    <mergeCell ref="C104:L104"/>
    <mergeCell ref="C105:L105"/>
    <mergeCell ref="C106:L106"/>
    <mergeCell ref="C107:L107"/>
    <mergeCell ref="C108:L108"/>
    <mergeCell ref="C109:L109"/>
    <mergeCell ref="C110:L110"/>
    <mergeCell ref="C111:L111"/>
    <mergeCell ref="R125:V125"/>
    <mergeCell ref="R126:V126"/>
    <mergeCell ref="R127:V127"/>
    <mergeCell ref="R118:V118"/>
    <mergeCell ref="R119:V119"/>
    <mergeCell ref="R120:V120"/>
    <mergeCell ref="R121:V121"/>
    <mergeCell ref="M122:Q122"/>
    <mergeCell ref="R122:V122"/>
    <mergeCell ref="M123:Q123"/>
    <mergeCell ref="R123:V123"/>
    <mergeCell ref="M114:Q114"/>
  </mergeCells>
  <phoneticPr fontId="4"/>
  <dataValidations count="3">
    <dataValidation type="textLength" operator="equal" allowBlank="1" showInputMessage="1" showErrorMessage="1" error="桁数が正しくありません。10桁の介護保険事業所番号を入力してください。" prompt="10桁の介護保険事業所番号を入力してください。" sqref="C40:L138" xr:uid="{64CB5DAE-65A5-4152-BED5-DC138790116F}">
      <formula1>10</formula1>
    </dataValidation>
    <dataValidation type="list" allowBlank="1" showInputMessage="1" showErrorMessage="1" sqref="W39:W138" xr:uid="{224BD630-20AE-4C46-BE2B-7FD277542267}">
      <formula1>INDIRECT(R39)</formula1>
    </dataValidation>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39:L39" xr:uid="{29218CA2-6038-4E1C-9286-9C91053830F4}">
      <formula1>10</formula1>
    </dataValidation>
  </dataValidations>
  <pageMargins left="0.70866141732283472" right="0.70866141732283472" top="0.74803149606299213" bottom="0.74803149606299213" header="0.31496062992125984" footer="0.31496062992125984"/>
  <pageSetup paperSize="9" scale="57" fitToHeight="0"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FA9429C5-6534-4A0E-90F1-FB1F0FD9A9B8}">
          <x14:formula1>
            <xm:f>【参考】数式用2!$A$3:$A$49</xm:f>
          </x14:formula1>
          <xm:sqref>R39:V138</xm:sqref>
        </x14:dataValidation>
        <x14:dataValidation type="list" allowBlank="1" showInputMessage="1" showErrorMessage="1" xr:uid="{0DF2E7E9-1B53-470F-8E96-282EE4F5D3C5}">
          <x14:formula1>
            <xm:f>【参考】数式用!$A$5:$A$48</xm:f>
          </x14:formula1>
          <xm:sqref>Y39:Y138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BE182"/>
  <sheetViews>
    <sheetView tabSelected="1" view="pageBreakPreview" zoomScale="130" zoomScaleNormal="120" zoomScaleSheetLayoutView="130" workbookViewId="0">
      <selection activeCell="AZ21" activeCellId="1" sqref="J165:AK165 AZ21"/>
    </sheetView>
  </sheetViews>
  <sheetFormatPr defaultColWidth="9" defaultRowHeight="13.5"/>
  <cols>
    <col min="1" max="1" width="2.5" style="126" customWidth="1"/>
    <col min="2" max="2" width="2.875" style="126" customWidth="1"/>
    <col min="3" max="5" width="2.625" style="126" customWidth="1"/>
    <col min="6" max="6" width="2.75" style="126" customWidth="1"/>
    <col min="7" max="7" width="2.625" style="126" customWidth="1"/>
    <col min="8" max="8" width="3.25" style="126" customWidth="1"/>
    <col min="9" max="15" width="2.5" style="126" customWidth="1"/>
    <col min="16" max="16" width="6.125" style="126" customWidth="1"/>
    <col min="17" max="17" width="5" style="126" customWidth="1"/>
    <col min="18" max="18" width="2.5" style="126" customWidth="1"/>
    <col min="19" max="20" width="3.5" style="126" customWidth="1"/>
    <col min="21" max="21" width="5.5" style="126" customWidth="1"/>
    <col min="22" max="22" width="3.5" style="126" customWidth="1"/>
    <col min="23" max="34" width="2.5" style="126" customWidth="1"/>
    <col min="35" max="36" width="3.625" style="126" customWidth="1"/>
    <col min="37" max="37" width="3.875" style="126" customWidth="1"/>
    <col min="38" max="38" width="2.375" style="126" customWidth="1"/>
    <col min="39" max="39" width="17.375" style="126" hidden="1" customWidth="1"/>
    <col min="40" max="40" width="8.875" style="126" hidden="1" customWidth="1"/>
    <col min="41" max="42" width="6.375" style="126" hidden="1" customWidth="1"/>
    <col min="43" max="53" width="6.375" style="126" customWidth="1"/>
    <col min="54" max="54" width="2.5" style="126" customWidth="1"/>
    <col min="55" max="56" width="6.375" style="126" customWidth="1"/>
    <col min="57" max="57" width="18.375" style="126" customWidth="1"/>
    <col min="58" max="60" width="6.375" style="126" customWidth="1"/>
    <col min="61" max="16384" width="9" style="126"/>
  </cols>
  <sheetData>
    <row r="1" spans="1:50" ht="19.5" customHeight="1">
      <c r="A1" s="124"/>
      <c r="B1" s="123" t="s">
        <v>33</v>
      </c>
      <c r="C1" s="123"/>
      <c r="D1" s="123"/>
      <c r="E1" s="123"/>
      <c r="F1" s="123"/>
      <c r="G1" s="123"/>
      <c r="H1" s="123"/>
      <c r="I1" s="123"/>
      <c r="J1" s="123"/>
      <c r="K1" s="123"/>
      <c r="L1" s="123"/>
      <c r="M1" s="123"/>
      <c r="N1" s="123"/>
      <c r="O1" s="123"/>
      <c r="P1" s="123"/>
      <c r="Q1" s="123"/>
      <c r="R1" s="123"/>
      <c r="S1" s="123"/>
      <c r="T1" s="123"/>
      <c r="U1" s="123"/>
      <c r="V1" s="123"/>
      <c r="W1" s="123"/>
      <c r="X1" s="123"/>
      <c r="Y1" s="123"/>
      <c r="Z1" s="800" t="s">
        <v>34</v>
      </c>
      <c r="AA1" s="800"/>
      <c r="AB1" s="800"/>
      <c r="AC1" s="800"/>
      <c r="AD1" s="800" t="str">
        <f>IF(基本情報入力シート!G18="","",基本情報入力シート!G18)</f>
        <v>東京都</v>
      </c>
      <c r="AE1" s="800"/>
      <c r="AF1" s="800"/>
      <c r="AG1" s="800"/>
      <c r="AH1" s="800"/>
      <c r="AI1" s="800"/>
      <c r="AJ1" s="800"/>
      <c r="AK1" s="800"/>
      <c r="AL1" s="124"/>
    </row>
    <row r="2" spans="1:50" ht="12" customHeight="1">
      <c r="A2" s="124"/>
      <c r="B2" s="123"/>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4"/>
    </row>
    <row r="3" spans="1:50" ht="16.5" customHeight="1">
      <c r="A3" s="124"/>
      <c r="B3" s="829" t="s">
        <v>2099</v>
      </c>
      <c r="C3" s="829"/>
      <c r="D3" s="829"/>
      <c r="E3" s="829"/>
      <c r="F3" s="829"/>
      <c r="G3" s="829"/>
      <c r="H3" s="829"/>
      <c r="I3" s="829"/>
      <c r="J3" s="829"/>
      <c r="K3" s="829"/>
      <c r="L3" s="829"/>
      <c r="M3" s="829"/>
      <c r="N3" s="829"/>
      <c r="O3" s="829"/>
      <c r="P3" s="829"/>
      <c r="Q3" s="829"/>
      <c r="R3" s="829"/>
      <c r="S3" s="829"/>
      <c r="T3" s="829"/>
      <c r="U3" s="829"/>
      <c r="V3" s="829"/>
      <c r="W3" s="829"/>
      <c r="X3" s="829"/>
      <c r="Y3" s="829"/>
      <c r="Z3" s="829"/>
      <c r="AA3" s="829"/>
      <c r="AB3" s="829"/>
      <c r="AC3" s="829"/>
      <c r="AD3" s="829"/>
      <c r="AE3" s="829"/>
      <c r="AF3" s="829"/>
      <c r="AG3" s="829"/>
      <c r="AH3" s="829"/>
      <c r="AI3" s="829"/>
      <c r="AJ3" s="829"/>
      <c r="AK3" s="829"/>
      <c r="AL3" s="829"/>
    </row>
    <row r="4" spans="1:50" ht="5.0999999999999996" customHeight="1">
      <c r="A4" s="124"/>
      <c r="B4" s="171"/>
      <c r="C4" s="171"/>
      <c r="D4" s="171"/>
      <c r="E4" s="171"/>
      <c r="F4" s="171"/>
      <c r="G4" s="171"/>
      <c r="H4" s="171"/>
      <c r="I4" s="171"/>
      <c r="J4" s="171"/>
      <c r="K4" s="171"/>
      <c r="L4" s="171"/>
      <c r="M4" s="171"/>
      <c r="N4" s="171"/>
      <c r="O4" s="171"/>
      <c r="P4" s="171"/>
      <c r="Q4" s="171"/>
      <c r="R4" s="171"/>
      <c r="S4" s="171"/>
      <c r="T4" s="171"/>
      <c r="U4" s="171"/>
      <c r="V4" s="171"/>
      <c r="W4" s="171"/>
      <c r="X4" s="171"/>
      <c r="Y4" s="171"/>
      <c r="Z4" s="171"/>
      <c r="AA4" s="171"/>
      <c r="AB4" s="171"/>
      <c r="AC4" s="171"/>
      <c r="AD4" s="171"/>
      <c r="AE4" s="171"/>
      <c r="AF4" s="171"/>
      <c r="AG4" s="171"/>
      <c r="AH4" s="171"/>
      <c r="AI4" s="171"/>
      <c r="AJ4" s="171"/>
      <c r="AK4" s="171"/>
      <c r="AL4" s="171"/>
    </row>
    <row r="5" spans="1:50" ht="20.25" customHeight="1">
      <c r="A5" s="124"/>
      <c r="B5" s="172" t="s">
        <v>35</v>
      </c>
      <c r="C5" s="123"/>
      <c r="D5" s="123"/>
      <c r="E5" s="123"/>
      <c r="F5" s="123"/>
      <c r="G5" s="123"/>
      <c r="H5" s="123"/>
      <c r="I5" s="123"/>
      <c r="J5" s="123"/>
      <c r="K5" s="123"/>
      <c r="L5" s="123"/>
      <c r="M5" s="123"/>
      <c r="N5" s="123"/>
      <c r="O5" s="123"/>
      <c r="P5" s="123"/>
      <c r="Q5" s="123"/>
      <c r="R5" s="123"/>
      <c r="S5" s="123"/>
      <c r="T5" s="123"/>
      <c r="U5" s="123"/>
      <c r="V5" s="123"/>
      <c r="W5" s="123"/>
      <c r="X5" s="123"/>
      <c r="Y5" s="123"/>
      <c r="Z5" s="123"/>
      <c r="AA5" s="123"/>
      <c r="AC5" s="123"/>
      <c r="AD5" s="123"/>
      <c r="AE5" s="123"/>
      <c r="AF5" s="123"/>
      <c r="AG5" s="123"/>
      <c r="AH5" s="123"/>
      <c r="AI5" s="123"/>
      <c r="AJ5" s="123"/>
      <c r="AK5" s="123"/>
      <c r="AL5" s="124"/>
    </row>
    <row r="6" spans="1:50" s="174" customFormat="1" ht="13.5" customHeight="1">
      <c r="A6" s="173"/>
      <c r="B6" s="819" t="s">
        <v>4</v>
      </c>
      <c r="C6" s="820"/>
      <c r="D6" s="820"/>
      <c r="E6" s="820"/>
      <c r="F6" s="820"/>
      <c r="G6" s="820"/>
      <c r="H6" s="816" t="str">
        <f>IF(基本情報入力シート!M22="","",基本情報入力シート!M22)</f>
        <v>○○ケアサービス</v>
      </c>
      <c r="I6" s="817"/>
      <c r="J6" s="817"/>
      <c r="K6" s="817"/>
      <c r="L6" s="817"/>
      <c r="M6" s="817"/>
      <c r="N6" s="817"/>
      <c r="O6" s="817"/>
      <c r="P6" s="817"/>
      <c r="Q6" s="817"/>
      <c r="R6" s="817"/>
      <c r="S6" s="817"/>
      <c r="T6" s="817"/>
      <c r="U6" s="817"/>
      <c r="V6" s="817"/>
      <c r="W6" s="817"/>
      <c r="X6" s="817"/>
      <c r="Y6" s="817"/>
      <c r="Z6" s="817"/>
      <c r="AA6" s="817"/>
      <c r="AB6" s="817"/>
      <c r="AC6" s="817"/>
      <c r="AD6" s="817"/>
      <c r="AE6" s="817"/>
      <c r="AF6" s="817"/>
      <c r="AG6" s="817"/>
      <c r="AH6" s="817"/>
      <c r="AI6" s="817"/>
      <c r="AJ6" s="817"/>
      <c r="AK6" s="818"/>
      <c r="AL6" s="173"/>
    </row>
    <row r="7" spans="1:50" s="174" customFormat="1" ht="22.5" customHeight="1">
      <c r="A7" s="173"/>
      <c r="B7" s="810" t="s">
        <v>3</v>
      </c>
      <c r="C7" s="811"/>
      <c r="D7" s="811"/>
      <c r="E7" s="811"/>
      <c r="F7" s="811"/>
      <c r="G7" s="811"/>
      <c r="H7" s="821" t="str">
        <f>IF(基本情報入力シート!M23="","",基本情報入力シート!M23)</f>
        <v>○○ケアサービス</v>
      </c>
      <c r="I7" s="822"/>
      <c r="J7" s="822"/>
      <c r="K7" s="822"/>
      <c r="L7" s="822"/>
      <c r="M7" s="822"/>
      <c r="N7" s="822"/>
      <c r="O7" s="822"/>
      <c r="P7" s="822"/>
      <c r="Q7" s="822"/>
      <c r="R7" s="822"/>
      <c r="S7" s="822"/>
      <c r="T7" s="822"/>
      <c r="U7" s="822"/>
      <c r="V7" s="822"/>
      <c r="W7" s="822"/>
      <c r="X7" s="822"/>
      <c r="Y7" s="822"/>
      <c r="Z7" s="822"/>
      <c r="AA7" s="822"/>
      <c r="AB7" s="822"/>
      <c r="AC7" s="822"/>
      <c r="AD7" s="822"/>
      <c r="AE7" s="822"/>
      <c r="AF7" s="822"/>
      <c r="AG7" s="822"/>
      <c r="AH7" s="822"/>
      <c r="AI7" s="822"/>
      <c r="AJ7" s="822"/>
      <c r="AK7" s="823"/>
      <c r="AL7" s="173"/>
    </row>
    <row r="8" spans="1:50" s="174" customFormat="1" ht="12.75" customHeight="1">
      <c r="A8" s="173"/>
      <c r="B8" s="804" t="s">
        <v>36</v>
      </c>
      <c r="C8" s="805"/>
      <c r="D8" s="805"/>
      <c r="E8" s="805"/>
      <c r="F8" s="805"/>
      <c r="G8" s="805"/>
      <c r="H8" s="175" t="s">
        <v>8</v>
      </c>
      <c r="I8" s="812" t="str">
        <f>IF(基本情報入力シート!AC24="－","",基本情報入力シート!AC24)</f>
        <v>100－0001</v>
      </c>
      <c r="J8" s="812"/>
      <c r="K8" s="812"/>
      <c r="L8" s="812"/>
      <c r="M8" s="812"/>
      <c r="N8" s="176"/>
      <c r="O8" s="177"/>
      <c r="P8" s="177"/>
      <c r="Q8" s="177"/>
      <c r="R8" s="177"/>
      <c r="S8" s="177"/>
      <c r="T8" s="177"/>
      <c r="U8" s="177"/>
      <c r="V8" s="177"/>
      <c r="W8" s="177"/>
      <c r="X8" s="177"/>
      <c r="Y8" s="177"/>
      <c r="Z8" s="177"/>
      <c r="AA8" s="177"/>
      <c r="AB8" s="177"/>
      <c r="AC8" s="177"/>
      <c r="AD8" s="177"/>
      <c r="AE8" s="177"/>
      <c r="AF8" s="177"/>
      <c r="AG8" s="177"/>
      <c r="AH8" s="177"/>
      <c r="AI8" s="177"/>
      <c r="AJ8" s="177"/>
      <c r="AK8" s="178"/>
      <c r="AL8" s="173"/>
    </row>
    <row r="9" spans="1:50" s="174" customFormat="1" ht="12" customHeight="1">
      <c r="A9" s="173"/>
      <c r="B9" s="806"/>
      <c r="C9" s="807"/>
      <c r="D9" s="807"/>
      <c r="E9" s="807"/>
      <c r="F9" s="807"/>
      <c r="G9" s="807"/>
      <c r="H9" s="824" t="str">
        <f>IF(基本情報入力シート!M25="","",基本情報入力シート!M25)</f>
        <v>東京都千代田区１－１－１－</v>
      </c>
      <c r="I9" s="825"/>
      <c r="J9" s="825"/>
      <c r="K9" s="825"/>
      <c r="L9" s="825"/>
      <c r="M9" s="825"/>
      <c r="N9" s="825"/>
      <c r="O9" s="825"/>
      <c r="P9" s="825"/>
      <c r="Q9" s="825"/>
      <c r="R9" s="825"/>
      <c r="S9" s="825"/>
      <c r="T9" s="825"/>
      <c r="U9" s="825"/>
      <c r="V9" s="825"/>
      <c r="W9" s="825"/>
      <c r="X9" s="825"/>
      <c r="Y9" s="825"/>
      <c r="Z9" s="825"/>
      <c r="AA9" s="825"/>
      <c r="AB9" s="825"/>
      <c r="AC9" s="825"/>
      <c r="AD9" s="825"/>
      <c r="AE9" s="825"/>
      <c r="AF9" s="825"/>
      <c r="AG9" s="825"/>
      <c r="AH9" s="825"/>
      <c r="AI9" s="825"/>
      <c r="AJ9" s="825"/>
      <c r="AK9" s="826"/>
      <c r="AL9" s="173"/>
    </row>
    <row r="10" spans="1:50" s="174" customFormat="1" ht="12" customHeight="1">
      <c r="A10" s="173"/>
      <c r="B10" s="808"/>
      <c r="C10" s="809"/>
      <c r="D10" s="809"/>
      <c r="E10" s="809"/>
      <c r="F10" s="809"/>
      <c r="G10" s="809"/>
      <c r="H10" s="801" t="str">
        <f>IF(基本情報入力シート!M26="","",基本情報入力シート!M26)</f>
        <v>○○ビル○○号室</v>
      </c>
      <c r="I10" s="802"/>
      <c r="J10" s="802"/>
      <c r="K10" s="802"/>
      <c r="L10" s="802"/>
      <c r="M10" s="802"/>
      <c r="N10" s="802"/>
      <c r="O10" s="802"/>
      <c r="P10" s="802"/>
      <c r="Q10" s="802"/>
      <c r="R10" s="802"/>
      <c r="S10" s="802"/>
      <c r="T10" s="802"/>
      <c r="U10" s="802"/>
      <c r="V10" s="802"/>
      <c r="W10" s="802"/>
      <c r="X10" s="802"/>
      <c r="Y10" s="802"/>
      <c r="Z10" s="802"/>
      <c r="AA10" s="802"/>
      <c r="AB10" s="802"/>
      <c r="AC10" s="802"/>
      <c r="AD10" s="802"/>
      <c r="AE10" s="802"/>
      <c r="AF10" s="802"/>
      <c r="AG10" s="802"/>
      <c r="AH10" s="802"/>
      <c r="AI10" s="802"/>
      <c r="AJ10" s="802"/>
      <c r="AK10" s="803"/>
      <c r="AL10" s="173"/>
    </row>
    <row r="11" spans="1:50" s="174" customFormat="1" ht="15" customHeight="1">
      <c r="A11" s="173"/>
      <c r="B11" s="814" t="s">
        <v>4</v>
      </c>
      <c r="C11" s="815"/>
      <c r="D11" s="815"/>
      <c r="E11" s="815"/>
      <c r="F11" s="815"/>
      <c r="G11" s="815"/>
      <c r="H11" s="816" t="str">
        <f>IF(基本情報入力シート!M29="","",基本情報入力シート!M29)</f>
        <v>コウロウ　タロウ</v>
      </c>
      <c r="I11" s="817"/>
      <c r="J11" s="817"/>
      <c r="K11" s="817"/>
      <c r="L11" s="817"/>
      <c r="M11" s="817"/>
      <c r="N11" s="817"/>
      <c r="O11" s="817"/>
      <c r="P11" s="817"/>
      <c r="Q11" s="817"/>
      <c r="R11" s="817"/>
      <c r="S11" s="817"/>
      <c r="T11" s="817"/>
      <c r="U11" s="817"/>
      <c r="V11" s="817"/>
      <c r="W11" s="817"/>
      <c r="X11" s="817"/>
      <c r="Y11" s="817"/>
      <c r="Z11" s="817"/>
      <c r="AA11" s="817"/>
      <c r="AB11" s="817"/>
      <c r="AC11" s="817"/>
      <c r="AD11" s="817"/>
      <c r="AE11" s="817"/>
      <c r="AF11" s="817"/>
      <c r="AG11" s="817"/>
      <c r="AH11" s="817"/>
      <c r="AI11" s="817"/>
      <c r="AJ11" s="817"/>
      <c r="AK11" s="818"/>
      <c r="AL11" s="173"/>
      <c r="AT11" s="179"/>
      <c r="AU11" s="179"/>
      <c r="AV11" s="179"/>
      <c r="AW11" s="179"/>
      <c r="AX11" s="179"/>
    </row>
    <row r="12" spans="1:50" s="174" customFormat="1" ht="22.5" customHeight="1">
      <c r="A12" s="173"/>
      <c r="B12" s="806" t="s">
        <v>37</v>
      </c>
      <c r="C12" s="807"/>
      <c r="D12" s="807"/>
      <c r="E12" s="807"/>
      <c r="F12" s="807"/>
      <c r="G12" s="807"/>
      <c r="H12" s="801" t="str">
        <f>IF(基本情報入力シート!M30="","",基本情報入力シート!M30)</f>
        <v>厚労　太郎</v>
      </c>
      <c r="I12" s="802"/>
      <c r="J12" s="802"/>
      <c r="K12" s="802"/>
      <c r="L12" s="802"/>
      <c r="M12" s="802"/>
      <c r="N12" s="802"/>
      <c r="O12" s="802"/>
      <c r="P12" s="802"/>
      <c r="Q12" s="802"/>
      <c r="R12" s="802"/>
      <c r="S12" s="802"/>
      <c r="T12" s="802"/>
      <c r="U12" s="802"/>
      <c r="V12" s="802"/>
      <c r="W12" s="802"/>
      <c r="X12" s="802"/>
      <c r="Y12" s="802"/>
      <c r="Z12" s="802"/>
      <c r="AA12" s="802"/>
      <c r="AB12" s="802"/>
      <c r="AC12" s="802"/>
      <c r="AD12" s="802"/>
      <c r="AE12" s="802"/>
      <c r="AF12" s="802"/>
      <c r="AG12" s="802"/>
      <c r="AH12" s="802"/>
      <c r="AI12" s="802"/>
      <c r="AJ12" s="802"/>
      <c r="AK12" s="803"/>
      <c r="AL12" s="173"/>
      <c r="AT12" s="179"/>
      <c r="AU12" s="179"/>
      <c r="AV12" s="179"/>
      <c r="AW12" s="179"/>
      <c r="AX12" s="179"/>
    </row>
    <row r="13" spans="1:50" s="174" customFormat="1" ht="17.25" customHeight="1">
      <c r="A13" s="173"/>
      <c r="B13" s="827" t="s">
        <v>16</v>
      </c>
      <c r="C13" s="827"/>
      <c r="D13" s="827"/>
      <c r="E13" s="827"/>
      <c r="F13" s="827"/>
      <c r="G13" s="827"/>
      <c r="H13" s="813" t="s">
        <v>17</v>
      </c>
      <c r="I13" s="813"/>
      <c r="J13" s="813"/>
      <c r="K13" s="810"/>
      <c r="L13" s="828" t="str">
        <f>IF(基本情報入力シート!M31="","",基本情報入力シート!M31)</f>
        <v>000-0000-0000</v>
      </c>
      <c r="M13" s="828"/>
      <c r="N13" s="828"/>
      <c r="O13" s="828"/>
      <c r="P13" s="828"/>
      <c r="Q13" s="828"/>
      <c r="R13" s="828"/>
      <c r="S13" s="828"/>
      <c r="T13" s="828"/>
      <c r="U13" s="828"/>
      <c r="V13" s="827" t="s">
        <v>18</v>
      </c>
      <c r="W13" s="827"/>
      <c r="X13" s="827"/>
      <c r="Y13" s="827"/>
      <c r="Z13" s="828" t="str">
        <f>IF(基本情報入力シート!M32="","",基本情報入力シート!M32)</f>
        <v>aaa@aaa.com</v>
      </c>
      <c r="AA13" s="828"/>
      <c r="AB13" s="828"/>
      <c r="AC13" s="828"/>
      <c r="AD13" s="828"/>
      <c r="AE13" s="828"/>
      <c r="AF13" s="828"/>
      <c r="AG13" s="828"/>
      <c r="AH13" s="828"/>
      <c r="AI13" s="828"/>
      <c r="AJ13" s="828"/>
      <c r="AK13" s="828"/>
      <c r="AL13" s="173"/>
      <c r="AT13" s="179"/>
      <c r="AU13" s="179"/>
      <c r="AV13" s="179"/>
      <c r="AW13" s="179"/>
      <c r="AX13" s="179"/>
    </row>
    <row r="14" spans="1:50" ht="6" customHeight="1">
      <c r="A14" s="124"/>
      <c r="B14" s="123"/>
      <c r="C14" s="123"/>
      <c r="D14" s="123"/>
      <c r="E14" s="123"/>
      <c r="F14" s="123"/>
      <c r="G14" s="123"/>
      <c r="H14" s="123"/>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23"/>
      <c r="AL14" s="124"/>
      <c r="AS14" s="180"/>
    </row>
    <row r="15" spans="1:50" ht="18" customHeight="1">
      <c r="A15" s="124"/>
      <c r="B15" s="181" t="s">
        <v>38</v>
      </c>
      <c r="C15" s="182"/>
      <c r="D15" s="182"/>
      <c r="E15" s="182"/>
      <c r="F15" s="182"/>
      <c r="G15" s="123"/>
      <c r="H15" s="182"/>
      <c r="I15" s="182"/>
      <c r="J15" s="182"/>
      <c r="K15" s="182"/>
      <c r="L15" s="183"/>
      <c r="M15" s="184"/>
      <c r="N15" s="123"/>
      <c r="O15" s="183"/>
      <c r="P15" s="183"/>
      <c r="Q15" s="183"/>
      <c r="R15" s="183"/>
      <c r="S15" s="183"/>
      <c r="T15" s="183"/>
      <c r="U15" s="183"/>
      <c r="V15" s="183"/>
      <c r="W15" s="182"/>
      <c r="X15" s="182"/>
      <c r="Y15" s="182"/>
      <c r="Z15" s="182"/>
      <c r="AA15" s="183"/>
      <c r="AB15" s="183"/>
      <c r="AC15" s="124"/>
      <c r="AD15" s="124"/>
      <c r="AE15" s="183"/>
      <c r="AF15" s="183"/>
      <c r="AG15" s="183"/>
      <c r="AH15" s="183"/>
      <c r="AI15" s="183"/>
      <c r="AJ15" s="183"/>
      <c r="AK15" s="183"/>
      <c r="AL15" s="124"/>
      <c r="AT15" s="180"/>
      <c r="AU15" s="180"/>
      <c r="AV15" s="180"/>
      <c r="AW15" s="180"/>
      <c r="AX15" s="180"/>
    </row>
    <row r="16" spans="1:50" s="174" customFormat="1" ht="19.5" customHeight="1">
      <c r="A16" s="173"/>
      <c r="B16" s="185" t="s">
        <v>39</v>
      </c>
      <c r="C16" s="186"/>
      <c r="D16" s="187"/>
      <c r="E16" s="188"/>
      <c r="F16" s="188"/>
      <c r="G16" s="188"/>
      <c r="H16" s="188"/>
      <c r="I16" s="188"/>
      <c r="J16" s="188"/>
      <c r="K16" s="188"/>
      <c r="L16" s="189"/>
      <c r="M16" s="189"/>
      <c r="N16" s="189"/>
      <c r="O16" s="189"/>
      <c r="P16" s="189"/>
      <c r="Q16" s="189"/>
      <c r="R16" s="189"/>
      <c r="S16" s="189"/>
      <c r="T16" s="190"/>
      <c r="U16" s="191"/>
      <c r="V16" s="191"/>
      <c r="W16" s="192"/>
      <c r="X16" s="173"/>
      <c r="Y16" s="173"/>
      <c r="Z16" s="173"/>
      <c r="AA16" s="173"/>
      <c r="AB16" s="173"/>
      <c r="AC16" s="173"/>
      <c r="AD16" s="173"/>
      <c r="AE16" s="173"/>
      <c r="AF16" s="173"/>
      <c r="AG16" s="173"/>
      <c r="AH16" s="193"/>
      <c r="AI16" s="173"/>
      <c r="AJ16" s="173"/>
      <c r="AK16" s="173"/>
      <c r="AL16" s="173"/>
    </row>
    <row r="17" spans="1:57" s="174" customFormat="1" ht="18.75" customHeight="1">
      <c r="A17" s="173"/>
      <c r="B17" s="831" t="s">
        <v>2138</v>
      </c>
      <c r="C17" s="832"/>
      <c r="D17" s="832"/>
      <c r="E17" s="832"/>
      <c r="F17" s="832"/>
      <c r="G17" s="832"/>
      <c r="H17" s="832"/>
      <c r="I17" s="832"/>
      <c r="J17" s="832"/>
      <c r="K17" s="832"/>
      <c r="L17" s="832"/>
      <c r="M17" s="832"/>
      <c r="N17" s="832"/>
      <c r="O17" s="832"/>
      <c r="P17" s="832"/>
      <c r="Q17" s="832"/>
      <c r="R17" s="832"/>
      <c r="S17" s="832"/>
      <c r="T17" s="832"/>
      <c r="U17" s="832"/>
      <c r="V17" s="832"/>
      <c r="W17" s="832"/>
      <c r="X17" s="832"/>
      <c r="Y17" s="832"/>
      <c r="Z17" s="832"/>
      <c r="AA17" s="832"/>
      <c r="AB17" s="832"/>
      <c r="AC17" s="833"/>
      <c r="AD17" s="173"/>
      <c r="AE17" s="173"/>
      <c r="AF17" s="173"/>
      <c r="AG17" s="173"/>
      <c r="AH17" s="193"/>
      <c r="AI17" s="173"/>
      <c r="AJ17" s="173"/>
      <c r="AK17" s="173"/>
      <c r="AL17" s="173"/>
    </row>
    <row r="18" spans="1:57" ht="19.5" customHeight="1" thickBot="1">
      <c r="A18" s="124"/>
      <c r="B18" s="194" t="s">
        <v>40</v>
      </c>
      <c r="C18" s="752" t="s">
        <v>1913</v>
      </c>
      <c r="D18" s="752"/>
      <c r="E18" s="752"/>
      <c r="F18" s="752"/>
      <c r="G18" s="752"/>
      <c r="H18" s="752"/>
      <c r="I18" s="752"/>
      <c r="J18" s="752"/>
      <c r="K18" s="752"/>
      <c r="L18" s="752"/>
      <c r="M18" s="752"/>
      <c r="N18" s="752"/>
      <c r="O18" s="752"/>
      <c r="P18" s="752"/>
      <c r="Q18" s="752"/>
      <c r="R18" s="752"/>
      <c r="S18" s="752"/>
      <c r="T18" s="752"/>
      <c r="U18" s="752"/>
      <c r="V18" s="830"/>
      <c r="W18" s="797">
        <f>'別紙様式3-2（処遇改善加算　個票）'!N5</f>
        <v>628382501</v>
      </c>
      <c r="X18" s="798"/>
      <c r="Y18" s="798"/>
      <c r="Z18" s="798"/>
      <c r="AA18" s="798"/>
      <c r="AB18" s="799"/>
      <c r="AC18" s="195" t="s">
        <v>41</v>
      </c>
      <c r="AD18" s="124"/>
      <c r="AE18" s="124"/>
      <c r="AF18" s="124"/>
      <c r="AG18" s="124"/>
      <c r="AH18" s="124"/>
      <c r="AI18" s="124"/>
      <c r="AJ18" s="124"/>
      <c r="AK18" s="124"/>
      <c r="AL18" s="124"/>
    </row>
    <row r="19" spans="1:57" ht="27" customHeight="1" thickBot="1">
      <c r="A19" s="124"/>
      <c r="B19" s="194" t="s">
        <v>43</v>
      </c>
      <c r="C19" s="752" t="s">
        <v>2117</v>
      </c>
      <c r="D19" s="752"/>
      <c r="E19" s="752"/>
      <c r="F19" s="752"/>
      <c r="G19" s="752"/>
      <c r="H19" s="752"/>
      <c r="I19" s="752"/>
      <c r="J19" s="752"/>
      <c r="K19" s="752"/>
      <c r="L19" s="752"/>
      <c r="M19" s="752"/>
      <c r="N19" s="752"/>
      <c r="O19" s="752"/>
      <c r="P19" s="752"/>
      <c r="Q19" s="752"/>
      <c r="R19" s="752"/>
      <c r="S19" s="752"/>
      <c r="T19" s="752"/>
      <c r="U19" s="752"/>
      <c r="V19" s="752"/>
      <c r="W19" s="771">
        <v>10000000</v>
      </c>
      <c r="X19" s="772"/>
      <c r="Y19" s="772"/>
      <c r="Z19" s="772"/>
      <c r="AA19" s="772"/>
      <c r="AB19" s="773"/>
      <c r="AC19" s="196" t="s">
        <v>41</v>
      </c>
      <c r="AD19" s="123" t="s">
        <v>42</v>
      </c>
      <c r="AE19" s="197"/>
      <c r="AF19" s="124"/>
      <c r="AG19" s="124"/>
      <c r="AH19" s="124"/>
      <c r="AI19" s="124"/>
      <c r="AJ19" s="124"/>
      <c r="AK19" s="124"/>
      <c r="AL19" s="124"/>
      <c r="AM19" s="198"/>
      <c r="AN19" s="198"/>
      <c r="AO19" s="198"/>
      <c r="AP19" s="198"/>
      <c r="AQ19" s="199"/>
      <c r="AR19" s="199"/>
      <c r="AS19" s="199"/>
      <c r="AT19" s="199"/>
      <c r="AU19" s="199"/>
      <c r="AV19" s="199"/>
      <c r="AW19" s="199"/>
      <c r="AX19" s="199"/>
      <c r="AY19" s="199"/>
      <c r="AZ19" s="199"/>
      <c r="BA19" s="200"/>
    </row>
    <row r="20" spans="1:57" ht="21.75" customHeight="1" thickBot="1">
      <c r="A20" s="124"/>
      <c r="B20" s="194" t="s">
        <v>44</v>
      </c>
      <c r="C20" s="753" t="s">
        <v>1914</v>
      </c>
      <c r="D20" s="753"/>
      <c r="E20" s="753"/>
      <c r="F20" s="753"/>
      <c r="G20" s="753"/>
      <c r="H20" s="753"/>
      <c r="I20" s="753"/>
      <c r="J20" s="753"/>
      <c r="K20" s="753"/>
      <c r="L20" s="753"/>
      <c r="M20" s="753"/>
      <c r="N20" s="753"/>
      <c r="O20" s="753"/>
      <c r="P20" s="753"/>
      <c r="Q20" s="753"/>
      <c r="R20" s="753"/>
      <c r="S20" s="753"/>
      <c r="T20" s="753"/>
      <c r="U20" s="753"/>
      <c r="V20" s="754"/>
      <c r="W20" s="797">
        <f>W18+W19</f>
        <v>638382501</v>
      </c>
      <c r="X20" s="798"/>
      <c r="Y20" s="798"/>
      <c r="Z20" s="798"/>
      <c r="AA20" s="798"/>
      <c r="AB20" s="799"/>
      <c r="AC20" s="195" t="s">
        <v>41</v>
      </c>
      <c r="AD20" s="123" t="s">
        <v>42</v>
      </c>
      <c r="AE20" s="755" t="str">
        <f>IF(H7="", "", IFERROR(IF(W21&gt;=W20,"○","×"),""))</f>
        <v>○</v>
      </c>
      <c r="AF20" s="124"/>
      <c r="AG20" s="124"/>
      <c r="AH20" s="124"/>
      <c r="AI20" s="124"/>
      <c r="AJ20" s="124"/>
      <c r="AK20" s="124"/>
      <c r="AL20" s="124"/>
      <c r="AM20" s="124"/>
      <c r="AN20" s="124"/>
      <c r="AO20" s="124"/>
      <c r="AP20" s="124"/>
      <c r="AQ20" s="763" t="s">
        <v>2107</v>
      </c>
      <c r="AR20" s="764"/>
      <c r="AS20" s="764"/>
      <c r="AT20" s="764"/>
      <c r="AU20" s="764"/>
      <c r="AV20" s="764"/>
      <c r="AW20" s="764"/>
      <c r="AX20" s="764"/>
      <c r="AY20" s="764"/>
      <c r="AZ20" s="764"/>
      <c r="BA20" s="764"/>
      <c r="BB20" s="764"/>
      <c r="BC20" s="764"/>
      <c r="BD20" s="764"/>
      <c r="BE20" s="765"/>
    </row>
    <row r="21" spans="1:57" ht="33.6" customHeight="1" thickBot="1">
      <c r="A21" s="124"/>
      <c r="B21" s="194" t="s">
        <v>45</v>
      </c>
      <c r="C21" s="753" t="s">
        <v>2203</v>
      </c>
      <c r="D21" s="753"/>
      <c r="E21" s="753"/>
      <c r="F21" s="753"/>
      <c r="G21" s="753"/>
      <c r="H21" s="753"/>
      <c r="I21" s="753"/>
      <c r="J21" s="753"/>
      <c r="K21" s="753"/>
      <c r="L21" s="753"/>
      <c r="M21" s="753"/>
      <c r="N21" s="753"/>
      <c r="O21" s="753"/>
      <c r="P21" s="753"/>
      <c r="Q21" s="753"/>
      <c r="R21" s="753"/>
      <c r="S21" s="753"/>
      <c r="T21" s="753"/>
      <c r="U21" s="753"/>
      <c r="V21" s="753"/>
      <c r="W21" s="771">
        <v>640000000</v>
      </c>
      <c r="X21" s="772"/>
      <c r="Y21" s="772"/>
      <c r="Z21" s="772"/>
      <c r="AA21" s="772"/>
      <c r="AB21" s="773"/>
      <c r="AC21" s="201" t="s">
        <v>41</v>
      </c>
      <c r="AD21" s="123" t="s">
        <v>42</v>
      </c>
      <c r="AE21" s="756"/>
      <c r="AF21" s="124"/>
      <c r="AG21" s="124"/>
      <c r="AH21" s="124"/>
      <c r="AI21" s="124"/>
      <c r="AJ21" s="124"/>
      <c r="AK21" s="124"/>
      <c r="AL21" s="124"/>
    </row>
    <row r="22" spans="1:57" ht="18" customHeight="1">
      <c r="A22" s="124"/>
      <c r="B22" s="202" t="s">
        <v>46</v>
      </c>
      <c r="C22" s="203"/>
      <c r="D22" s="203"/>
      <c r="E22" s="203"/>
      <c r="F22" s="204"/>
      <c r="G22" s="205"/>
      <c r="H22" s="205"/>
      <c r="I22" s="205"/>
      <c r="J22" s="205"/>
      <c r="K22" s="204"/>
      <c r="L22" s="204"/>
      <c r="M22" s="204"/>
      <c r="N22" s="204"/>
      <c r="O22" s="35"/>
      <c r="P22" s="35"/>
      <c r="Q22" s="205"/>
      <c r="R22" s="205"/>
      <c r="S22" s="205"/>
      <c r="T22" s="205"/>
      <c r="U22" s="206"/>
      <c r="V22" s="206"/>
      <c r="W22" s="206"/>
      <c r="X22" s="206"/>
      <c r="Y22" s="206"/>
      <c r="Z22" s="206"/>
      <c r="AA22" s="206"/>
      <c r="AB22" s="206"/>
      <c r="AC22" s="206"/>
      <c r="AD22" s="206"/>
      <c r="AE22" s="206"/>
      <c r="AF22" s="206"/>
      <c r="AG22" s="206"/>
      <c r="AH22" s="206"/>
      <c r="AI22" s="206"/>
      <c r="AJ22" s="206"/>
      <c r="AK22" s="206"/>
      <c r="AL22" s="207"/>
      <c r="AM22" s="208"/>
    </row>
    <row r="23" spans="1:57" ht="25.5" customHeight="1">
      <c r="A23" s="124"/>
      <c r="B23" s="209" t="s">
        <v>47</v>
      </c>
      <c r="C23" s="717" t="s">
        <v>2118</v>
      </c>
      <c r="D23" s="717"/>
      <c r="E23" s="717"/>
      <c r="F23" s="717"/>
      <c r="G23" s="717"/>
      <c r="H23" s="717"/>
      <c r="I23" s="717"/>
      <c r="J23" s="717"/>
      <c r="K23" s="717"/>
      <c r="L23" s="717"/>
      <c r="M23" s="717"/>
      <c r="N23" s="717"/>
      <c r="O23" s="717"/>
      <c r="P23" s="717"/>
      <c r="Q23" s="717"/>
      <c r="R23" s="717"/>
      <c r="S23" s="717"/>
      <c r="T23" s="717"/>
      <c r="U23" s="717"/>
      <c r="V23" s="717"/>
      <c r="W23" s="717"/>
      <c r="X23" s="717"/>
      <c r="Y23" s="717"/>
      <c r="Z23" s="717"/>
      <c r="AA23" s="717"/>
      <c r="AB23" s="717"/>
      <c r="AC23" s="717"/>
      <c r="AD23" s="717"/>
      <c r="AE23" s="717"/>
      <c r="AF23" s="717"/>
      <c r="AG23" s="717"/>
      <c r="AH23" s="717"/>
      <c r="AI23" s="717"/>
      <c r="AJ23" s="717"/>
      <c r="AK23" s="717"/>
      <c r="AL23" s="206"/>
      <c r="AM23" s="208"/>
      <c r="AN23" s="208"/>
    </row>
    <row r="24" spans="1:57" ht="7.5" customHeight="1">
      <c r="A24" s="124"/>
      <c r="B24" s="210"/>
      <c r="C24" s="210"/>
      <c r="D24" s="210"/>
      <c r="E24" s="210"/>
      <c r="F24" s="210"/>
      <c r="G24" s="210"/>
      <c r="H24" s="210"/>
      <c r="I24" s="210"/>
      <c r="J24" s="210"/>
      <c r="K24" s="210"/>
      <c r="L24" s="210"/>
      <c r="M24" s="210"/>
      <c r="N24" s="210"/>
      <c r="O24" s="210"/>
      <c r="P24" s="210"/>
      <c r="Q24" s="210"/>
      <c r="R24" s="210"/>
      <c r="S24" s="210"/>
      <c r="T24" s="210"/>
      <c r="U24" s="210"/>
      <c r="V24" s="210"/>
      <c r="W24" s="210"/>
      <c r="X24" s="210"/>
      <c r="Y24" s="210"/>
      <c r="Z24" s="210"/>
      <c r="AA24" s="123"/>
      <c r="AB24" s="211"/>
      <c r="AC24" s="211"/>
      <c r="AD24" s="211"/>
      <c r="AE24" s="211"/>
      <c r="AF24" s="211"/>
      <c r="AG24" s="211"/>
      <c r="AH24" s="211"/>
      <c r="AI24" s="211"/>
      <c r="AJ24" s="211"/>
      <c r="AK24" s="211"/>
      <c r="AL24" s="124"/>
    </row>
    <row r="25" spans="1:57" ht="19.5" customHeight="1" thickBot="1">
      <c r="A25" s="124"/>
      <c r="B25" s="185" t="s">
        <v>48</v>
      </c>
      <c r="C25" s="212"/>
      <c r="D25" s="213"/>
      <c r="E25" s="213"/>
      <c r="F25" s="213"/>
      <c r="G25" s="214"/>
      <c r="H25" s="214"/>
      <c r="I25" s="214"/>
      <c r="J25" s="214"/>
      <c r="K25" s="214"/>
      <c r="L25" s="214"/>
      <c r="M25" s="214"/>
      <c r="N25" s="214"/>
      <c r="O25" s="214"/>
      <c r="P25" s="214"/>
      <c r="Q25" s="215"/>
      <c r="R25" s="215"/>
      <c r="S25" s="215"/>
      <c r="T25" s="215"/>
      <c r="U25" s="215"/>
      <c r="V25" s="215"/>
      <c r="W25" s="214"/>
      <c r="X25" s="214"/>
      <c r="Y25" s="214"/>
      <c r="Z25" s="214"/>
      <c r="AA25" s="214"/>
      <c r="AB25" s="214"/>
      <c r="AC25" s="214"/>
      <c r="AD25" s="216"/>
      <c r="AE25" s="214"/>
      <c r="AF25" s="214"/>
      <c r="AG25" s="214"/>
      <c r="AH25" s="214"/>
      <c r="AI25" s="214"/>
      <c r="AJ25" s="214"/>
      <c r="AK25" s="216"/>
      <c r="AL25" s="124"/>
    </row>
    <row r="26" spans="1:57" ht="18.75" customHeight="1" thickBot="1">
      <c r="A26" s="124"/>
      <c r="B26" s="217" t="s">
        <v>40</v>
      </c>
      <c r="C26" s="792" t="s">
        <v>1915</v>
      </c>
      <c r="D26" s="792"/>
      <c r="E26" s="792"/>
      <c r="F26" s="792"/>
      <c r="G26" s="792"/>
      <c r="H26" s="792"/>
      <c r="I26" s="792"/>
      <c r="J26" s="792"/>
      <c r="K26" s="792"/>
      <c r="L26" s="792"/>
      <c r="M26" s="792"/>
      <c r="N26" s="792"/>
      <c r="O26" s="792"/>
      <c r="P26" s="793"/>
      <c r="Q26" s="701">
        <f>Q27-Q28-Q29</f>
        <v>320500000</v>
      </c>
      <c r="R26" s="702"/>
      <c r="S26" s="702"/>
      <c r="T26" s="702"/>
      <c r="U26" s="702"/>
      <c r="V26" s="703"/>
      <c r="W26" s="218" t="s">
        <v>41</v>
      </c>
      <c r="X26" s="219" t="s">
        <v>42</v>
      </c>
      <c r="Y26" s="755" t="str">
        <f>IF(H7="", "", IF(Q30="","",IF(Q26="","",IF(Q26&gt;=Q30,"○","×"))))</f>
        <v>○</v>
      </c>
      <c r="Z26" s="220"/>
      <c r="AA26" s="214"/>
      <c r="AB26" s="214"/>
      <c r="AC26" s="214"/>
      <c r="AD26" s="216"/>
      <c r="AE26" s="216"/>
      <c r="AF26" s="216"/>
      <c r="AG26" s="216"/>
      <c r="AH26" s="216"/>
      <c r="AI26" s="216"/>
      <c r="AJ26" s="216"/>
      <c r="AK26" s="216"/>
      <c r="AL26" s="124"/>
      <c r="AM26" s="124"/>
      <c r="AN26" s="124"/>
      <c r="AO26" s="124"/>
      <c r="AP26" s="124"/>
      <c r="AQ26" s="780" t="s">
        <v>2119</v>
      </c>
      <c r="AR26" s="781"/>
      <c r="AS26" s="781"/>
      <c r="AT26" s="781"/>
      <c r="AU26" s="781"/>
      <c r="AV26" s="781"/>
      <c r="AW26" s="781"/>
      <c r="AX26" s="781"/>
      <c r="AY26" s="781"/>
      <c r="AZ26" s="781"/>
      <c r="BA26" s="781"/>
      <c r="BB26" s="781"/>
      <c r="BC26" s="781"/>
      <c r="BD26" s="781"/>
      <c r="BE26" s="782"/>
    </row>
    <row r="27" spans="1:57" ht="18.75" customHeight="1" thickBot="1">
      <c r="A27" s="124"/>
      <c r="B27" s="887"/>
      <c r="C27" s="835" t="s">
        <v>1916</v>
      </c>
      <c r="D27" s="835"/>
      <c r="E27" s="835"/>
      <c r="F27" s="835"/>
      <c r="G27" s="835"/>
      <c r="H27" s="835"/>
      <c r="I27" s="835"/>
      <c r="J27" s="835"/>
      <c r="K27" s="835"/>
      <c r="L27" s="835"/>
      <c r="M27" s="835"/>
      <c r="N27" s="835"/>
      <c r="O27" s="835"/>
      <c r="P27" s="719"/>
      <c r="Q27" s="794">
        <v>1000000000</v>
      </c>
      <c r="R27" s="795"/>
      <c r="S27" s="795"/>
      <c r="T27" s="795"/>
      <c r="U27" s="795"/>
      <c r="V27" s="796"/>
      <c r="W27" s="218" t="s">
        <v>41</v>
      </c>
      <c r="X27" s="219"/>
      <c r="Y27" s="836"/>
      <c r="Z27" s="220"/>
      <c r="AA27" s="214"/>
      <c r="AB27" s="214"/>
      <c r="AC27" s="214"/>
      <c r="AD27" s="216"/>
      <c r="AE27" s="214"/>
      <c r="AF27" s="214"/>
      <c r="AG27" s="214"/>
      <c r="AH27" s="214"/>
      <c r="AI27" s="214"/>
      <c r="AJ27" s="214"/>
      <c r="AK27" s="216"/>
      <c r="AL27" s="124"/>
      <c r="AM27" s="124"/>
      <c r="AN27" s="124"/>
      <c r="AO27" s="124"/>
      <c r="AP27" s="124"/>
      <c r="AQ27" s="783"/>
      <c r="AR27" s="784"/>
      <c r="AS27" s="784"/>
      <c r="AT27" s="784"/>
      <c r="AU27" s="784"/>
      <c r="AV27" s="784"/>
      <c r="AW27" s="784"/>
      <c r="AX27" s="784"/>
      <c r="AY27" s="784"/>
      <c r="AZ27" s="784"/>
      <c r="BA27" s="784"/>
      <c r="BB27" s="784"/>
      <c r="BC27" s="784"/>
      <c r="BD27" s="784"/>
      <c r="BE27" s="785"/>
    </row>
    <row r="28" spans="1:57" ht="18.75" customHeight="1" thickBot="1">
      <c r="A28" s="124"/>
      <c r="B28" s="887"/>
      <c r="C28" s="725" t="s">
        <v>1917</v>
      </c>
      <c r="D28" s="725"/>
      <c r="E28" s="725"/>
      <c r="F28" s="725"/>
      <c r="G28" s="725"/>
      <c r="H28" s="725"/>
      <c r="I28" s="725"/>
      <c r="J28" s="725"/>
      <c r="K28" s="725"/>
      <c r="L28" s="725"/>
      <c r="M28" s="725"/>
      <c r="N28" s="725"/>
      <c r="O28" s="725"/>
      <c r="P28" s="726"/>
      <c r="Q28" s="701">
        <f>W21</f>
        <v>640000000</v>
      </c>
      <c r="R28" s="702"/>
      <c r="S28" s="702"/>
      <c r="T28" s="702"/>
      <c r="U28" s="702"/>
      <c r="V28" s="703"/>
      <c r="W28" s="218" t="s">
        <v>41</v>
      </c>
      <c r="X28" s="219"/>
      <c r="Y28" s="836"/>
      <c r="Z28" s="220"/>
      <c r="AA28" s="214"/>
      <c r="AB28" s="214"/>
      <c r="AC28" s="214"/>
      <c r="AD28" s="216"/>
      <c r="AE28" s="214"/>
      <c r="AF28" s="214"/>
      <c r="AG28" s="214"/>
      <c r="AH28" s="214"/>
      <c r="AI28" s="214"/>
      <c r="AJ28" s="214"/>
      <c r="AK28" s="216"/>
      <c r="AL28" s="124"/>
      <c r="AM28" s="124"/>
      <c r="AN28" s="124"/>
      <c r="AO28" s="124"/>
      <c r="AP28" s="124"/>
      <c r="AQ28" s="783"/>
      <c r="AR28" s="784"/>
      <c r="AS28" s="784"/>
      <c r="AT28" s="784"/>
      <c r="AU28" s="784"/>
      <c r="AV28" s="784"/>
      <c r="AW28" s="784"/>
      <c r="AX28" s="784"/>
      <c r="AY28" s="784"/>
      <c r="AZ28" s="784"/>
      <c r="BA28" s="784"/>
      <c r="BB28" s="784"/>
      <c r="BC28" s="784"/>
      <c r="BD28" s="784"/>
      <c r="BE28" s="785"/>
    </row>
    <row r="29" spans="1:57" ht="27.75" customHeight="1" thickBot="1">
      <c r="A29" s="124"/>
      <c r="B29" s="221"/>
      <c r="C29" s="725" t="s">
        <v>1920</v>
      </c>
      <c r="D29" s="725"/>
      <c r="E29" s="725"/>
      <c r="F29" s="725"/>
      <c r="G29" s="725"/>
      <c r="H29" s="725"/>
      <c r="I29" s="725"/>
      <c r="J29" s="725"/>
      <c r="K29" s="725"/>
      <c r="L29" s="725"/>
      <c r="M29" s="725"/>
      <c r="N29" s="725"/>
      <c r="O29" s="725"/>
      <c r="P29" s="726"/>
      <c r="Q29" s="794">
        <v>39500000</v>
      </c>
      <c r="R29" s="795"/>
      <c r="S29" s="795"/>
      <c r="T29" s="795"/>
      <c r="U29" s="795"/>
      <c r="V29" s="796"/>
      <c r="W29" s="218" t="s">
        <v>41</v>
      </c>
      <c r="X29" s="219"/>
      <c r="Y29" s="836"/>
      <c r="Z29" s="220"/>
      <c r="AA29" s="214"/>
      <c r="AB29" s="214"/>
      <c r="AC29" s="214"/>
      <c r="AD29" s="216"/>
      <c r="AE29" s="214"/>
      <c r="AF29" s="214"/>
      <c r="AG29" s="214"/>
      <c r="AH29" s="214"/>
      <c r="AI29" s="214"/>
      <c r="AJ29" s="214"/>
      <c r="AK29" s="216"/>
      <c r="AL29" s="124"/>
      <c r="AM29" s="124"/>
      <c r="AN29" s="124"/>
      <c r="AO29" s="124"/>
      <c r="AP29" s="124"/>
      <c r="AQ29" s="783"/>
      <c r="AR29" s="784"/>
      <c r="AS29" s="784"/>
      <c r="AT29" s="784"/>
      <c r="AU29" s="784"/>
      <c r="AV29" s="784"/>
      <c r="AW29" s="784"/>
      <c r="AX29" s="784"/>
      <c r="AY29" s="784"/>
      <c r="AZ29" s="784"/>
      <c r="BA29" s="784"/>
      <c r="BB29" s="784"/>
      <c r="BC29" s="784"/>
      <c r="BD29" s="784"/>
      <c r="BE29" s="785"/>
    </row>
    <row r="30" spans="1:57" ht="30.75" customHeight="1" thickBot="1">
      <c r="A30" s="124"/>
      <c r="B30" s="217" t="s">
        <v>43</v>
      </c>
      <c r="C30" s="704" t="s">
        <v>1918</v>
      </c>
      <c r="D30" s="705"/>
      <c r="E30" s="705"/>
      <c r="F30" s="705"/>
      <c r="G30" s="705"/>
      <c r="H30" s="705"/>
      <c r="I30" s="705"/>
      <c r="J30" s="705"/>
      <c r="K30" s="705"/>
      <c r="L30" s="705"/>
      <c r="M30" s="705"/>
      <c r="N30" s="705"/>
      <c r="O30" s="705"/>
      <c r="P30" s="705"/>
      <c r="Q30" s="701">
        <f>Q31-Q32-Q33-Q34</f>
        <v>315000000</v>
      </c>
      <c r="R30" s="702"/>
      <c r="S30" s="702"/>
      <c r="T30" s="702"/>
      <c r="U30" s="702"/>
      <c r="V30" s="703"/>
      <c r="W30" s="222" t="s">
        <v>41</v>
      </c>
      <c r="X30" s="219" t="s">
        <v>42</v>
      </c>
      <c r="Y30" s="756"/>
      <c r="Z30" s="220"/>
      <c r="AA30" s="214"/>
      <c r="AB30" s="214"/>
      <c r="AC30" s="214"/>
      <c r="AD30" s="216"/>
      <c r="AE30" s="214"/>
      <c r="AF30" s="214"/>
      <c r="AG30" s="214"/>
      <c r="AH30" s="214"/>
      <c r="AI30" s="214"/>
      <c r="AJ30" s="214"/>
      <c r="AK30" s="216"/>
      <c r="AL30" s="124"/>
      <c r="AM30" s="124"/>
      <c r="AN30" s="124"/>
      <c r="AO30" s="124"/>
      <c r="AP30" s="124"/>
      <c r="AQ30" s="786"/>
      <c r="AR30" s="787"/>
      <c r="AS30" s="787"/>
      <c r="AT30" s="787"/>
      <c r="AU30" s="787"/>
      <c r="AV30" s="787"/>
      <c r="AW30" s="787"/>
      <c r="AX30" s="787"/>
      <c r="AY30" s="787"/>
      <c r="AZ30" s="787"/>
      <c r="BA30" s="787"/>
      <c r="BB30" s="787"/>
      <c r="BC30" s="787"/>
      <c r="BD30" s="787"/>
      <c r="BE30" s="788"/>
    </row>
    <row r="31" spans="1:57" ht="18.75" customHeight="1" thickBot="1">
      <c r="A31" s="124"/>
      <c r="B31" s="766"/>
      <c r="C31" s="719" t="s">
        <v>1919</v>
      </c>
      <c r="D31" s="720"/>
      <c r="E31" s="720"/>
      <c r="F31" s="720"/>
      <c r="G31" s="720"/>
      <c r="H31" s="720"/>
      <c r="I31" s="720"/>
      <c r="J31" s="720"/>
      <c r="K31" s="720"/>
      <c r="L31" s="720"/>
      <c r="M31" s="720"/>
      <c r="N31" s="720"/>
      <c r="O31" s="720"/>
      <c r="P31" s="721"/>
      <c r="Q31" s="722">
        <v>950000000</v>
      </c>
      <c r="R31" s="723"/>
      <c r="S31" s="723"/>
      <c r="T31" s="723"/>
      <c r="U31" s="723"/>
      <c r="V31" s="724"/>
      <c r="W31" s="218" t="s">
        <v>41</v>
      </c>
      <c r="X31" s="214"/>
      <c r="Y31" s="214"/>
      <c r="Z31" s="214"/>
      <c r="AA31" s="214"/>
      <c r="AB31" s="214"/>
      <c r="AC31" s="214"/>
      <c r="AD31" s="216"/>
      <c r="AE31" s="214"/>
      <c r="AF31" s="214"/>
      <c r="AG31" s="214"/>
      <c r="AH31" s="214"/>
      <c r="AI31" s="214"/>
      <c r="AJ31" s="214"/>
      <c r="AK31" s="216"/>
      <c r="AL31" s="124"/>
    </row>
    <row r="32" spans="1:57" ht="18.75" customHeight="1" thickBot="1">
      <c r="A32" s="124"/>
      <c r="B32" s="766"/>
      <c r="C32" s="719" t="s">
        <v>2120</v>
      </c>
      <c r="D32" s="720"/>
      <c r="E32" s="720"/>
      <c r="F32" s="720"/>
      <c r="G32" s="720"/>
      <c r="H32" s="720"/>
      <c r="I32" s="720"/>
      <c r="J32" s="720"/>
      <c r="K32" s="720"/>
      <c r="L32" s="720"/>
      <c r="M32" s="720"/>
      <c r="N32" s="720"/>
      <c r="O32" s="720"/>
      <c r="P32" s="721"/>
      <c r="Q32" s="722">
        <v>600000000</v>
      </c>
      <c r="R32" s="723"/>
      <c r="S32" s="723"/>
      <c r="T32" s="723"/>
      <c r="U32" s="723"/>
      <c r="V32" s="724"/>
      <c r="W32" s="218" t="s">
        <v>41</v>
      </c>
      <c r="X32" s="214"/>
      <c r="Y32" s="214"/>
      <c r="Z32" s="214"/>
      <c r="AA32" s="214"/>
      <c r="AB32" s="214"/>
      <c r="AC32" s="214"/>
      <c r="AD32" s="216"/>
      <c r="AE32" s="214"/>
      <c r="AF32" s="214"/>
      <c r="AG32" s="214"/>
      <c r="AH32" s="214"/>
      <c r="AI32" s="214"/>
      <c r="AJ32" s="214"/>
      <c r="AK32" s="216"/>
      <c r="AL32" s="124"/>
    </row>
    <row r="33" spans="1:57" ht="27.75" customHeight="1" thickBot="1">
      <c r="A33" s="124"/>
      <c r="B33" s="766"/>
      <c r="C33" s="727" t="s">
        <v>1923</v>
      </c>
      <c r="D33" s="728"/>
      <c r="E33" s="728"/>
      <c r="F33" s="728"/>
      <c r="G33" s="728"/>
      <c r="H33" s="728"/>
      <c r="I33" s="728"/>
      <c r="J33" s="728"/>
      <c r="K33" s="728"/>
      <c r="L33" s="728"/>
      <c r="M33" s="728"/>
      <c r="N33" s="728"/>
      <c r="O33" s="728"/>
      <c r="P33" s="729"/>
      <c r="Q33" s="722">
        <v>5000000</v>
      </c>
      <c r="R33" s="723"/>
      <c r="S33" s="723"/>
      <c r="T33" s="723"/>
      <c r="U33" s="723"/>
      <c r="V33" s="724"/>
      <c r="W33" s="218" t="s">
        <v>41</v>
      </c>
      <c r="X33" s="214"/>
      <c r="Y33" s="214"/>
      <c r="Z33" s="214"/>
      <c r="AA33" s="214"/>
      <c r="AB33" s="214"/>
      <c r="AC33" s="214"/>
      <c r="AD33" s="216"/>
      <c r="AE33" s="214"/>
      <c r="AF33" s="214"/>
      <c r="AG33" s="214"/>
      <c r="AH33" s="214"/>
      <c r="AI33" s="214"/>
      <c r="AJ33" s="214"/>
      <c r="AK33" s="216"/>
      <c r="AL33" s="124"/>
    </row>
    <row r="34" spans="1:57" ht="28.5" customHeight="1" thickBot="1">
      <c r="A34" s="124"/>
      <c r="B34" s="767"/>
      <c r="C34" s="768" t="s">
        <v>1924</v>
      </c>
      <c r="D34" s="769"/>
      <c r="E34" s="769"/>
      <c r="F34" s="769"/>
      <c r="G34" s="769"/>
      <c r="H34" s="769"/>
      <c r="I34" s="769"/>
      <c r="J34" s="769"/>
      <c r="K34" s="769"/>
      <c r="L34" s="769"/>
      <c r="M34" s="769"/>
      <c r="N34" s="769"/>
      <c r="O34" s="769"/>
      <c r="P34" s="770"/>
      <c r="Q34" s="722">
        <v>30000000</v>
      </c>
      <c r="R34" s="723"/>
      <c r="S34" s="723"/>
      <c r="T34" s="723"/>
      <c r="U34" s="723"/>
      <c r="V34" s="724"/>
      <c r="W34" s="222" t="s">
        <v>41</v>
      </c>
      <c r="X34" s="214"/>
      <c r="Y34" s="214"/>
      <c r="Z34" s="214"/>
      <c r="AA34" s="216"/>
      <c r="AC34" s="214"/>
      <c r="AD34" s="214"/>
      <c r="AE34" s="214"/>
      <c r="AF34" s="214"/>
      <c r="AG34" s="214"/>
      <c r="AH34" s="214"/>
      <c r="AI34" s="216"/>
      <c r="AJ34" s="124"/>
      <c r="AK34" s="124"/>
      <c r="AL34" s="124"/>
      <c r="AW34" s="169"/>
    </row>
    <row r="35" spans="1:57" s="174" customFormat="1" ht="6" customHeight="1">
      <c r="A35" s="173"/>
      <c r="B35" s="188"/>
      <c r="C35" s="186"/>
      <c r="D35" s="187"/>
      <c r="E35" s="188"/>
      <c r="F35" s="188"/>
      <c r="G35" s="188"/>
      <c r="H35" s="188"/>
      <c r="I35" s="188"/>
      <c r="J35" s="188"/>
      <c r="K35" s="188"/>
      <c r="L35" s="189"/>
      <c r="M35" s="189"/>
      <c r="N35" s="189"/>
      <c r="O35" s="189"/>
      <c r="P35" s="189"/>
      <c r="Q35" s="189"/>
      <c r="R35" s="189"/>
      <c r="S35" s="189"/>
      <c r="T35" s="190"/>
      <c r="U35" s="191"/>
      <c r="V35" s="191"/>
      <c r="W35" s="191"/>
      <c r="X35" s="191"/>
      <c r="Y35" s="191"/>
      <c r="Z35" s="191"/>
      <c r="AA35" s="188"/>
      <c r="AB35" s="188"/>
      <c r="AC35" s="190"/>
      <c r="AD35" s="191"/>
      <c r="AE35" s="191"/>
      <c r="AF35" s="191"/>
      <c r="AG35" s="191"/>
      <c r="AH35" s="191"/>
      <c r="AI35" s="191"/>
      <c r="AJ35" s="188"/>
      <c r="AK35" s="188"/>
      <c r="AL35" s="173"/>
      <c r="AT35" s="179"/>
      <c r="AU35" s="179"/>
      <c r="AV35" s="179"/>
      <c r="AW35" s="179"/>
      <c r="AX35" s="179"/>
    </row>
    <row r="36" spans="1:57" ht="12" customHeight="1">
      <c r="A36" s="124"/>
      <c r="B36" s="223" t="s">
        <v>46</v>
      </c>
      <c r="C36" s="224"/>
      <c r="D36" s="136"/>
      <c r="E36" s="136"/>
      <c r="F36" s="136"/>
      <c r="G36" s="136"/>
      <c r="H36" s="136"/>
      <c r="I36" s="136"/>
      <c r="J36" s="136"/>
      <c r="K36" s="136"/>
      <c r="L36" s="136"/>
      <c r="M36" s="136"/>
      <c r="N36" s="136"/>
      <c r="O36" s="136"/>
      <c r="P36" s="136"/>
      <c r="Q36" s="136"/>
      <c r="R36" s="136"/>
      <c r="S36" s="136"/>
      <c r="T36" s="136"/>
      <c r="U36" s="136"/>
      <c r="V36" s="136"/>
      <c r="W36" s="136"/>
      <c r="X36" s="136"/>
      <c r="Y36" s="136"/>
      <c r="Z36" s="136"/>
      <c r="AA36" s="136"/>
      <c r="AB36" s="136"/>
      <c r="AC36" s="136"/>
      <c r="AD36" s="136"/>
      <c r="AE36" s="136"/>
      <c r="AF36" s="136"/>
      <c r="AG36" s="136"/>
      <c r="AH36" s="136"/>
      <c r="AI36" s="136"/>
      <c r="AJ36" s="136"/>
      <c r="AK36" s="136"/>
      <c r="AL36" s="136"/>
    </row>
    <row r="37" spans="1:57" s="174" customFormat="1" ht="24" customHeight="1">
      <c r="A37" s="173"/>
      <c r="B37" s="225" t="s">
        <v>47</v>
      </c>
      <c r="C37" s="718" t="s">
        <v>1921</v>
      </c>
      <c r="D37" s="718"/>
      <c r="E37" s="718"/>
      <c r="F37" s="718"/>
      <c r="G37" s="718"/>
      <c r="H37" s="718"/>
      <c r="I37" s="718"/>
      <c r="J37" s="718"/>
      <c r="K37" s="718"/>
      <c r="L37" s="718"/>
      <c r="M37" s="718"/>
      <c r="N37" s="718"/>
      <c r="O37" s="718"/>
      <c r="P37" s="718"/>
      <c r="Q37" s="718"/>
      <c r="R37" s="718"/>
      <c r="S37" s="718"/>
      <c r="T37" s="718"/>
      <c r="U37" s="718"/>
      <c r="V37" s="718"/>
      <c r="W37" s="718"/>
      <c r="X37" s="718"/>
      <c r="Y37" s="718"/>
      <c r="Z37" s="718"/>
      <c r="AA37" s="718"/>
      <c r="AB37" s="718"/>
      <c r="AC37" s="718"/>
      <c r="AD37" s="718"/>
      <c r="AE37" s="718"/>
      <c r="AF37" s="718"/>
      <c r="AG37" s="718"/>
      <c r="AH37" s="718"/>
      <c r="AI37" s="718"/>
      <c r="AJ37" s="718"/>
      <c r="AK37" s="718"/>
      <c r="AL37" s="226"/>
      <c r="AT37" s="179"/>
      <c r="AU37" s="179"/>
      <c r="AV37" s="179"/>
      <c r="AW37" s="179"/>
      <c r="AX37" s="179"/>
    </row>
    <row r="38" spans="1:57" s="174" customFormat="1" ht="33" customHeight="1">
      <c r="A38" s="173"/>
      <c r="B38" s="225" t="s">
        <v>47</v>
      </c>
      <c r="C38" s="717" t="s">
        <v>1922</v>
      </c>
      <c r="D38" s="717"/>
      <c r="E38" s="717"/>
      <c r="F38" s="717"/>
      <c r="G38" s="717"/>
      <c r="H38" s="717"/>
      <c r="I38" s="717"/>
      <c r="J38" s="717"/>
      <c r="K38" s="717"/>
      <c r="L38" s="717"/>
      <c r="M38" s="717"/>
      <c r="N38" s="717"/>
      <c r="O38" s="717"/>
      <c r="P38" s="717"/>
      <c r="Q38" s="717"/>
      <c r="R38" s="717"/>
      <c r="S38" s="717"/>
      <c r="T38" s="717"/>
      <c r="U38" s="717"/>
      <c r="V38" s="717"/>
      <c r="W38" s="717"/>
      <c r="X38" s="717"/>
      <c r="Y38" s="717"/>
      <c r="Z38" s="717"/>
      <c r="AA38" s="717"/>
      <c r="AB38" s="717"/>
      <c r="AC38" s="717"/>
      <c r="AD38" s="717"/>
      <c r="AE38" s="717"/>
      <c r="AF38" s="717"/>
      <c r="AG38" s="717"/>
      <c r="AH38" s="717"/>
      <c r="AI38" s="717"/>
      <c r="AJ38" s="717"/>
      <c r="AK38" s="717"/>
      <c r="AL38" s="226"/>
      <c r="AT38" s="179"/>
      <c r="AU38" s="179"/>
      <c r="AV38" s="179"/>
      <c r="AW38" s="179"/>
      <c r="AX38" s="179"/>
    </row>
    <row r="39" spans="1:57" s="174" customFormat="1" ht="34.9" customHeight="1">
      <c r="A39" s="173"/>
      <c r="B39" s="225" t="s">
        <v>47</v>
      </c>
      <c r="C39" s="718" t="s">
        <v>2121</v>
      </c>
      <c r="D39" s="718"/>
      <c r="E39" s="718"/>
      <c r="F39" s="718"/>
      <c r="G39" s="718"/>
      <c r="H39" s="718"/>
      <c r="I39" s="718"/>
      <c r="J39" s="718"/>
      <c r="K39" s="718"/>
      <c r="L39" s="718"/>
      <c r="M39" s="718"/>
      <c r="N39" s="718"/>
      <c r="O39" s="718"/>
      <c r="P39" s="718"/>
      <c r="Q39" s="718"/>
      <c r="R39" s="718"/>
      <c r="S39" s="718"/>
      <c r="T39" s="718"/>
      <c r="U39" s="718"/>
      <c r="V39" s="718"/>
      <c r="W39" s="718"/>
      <c r="X39" s="718"/>
      <c r="Y39" s="718"/>
      <c r="Z39" s="718"/>
      <c r="AA39" s="718"/>
      <c r="AB39" s="718"/>
      <c r="AC39" s="718"/>
      <c r="AD39" s="718"/>
      <c r="AE39" s="718"/>
      <c r="AF39" s="718"/>
      <c r="AG39" s="718"/>
      <c r="AH39" s="718"/>
      <c r="AI39" s="718"/>
      <c r="AJ39" s="718"/>
      <c r="AK39" s="718"/>
      <c r="AL39" s="226"/>
      <c r="AT39" s="179"/>
      <c r="AU39" s="179"/>
      <c r="AV39" s="179"/>
      <c r="AW39" s="179"/>
      <c r="AX39" s="179"/>
    </row>
    <row r="40" spans="1:57" ht="4.5" customHeight="1">
      <c r="A40" s="124"/>
      <c r="B40" s="227"/>
      <c r="C40" s="224"/>
      <c r="D40" s="224"/>
      <c r="E40" s="224"/>
      <c r="F40" s="224"/>
      <c r="G40" s="224"/>
      <c r="H40" s="224"/>
      <c r="I40" s="224"/>
      <c r="J40" s="224"/>
      <c r="K40" s="224"/>
      <c r="L40" s="224"/>
      <c r="M40" s="224"/>
      <c r="N40" s="224"/>
      <c r="O40" s="224"/>
      <c r="P40" s="224"/>
      <c r="Q40" s="224"/>
      <c r="R40" s="224"/>
      <c r="S40" s="224"/>
      <c r="T40" s="224"/>
      <c r="U40" s="224"/>
      <c r="V40" s="224"/>
      <c r="W40" s="224"/>
      <c r="X40" s="224"/>
      <c r="Y40" s="224"/>
      <c r="Z40" s="224"/>
      <c r="AA40" s="224"/>
      <c r="AB40" s="224"/>
      <c r="AC40" s="224"/>
      <c r="AD40" s="224"/>
      <c r="AE40" s="224"/>
      <c r="AF40" s="224"/>
      <c r="AG40" s="224"/>
      <c r="AH40" s="224"/>
      <c r="AI40" s="224"/>
      <c r="AJ40" s="224"/>
      <c r="AK40" s="224"/>
      <c r="AL40" s="224"/>
    </row>
    <row r="41" spans="1:57" ht="19.5" customHeight="1">
      <c r="A41" s="124"/>
      <c r="B41" s="674" t="s">
        <v>2104</v>
      </c>
      <c r="C41" s="674"/>
      <c r="D41" s="674"/>
      <c r="E41" s="674"/>
      <c r="F41" s="674"/>
      <c r="G41" s="674"/>
      <c r="H41" s="674"/>
      <c r="I41" s="674"/>
      <c r="J41" s="674"/>
      <c r="K41" s="674"/>
      <c r="L41" s="674"/>
      <c r="M41" s="674"/>
      <c r="N41" s="674"/>
      <c r="O41" s="674"/>
      <c r="P41" s="674"/>
      <c r="Q41" s="674"/>
      <c r="R41" s="674"/>
      <c r="S41" s="674"/>
      <c r="T41" s="674"/>
      <c r="U41" s="674"/>
      <c r="V41" s="674"/>
      <c r="W41" s="674"/>
      <c r="X41" s="674"/>
      <c r="Y41" s="674"/>
      <c r="Z41" s="674"/>
      <c r="AA41" s="674"/>
      <c r="AB41" s="674"/>
      <c r="AC41" s="674"/>
      <c r="AD41" s="674"/>
      <c r="AE41" s="674"/>
      <c r="AF41" s="674"/>
      <c r="AG41" s="674"/>
      <c r="AH41" s="674"/>
      <c r="AI41" s="674"/>
      <c r="AJ41" s="674"/>
      <c r="AK41" s="674"/>
      <c r="AL41" s="185"/>
      <c r="AT41" s="180"/>
      <c r="AU41" s="180"/>
      <c r="AV41" s="180"/>
      <c r="AW41" s="180"/>
      <c r="AX41" s="180"/>
    </row>
    <row r="42" spans="1:57" ht="16.5" customHeight="1" thickBot="1">
      <c r="A42" s="124"/>
      <c r="B42" s="125" t="s">
        <v>47</v>
      </c>
      <c r="C42" s="850" t="s">
        <v>1925</v>
      </c>
      <c r="D42" s="850"/>
      <c r="E42" s="850"/>
      <c r="F42" s="850"/>
      <c r="G42" s="850"/>
      <c r="H42" s="850"/>
      <c r="I42" s="850"/>
      <c r="J42" s="850"/>
      <c r="K42" s="850"/>
      <c r="L42" s="850"/>
      <c r="M42" s="850"/>
      <c r="N42" s="850"/>
      <c r="O42" s="850"/>
      <c r="P42" s="850"/>
      <c r="Q42" s="850"/>
      <c r="R42" s="850"/>
      <c r="S42" s="850"/>
      <c r="T42" s="850"/>
      <c r="U42" s="850"/>
      <c r="V42" s="850"/>
      <c r="W42" s="850"/>
      <c r="X42" s="850"/>
      <c r="Y42" s="850"/>
      <c r="Z42" s="850"/>
      <c r="AA42" s="850"/>
      <c r="AB42" s="850"/>
      <c r="AC42" s="850"/>
      <c r="AD42" s="850"/>
      <c r="AE42" s="850"/>
      <c r="AF42" s="850"/>
      <c r="AG42" s="850"/>
      <c r="AH42" s="850"/>
      <c r="AI42" s="850"/>
      <c r="AJ42" s="850"/>
      <c r="AK42" s="850"/>
      <c r="AL42" s="186"/>
      <c r="AT42" s="180"/>
      <c r="AU42" s="180"/>
      <c r="AV42" s="180"/>
      <c r="AW42" s="180"/>
      <c r="AX42" s="180"/>
    </row>
    <row r="43" spans="1:57" ht="51.75" customHeight="1">
      <c r="A43" s="124"/>
      <c r="B43" s="743" t="s">
        <v>49</v>
      </c>
      <c r="C43" s="744"/>
      <c r="D43" s="744"/>
      <c r="E43" s="745"/>
      <c r="F43" s="843" t="s">
        <v>2322</v>
      </c>
      <c r="G43" s="844"/>
      <c r="H43" s="844"/>
      <c r="I43" s="844"/>
      <c r="J43" s="844"/>
      <c r="K43" s="844"/>
      <c r="L43" s="844"/>
      <c r="M43" s="844"/>
      <c r="N43" s="844"/>
      <c r="O43" s="844"/>
      <c r="P43" s="844"/>
      <c r="Q43" s="844"/>
      <c r="R43" s="844"/>
      <c r="S43" s="844"/>
      <c r="T43" s="844"/>
      <c r="U43" s="844"/>
      <c r="V43" s="844"/>
      <c r="W43" s="844"/>
      <c r="X43" s="844"/>
      <c r="Y43" s="844"/>
      <c r="Z43" s="844"/>
      <c r="AA43" s="844"/>
      <c r="AB43" s="844"/>
      <c r="AC43" s="844"/>
      <c r="AD43" s="844"/>
      <c r="AE43" s="844"/>
      <c r="AF43" s="844"/>
      <c r="AG43" s="844"/>
      <c r="AH43" s="844"/>
      <c r="AI43" s="844"/>
      <c r="AJ43" s="844"/>
      <c r="AK43" s="845"/>
      <c r="AL43" s="173"/>
      <c r="AQ43" s="655" t="s">
        <v>2108</v>
      </c>
      <c r="AR43" s="656"/>
      <c r="AS43" s="656"/>
      <c r="AT43" s="656"/>
      <c r="AU43" s="656"/>
      <c r="AV43" s="656"/>
      <c r="AW43" s="656"/>
      <c r="AX43" s="656"/>
      <c r="AY43" s="656"/>
      <c r="AZ43" s="656"/>
      <c r="BA43" s="656"/>
      <c r="BB43" s="656"/>
      <c r="BC43" s="656"/>
      <c r="BD43" s="656"/>
      <c r="BE43" s="657"/>
    </row>
    <row r="44" spans="1:57" ht="47.25" customHeight="1" thickBot="1">
      <c r="A44" s="124"/>
      <c r="B44" s="743" t="s">
        <v>50</v>
      </c>
      <c r="C44" s="744"/>
      <c r="D44" s="744"/>
      <c r="E44" s="745"/>
      <c r="F44" s="851" t="s">
        <v>2323</v>
      </c>
      <c r="G44" s="852"/>
      <c r="H44" s="852"/>
      <c r="I44" s="852"/>
      <c r="J44" s="852"/>
      <c r="K44" s="852"/>
      <c r="L44" s="852"/>
      <c r="M44" s="852"/>
      <c r="N44" s="852"/>
      <c r="O44" s="852"/>
      <c r="P44" s="852"/>
      <c r="Q44" s="852"/>
      <c r="R44" s="852"/>
      <c r="S44" s="852"/>
      <c r="T44" s="852"/>
      <c r="U44" s="852"/>
      <c r="V44" s="852"/>
      <c r="W44" s="852"/>
      <c r="X44" s="852"/>
      <c r="Y44" s="852"/>
      <c r="Z44" s="852"/>
      <c r="AA44" s="852"/>
      <c r="AB44" s="852"/>
      <c r="AC44" s="852"/>
      <c r="AD44" s="852"/>
      <c r="AE44" s="852"/>
      <c r="AF44" s="852"/>
      <c r="AG44" s="852"/>
      <c r="AH44" s="852"/>
      <c r="AI44" s="852"/>
      <c r="AJ44" s="852"/>
      <c r="AK44" s="853"/>
      <c r="AL44" s="173"/>
      <c r="AQ44" s="658"/>
      <c r="AR44" s="659"/>
      <c r="AS44" s="659"/>
      <c r="AT44" s="659"/>
      <c r="AU44" s="659"/>
      <c r="AV44" s="659"/>
      <c r="AW44" s="659"/>
      <c r="AX44" s="659"/>
      <c r="AY44" s="659"/>
      <c r="AZ44" s="659"/>
      <c r="BA44" s="659"/>
      <c r="BB44" s="659"/>
      <c r="BC44" s="659"/>
      <c r="BD44" s="659"/>
      <c r="BE44" s="660"/>
    </row>
    <row r="45" spans="1:57" ht="13.5" customHeight="1">
      <c r="A45" s="124"/>
      <c r="B45" s="228"/>
      <c r="C45" s="228"/>
      <c r="D45" s="228"/>
      <c r="E45" s="228"/>
      <c r="F45" s="228"/>
      <c r="G45" s="228"/>
      <c r="H45" s="228"/>
      <c r="I45" s="228"/>
      <c r="J45" s="228"/>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228"/>
      <c r="AH45" s="228"/>
      <c r="AI45" s="228"/>
      <c r="AJ45" s="228"/>
      <c r="AK45" s="228"/>
      <c r="AL45" s="228"/>
      <c r="AM45" s="229"/>
      <c r="AT45" s="180"/>
      <c r="AU45" s="180"/>
      <c r="AV45" s="180"/>
      <c r="AW45" s="180"/>
      <c r="AX45" s="180"/>
    </row>
    <row r="46" spans="1:57" s="231" customFormat="1" ht="30.75" customHeight="1">
      <c r="A46" s="230"/>
      <c r="B46" s="837" t="s">
        <v>51</v>
      </c>
      <c r="C46" s="837"/>
      <c r="D46" s="837"/>
      <c r="E46" s="837"/>
      <c r="F46" s="837"/>
      <c r="G46" s="837"/>
      <c r="H46" s="837"/>
      <c r="I46" s="837"/>
      <c r="J46" s="837"/>
      <c r="K46" s="837"/>
      <c r="L46" s="837"/>
      <c r="M46" s="837"/>
      <c r="N46" s="837"/>
      <c r="O46" s="837"/>
      <c r="P46" s="837"/>
      <c r="Q46" s="837"/>
      <c r="R46" s="837"/>
      <c r="S46" s="837"/>
      <c r="T46" s="837"/>
      <c r="U46" s="837"/>
      <c r="V46" s="837"/>
      <c r="W46" s="837"/>
      <c r="X46" s="837"/>
      <c r="Y46" s="837"/>
      <c r="Z46" s="837"/>
      <c r="AA46" s="837"/>
      <c r="AB46" s="837"/>
      <c r="AC46" s="837"/>
      <c r="AD46" s="837"/>
      <c r="AE46" s="837"/>
      <c r="AF46" s="837"/>
      <c r="AG46" s="837"/>
      <c r="AH46" s="837"/>
      <c r="AI46" s="837"/>
      <c r="AJ46" s="837"/>
      <c r="AK46" s="837"/>
      <c r="AL46" s="230"/>
      <c r="AT46" s="232"/>
      <c r="AU46" s="232"/>
      <c r="AV46" s="232"/>
      <c r="AW46" s="232"/>
      <c r="AX46" s="232"/>
    </row>
    <row r="47" spans="1:57" s="231" customFormat="1" ht="17.45" customHeight="1" thickBot="1">
      <c r="A47" s="230"/>
      <c r="B47" s="757" t="s">
        <v>2122</v>
      </c>
      <c r="C47" s="757"/>
      <c r="D47" s="757"/>
      <c r="E47" s="757"/>
      <c r="F47" s="757"/>
      <c r="G47" s="757"/>
      <c r="H47" s="757"/>
      <c r="I47" s="757"/>
      <c r="J47" s="757"/>
      <c r="K47" s="757"/>
      <c r="L47" s="757"/>
      <c r="M47" s="757"/>
      <c r="N47" s="757"/>
      <c r="O47" s="757"/>
      <c r="P47" s="757"/>
      <c r="Q47" s="757"/>
      <c r="R47" s="757"/>
      <c r="S47" s="757"/>
      <c r="T47" s="757"/>
      <c r="U47" s="757"/>
      <c r="V47" s="757"/>
      <c r="W47" s="757"/>
      <c r="X47" s="757"/>
      <c r="Y47" s="757"/>
      <c r="Z47" s="757"/>
      <c r="AA47" s="757"/>
      <c r="AB47" s="757"/>
      <c r="AC47" s="757"/>
      <c r="AD47" s="757"/>
      <c r="AE47" s="757"/>
      <c r="AF47" s="757"/>
      <c r="AG47" s="757"/>
      <c r="AH47" s="757"/>
      <c r="AI47" s="757"/>
      <c r="AJ47" s="757"/>
      <c r="AK47" s="757"/>
      <c r="AL47" s="230"/>
      <c r="AM47" s="233" t="s">
        <v>2123</v>
      </c>
      <c r="AN47" s="233">
        <f>COUNTIF('別紙様式3-2（処遇改善加算　個票）'!P:P,"処遇改善加算Ⅰ")+COUNTIF('別紙様式3-2（処遇改善加算　個票）'!P:P,"処遇改善加算Ⅱ")+COUNTIF('別紙様式3-2（処遇改善加算　個票）'!P:P,"処遇改善加算Ⅲ")+COUNTIF('別紙様式3-2（処遇改善加算　個票）'!P:P,"処遇改善加算Ⅳ")+COUNTIF('別紙様式3-2（処遇改善加算　個票）'!Y:Y,"処遇改善加算Ⅰ")+COUNTIF('別紙様式3-2（処遇改善加算　個票）'!Y:Y,"処遇改善加算Ⅱ")+COUNTIF('別紙様式3-2（処遇改善加算　個票）'!Y:Y,"処遇改善加算Ⅲ")+COUNTIF('別紙様式3-2（処遇改善加算　個票）'!Y:Y,"処遇改善加算Ⅳ")</f>
        <v>47</v>
      </c>
      <c r="AO47" s="234"/>
      <c r="AP47" s="234"/>
      <c r="AT47" s="232"/>
      <c r="AU47" s="232"/>
      <c r="AV47" s="232"/>
      <c r="AW47" s="232"/>
      <c r="AX47" s="232"/>
    </row>
    <row r="48" spans="1:57" s="231" customFormat="1" ht="26.45" customHeight="1" thickBot="1">
      <c r="A48" s="230"/>
      <c r="B48" s="661" t="s">
        <v>2112</v>
      </c>
      <c r="C48" s="662"/>
      <c r="D48" s="662"/>
      <c r="E48" s="662"/>
      <c r="F48" s="662"/>
      <c r="G48" s="662"/>
      <c r="H48" s="662"/>
      <c r="I48" s="662"/>
      <c r="J48" s="662"/>
      <c r="K48" s="662"/>
      <c r="L48" s="662"/>
      <c r="M48" s="662"/>
      <c r="N48" s="662"/>
      <c r="O48" s="662"/>
      <c r="P48" s="662"/>
      <c r="Q48" s="662"/>
      <c r="R48" s="662"/>
      <c r="S48" s="662"/>
      <c r="T48" s="662"/>
      <c r="U48" s="662"/>
      <c r="V48" s="662"/>
      <c r="W48" s="662"/>
      <c r="X48" s="662"/>
      <c r="Y48" s="662"/>
      <c r="Z48" s="662"/>
      <c r="AA48" s="662"/>
      <c r="AB48" s="662"/>
      <c r="AC48" s="662"/>
      <c r="AD48" s="662"/>
      <c r="AE48" s="662"/>
      <c r="AF48" s="662"/>
      <c r="AG48" s="662"/>
      <c r="AH48" s="662"/>
      <c r="AI48" s="662"/>
      <c r="AJ48" s="662"/>
      <c r="AK48" s="336" t="str">
        <f>IF(H7="", "", IF(AN47=AN51, "○", "×"))</f>
        <v>○</v>
      </c>
      <c r="AL48" s="230"/>
      <c r="AM48" s="233" t="s">
        <v>2124</v>
      </c>
      <c r="AN48" s="233">
        <f>$AN$47-(COUNTIF('別紙様式3-2（処遇改善加算　個票）'!P:P,"処遇改善加算Ⅳ")+COUNTIF('別紙様式3-2（処遇改善加算　個票）'!Y:Y, "処遇改善加算Ⅳ"))</f>
        <v>46</v>
      </c>
      <c r="AO48" s="234"/>
      <c r="AP48" s="234"/>
      <c r="AT48" s="232"/>
      <c r="AU48" s="232"/>
      <c r="AV48" s="232"/>
      <c r="AW48" s="232"/>
      <c r="AX48" s="232"/>
    </row>
    <row r="49" spans="1:57" s="231" customFormat="1" ht="30.75" customHeight="1" thickBot="1">
      <c r="A49" s="230"/>
      <c r="B49" s="758" t="s">
        <v>2189</v>
      </c>
      <c r="C49" s="759"/>
      <c r="D49" s="759"/>
      <c r="E49" s="759"/>
      <c r="F49" s="759"/>
      <c r="G49" s="759"/>
      <c r="H49" s="759"/>
      <c r="I49" s="759"/>
      <c r="J49" s="759"/>
      <c r="K49" s="759"/>
      <c r="L49" s="759"/>
      <c r="M49" s="759"/>
      <c r="N49" s="759"/>
      <c r="O49" s="759"/>
      <c r="P49" s="759"/>
      <c r="Q49" s="759"/>
      <c r="R49" s="759"/>
      <c r="S49" s="760"/>
      <c r="T49" s="761">
        <f>'別紙様式3-2（処遇改善加算　個票）'!N6</f>
        <v>215743105</v>
      </c>
      <c r="U49" s="762"/>
      <c r="V49" s="762"/>
      <c r="W49" s="762"/>
      <c r="X49" s="762"/>
      <c r="Y49" s="235" t="s">
        <v>41</v>
      </c>
      <c r="AA49" s="137"/>
      <c r="AB49" s="124"/>
      <c r="AC49" s="124"/>
      <c r="AD49" s="124"/>
      <c r="AE49" s="230"/>
      <c r="AF49" s="230"/>
      <c r="AG49" s="230"/>
      <c r="AH49" s="230"/>
      <c r="AI49" s="230"/>
      <c r="AJ49" s="230"/>
      <c r="AK49" s="230"/>
      <c r="AL49" s="230"/>
      <c r="AM49" s="233" t="s">
        <v>2125</v>
      </c>
      <c r="AN49" s="233">
        <f>AN48-(COUNTIF('別紙様式3-2（処遇改善加算　個票）'!P:P,"処遇改善加算Ⅲ")+COUNTIF('別紙様式3-2（処遇改善加算　個票）'!Y:Y, "処遇改善加算Ⅲ"))</f>
        <v>45</v>
      </c>
      <c r="AO49" s="234"/>
      <c r="AP49" s="234"/>
      <c r="AQ49" s="232"/>
    </row>
    <row r="50" spans="1:57" s="231" customFormat="1" ht="30.75" customHeight="1" thickBot="1">
      <c r="A50" s="230"/>
      <c r="B50" s="774" t="s">
        <v>2190</v>
      </c>
      <c r="C50" s="846"/>
      <c r="D50" s="846"/>
      <c r="E50" s="846"/>
      <c r="F50" s="846"/>
      <c r="G50" s="846"/>
      <c r="H50" s="846"/>
      <c r="I50" s="846"/>
      <c r="J50" s="846"/>
      <c r="K50" s="846"/>
      <c r="L50" s="846"/>
      <c r="M50" s="846"/>
      <c r="N50" s="846"/>
      <c r="O50" s="846"/>
      <c r="P50" s="846"/>
      <c r="Q50" s="846"/>
      <c r="R50" s="846"/>
      <c r="S50" s="846"/>
      <c r="T50" s="847">
        <v>220000000</v>
      </c>
      <c r="U50" s="848"/>
      <c r="V50" s="848"/>
      <c r="W50" s="848"/>
      <c r="X50" s="849"/>
      <c r="Y50" s="236" t="s">
        <v>41</v>
      </c>
      <c r="Z50" s="124" t="s">
        <v>42</v>
      </c>
      <c r="AA50" s="197" t="str">
        <f>IF(H7="", "", IF(T50&gt;=T49, "○", "×"))</f>
        <v>○</v>
      </c>
      <c r="AB50" s="237"/>
      <c r="AC50" s="237"/>
      <c r="AD50" s="237"/>
      <c r="AE50" s="230"/>
      <c r="AF50" s="230"/>
      <c r="AG50" s="230"/>
      <c r="AH50" s="230"/>
      <c r="AI50" s="230"/>
      <c r="AJ50" s="230"/>
      <c r="AK50" s="230"/>
      <c r="AL50" s="230"/>
      <c r="AM50" s="427" t="s">
        <v>2127</v>
      </c>
      <c r="AN50" s="427">
        <f>AN49-(COUNTIF('別紙様式3-2（処遇改善加算　個票）'!P:P,"処遇改善加算Ⅱ")+COUNTIF('別紙様式3-2（処遇改善加算　個票）'!Y:Y, "処遇改善加算Ⅱ"))</f>
        <v>1</v>
      </c>
      <c r="AO50" s="234"/>
      <c r="AP50" s="234"/>
      <c r="AQ50" s="232"/>
    </row>
    <row r="51" spans="1:57" s="231" customFormat="1" ht="12" customHeight="1">
      <c r="A51" s="230"/>
      <c r="B51" s="238"/>
      <c r="C51" s="238"/>
      <c r="D51" s="238"/>
      <c r="E51" s="238"/>
      <c r="F51" s="238"/>
      <c r="G51" s="238"/>
      <c r="H51" s="238"/>
      <c r="I51" s="238"/>
      <c r="J51" s="238"/>
      <c r="K51" s="238"/>
      <c r="L51" s="238"/>
      <c r="M51" s="238"/>
      <c r="N51" s="238"/>
      <c r="O51" s="238"/>
      <c r="P51" s="238"/>
      <c r="Q51" s="238"/>
      <c r="R51" s="238"/>
      <c r="S51" s="238"/>
      <c r="T51" s="238"/>
      <c r="U51" s="238"/>
      <c r="V51" s="238"/>
      <c r="W51" s="238"/>
      <c r="X51" s="238"/>
      <c r="Y51" s="238"/>
      <c r="Z51" s="238"/>
      <c r="AA51" s="238"/>
      <c r="AB51" s="238"/>
      <c r="AC51" s="238"/>
      <c r="AD51" s="238"/>
      <c r="AE51" s="238"/>
      <c r="AF51" s="238"/>
      <c r="AG51" s="238"/>
      <c r="AH51" s="238"/>
      <c r="AI51" s="238"/>
      <c r="AJ51" s="238"/>
      <c r="AK51" s="238"/>
      <c r="AL51" s="230"/>
      <c r="AM51" s="428" t="s">
        <v>2114</v>
      </c>
      <c r="AN51" s="429">
        <f>COUNTIF('別紙様式3-2（処遇改善加算　個票）'!T:T, "○")+COUNTIF('別紙様式3-2（処遇改善加算　個票）'!AB:AB, "○")</f>
        <v>47</v>
      </c>
      <c r="AO51" s="234"/>
      <c r="AP51" s="234"/>
      <c r="AT51" s="232"/>
      <c r="AU51" s="232"/>
      <c r="AV51" s="232"/>
      <c r="AW51" s="232"/>
      <c r="AX51" s="232"/>
    </row>
    <row r="52" spans="1:57" ht="31.9" customHeight="1" thickBot="1">
      <c r="A52" s="124"/>
      <c r="B52" s="757" t="s">
        <v>2184</v>
      </c>
      <c r="C52" s="757"/>
      <c r="D52" s="757"/>
      <c r="E52" s="757"/>
      <c r="F52" s="757"/>
      <c r="G52" s="757"/>
      <c r="H52" s="757"/>
      <c r="I52" s="757"/>
      <c r="J52" s="757"/>
      <c r="K52" s="757"/>
      <c r="L52" s="757"/>
      <c r="M52" s="757"/>
      <c r="N52" s="757"/>
      <c r="O52" s="757"/>
      <c r="P52" s="757"/>
      <c r="Q52" s="757"/>
      <c r="R52" s="757"/>
      <c r="S52" s="757"/>
      <c r="T52" s="757"/>
      <c r="U52" s="757"/>
      <c r="V52" s="757"/>
      <c r="W52" s="757"/>
      <c r="X52" s="757"/>
      <c r="Y52" s="757"/>
      <c r="Z52" s="757"/>
      <c r="AA52" s="757"/>
      <c r="AB52" s="757"/>
      <c r="AC52" s="757"/>
      <c r="AD52" s="757"/>
      <c r="AE52" s="757"/>
      <c r="AF52" s="757"/>
      <c r="AG52" s="757"/>
      <c r="AH52" s="757"/>
      <c r="AI52" s="757"/>
      <c r="AJ52" s="757"/>
      <c r="AK52" s="757"/>
      <c r="AL52" s="124"/>
      <c r="AN52" s="242"/>
      <c r="AO52" s="234"/>
      <c r="AP52" s="234"/>
    </row>
    <row r="53" spans="1:57" ht="21" customHeight="1" thickBot="1">
      <c r="A53" s="124"/>
      <c r="B53" s="661" t="s">
        <v>2113</v>
      </c>
      <c r="C53" s="662"/>
      <c r="D53" s="662"/>
      <c r="E53" s="662"/>
      <c r="F53" s="662"/>
      <c r="G53" s="662"/>
      <c r="H53" s="662"/>
      <c r="I53" s="662"/>
      <c r="J53" s="662"/>
      <c r="K53" s="662"/>
      <c r="L53" s="662"/>
      <c r="M53" s="662"/>
      <c r="N53" s="662"/>
      <c r="O53" s="662"/>
      <c r="P53" s="662"/>
      <c r="Q53" s="662"/>
      <c r="R53" s="662"/>
      <c r="S53" s="662"/>
      <c r="T53" s="662"/>
      <c r="U53" s="662"/>
      <c r="V53" s="662"/>
      <c r="W53" s="662"/>
      <c r="X53" s="662"/>
      <c r="Y53" s="662"/>
      <c r="Z53" s="662"/>
      <c r="AA53" s="662"/>
      <c r="AB53" s="662"/>
      <c r="AC53" s="662"/>
      <c r="AD53" s="662"/>
      <c r="AE53" s="662"/>
      <c r="AF53" s="662"/>
      <c r="AG53" s="662"/>
      <c r="AH53" s="662"/>
      <c r="AI53" s="662"/>
      <c r="AJ53" s="662"/>
      <c r="AK53" s="336" t="str">
        <f>IF(H7="", "", IF(AN53=AN54, "○", "×"))</f>
        <v>○</v>
      </c>
      <c r="AL53" s="124"/>
      <c r="AM53" s="438" t="s">
        <v>2109</v>
      </c>
      <c r="AN53" s="439">
        <f>COUNT('別紙様式3-2（処遇改善加算　個票）'!U:U)+COUNT('別紙様式3-2（処遇改善加算　個票）'!AC:AD)</f>
        <v>9</v>
      </c>
      <c r="AO53" s="234"/>
      <c r="AP53" s="234"/>
    </row>
    <row r="54" spans="1:57" ht="25.5" customHeight="1" thickBot="1">
      <c r="A54" s="124"/>
      <c r="B54" s="774" t="s">
        <v>2191</v>
      </c>
      <c r="C54" s="775"/>
      <c r="D54" s="775"/>
      <c r="E54" s="775"/>
      <c r="F54" s="775"/>
      <c r="G54" s="775"/>
      <c r="H54" s="775"/>
      <c r="I54" s="775"/>
      <c r="J54" s="775"/>
      <c r="K54" s="775"/>
      <c r="L54" s="775"/>
      <c r="M54" s="775"/>
      <c r="N54" s="775"/>
      <c r="O54" s="775"/>
      <c r="P54" s="775"/>
      <c r="Q54" s="775"/>
      <c r="R54" s="775"/>
      <c r="S54" s="776"/>
      <c r="T54" s="761">
        <f>'別紙様式3-2（処遇改善加算　個票）'!N7</f>
        <v>13884189</v>
      </c>
      <c r="U54" s="762"/>
      <c r="V54" s="762"/>
      <c r="W54" s="762"/>
      <c r="X54" s="762"/>
      <c r="Y54" s="239" t="s">
        <v>41</v>
      </c>
      <c r="Z54" s="240" t="s">
        <v>42</v>
      </c>
      <c r="AA54" s="202"/>
      <c r="AB54" s="124"/>
      <c r="AC54" s="124"/>
      <c r="AD54" s="124"/>
      <c r="AE54" s="124"/>
      <c r="AF54" s="124"/>
      <c r="AG54" s="124" t="s">
        <v>42</v>
      </c>
      <c r="AH54" s="241" t="str">
        <f>IF(T55&lt;T54,"×","")</f>
        <v/>
      </c>
      <c r="AI54" s="124"/>
      <c r="AJ54" s="124"/>
      <c r="AK54" s="124"/>
      <c r="AL54" s="124"/>
      <c r="AM54" s="425" t="s">
        <v>2110</v>
      </c>
      <c r="AN54" s="426">
        <f>COUNTIF('別紙様式3-2（処遇改善加算　個票）'!V:V, "○")+COUNTIF('別紙様式3-2（処遇改善加算　個票）'!AE:AE, "○")</f>
        <v>9</v>
      </c>
      <c r="AO54" s="234"/>
      <c r="AP54" s="234"/>
      <c r="AQ54" s="663" t="s">
        <v>52</v>
      </c>
      <c r="AR54" s="664"/>
      <c r="AS54" s="664"/>
      <c r="AT54" s="664"/>
      <c r="AU54" s="664"/>
      <c r="AV54" s="664"/>
      <c r="AW54" s="664"/>
      <c r="AX54" s="664"/>
      <c r="AY54" s="664"/>
      <c r="AZ54" s="664"/>
      <c r="BA54" s="664"/>
      <c r="BB54" s="664"/>
      <c r="BC54" s="664"/>
      <c r="BD54" s="664"/>
      <c r="BE54" s="665"/>
    </row>
    <row r="55" spans="1:57" ht="23.25" customHeight="1" thickBot="1">
      <c r="A55" s="124"/>
      <c r="B55" s="838" t="s">
        <v>2192</v>
      </c>
      <c r="C55" s="839"/>
      <c r="D55" s="839"/>
      <c r="E55" s="839"/>
      <c r="F55" s="839"/>
      <c r="G55" s="839"/>
      <c r="H55" s="839"/>
      <c r="I55" s="839"/>
      <c r="J55" s="839"/>
      <c r="K55" s="839"/>
      <c r="L55" s="839"/>
      <c r="M55" s="839"/>
      <c r="N55" s="839"/>
      <c r="O55" s="839"/>
      <c r="P55" s="839"/>
      <c r="Q55" s="839"/>
      <c r="R55" s="839"/>
      <c r="S55" s="839"/>
      <c r="T55" s="840">
        <v>13885000</v>
      </c>
      <c r="U55" s="841"/>
      <c r="V55" s="841"/>
      <c r="W55" s="841"/>
      <c r="X55" s="842"/>
      <c r="Y55" s="243" t="s">
        <v>41</v>
      </c>
      <c r="Z55" s="124"/>
      <c r="AA55" s="244" t="s">
        <v>53</v>
      </c>
      <c r="AB55" s="789">
        <f>IFERROR(T56/T54*100,0)</f>
        <v>93.631684212884167</v>
      </c>
      <c r="AC55" s="790"/>
      <c r="AD55" s="791"/>
      <c r="AE55" s="245" t="s">
        <v>54</v>
      </c>
      <c r="AF55" s="246" t="s">
        <v>55</v>
      </c>
      <c r="AG55" s="124" t="s">
        <v>42</v>
      </c>
      <c r="AH55" s="197" t="str">
        <f>IF(T54=0,"",(IF(AND(AB55&gt;=200/3,T56&lt;=T55),"○","×")))</f>
        <v>○</v>
      </c>
      <c r="AI55" s="237"/>
      <c r="AJ55" s="237"/>
      <c r="AK55" s="237"/>
      <c r="AL55" s="237"/>
      <c r="AM55" s="440"/>
      <c r="AN55" s="424"/>
      <c r="AO55" s="242"/>
      <c r="AP55" s="242"/>
      <c r="AQ55" s="663" t="s">
        <v>2111</v>
      </c>
      <c r="AR55" s="664"/>
      <c r="AS55" s="664"/>
      <c r="AT55" s="664"/>
      <c r="AU55" s="664"/>
      <c r="AV55" s="664"/>
      <c r="AW55" s="664"/>
      <c r="AX55" s="664"/>
      <c r="AY55" s="664"/>
      <c r="AZ55" s="664"/>
      <c r="BA55" s="664"/>
      <c r="BB55" s="664"/>
      <c r="BC55" s="664"/>
      <c r="BD55" s="664"/>
      <c r="BE55" s="665"/>
    </row>
    <row r="56" spans="1:57" ht="26.25" customHeight="1" thickBot="1">
      <c r="A56" s="124"/>
      <c r="B56" s="247"/>
      <c r="C56" s="620" t="s">
        <v>2193</v>
      </c>
      <c r="D56" s="621"/>
      <c r="E56" s="621"/>
      <c r="F56" s="621"/>
      <c r="G56" s="621"/>
      <c r="H56" s="621"/>
      <c r="I56" s="621"/>
      <c r="J56" s="621"/>
      <c r="K56" s="621"/>
      <c r="L56" s="621"/>
      <c r="M56" s="621"/>
      <c r="N56" s="621"/>
      <c r="O56" s="621"/>
      <c r="P56" s="621"/>
      <c r="Q56" s="621"/>
      <c r="R56" s="621"/>
      <c r="S56" s="621"/>
      <c r="T56" s="777">
        <v>13000000</v>
      </c>
      <c r="U56" s="778"/>
      <c r="V56" s="778"/>
      <c r="W56" s="778"/>
      <c r="X56" s="779"/>
      <c r="Y56" s="248" t="s">
        <v>41</v>
      </c>
      <c r="Z56" s="249" t="s">
        <v>42</v>
      </c>
      <c r="AA56" s="33"/>
      <c r="AB56" s="250"/>
      <c r="AC56" s="251"/>
      <c r="AD56" s="252"/>
      <c r="AE56" s="252"/>
      <c r="AF56" s="246"/>
      <c r="AG56" s="124"/>
      <c r="AH56" s="124"/>
      <c r="AI56" s="237"/>
      <c r="AJ56" s="124"/>
      <c r="AK56" s="237"/>
      <c r="AL56" s="237"/>
      <c r="AM56" s="424"/>
      <c r="AN56" s="424"/>
      <c r="AO56" s="242"/>
      <c r="AP56" s="242"/>
      <c r="AQ56" s="253"/>
    </row>
    <row r="57" spans="1:57" ht="16.5" customHeight="1">
      <c r="A57" s="124"/>
      <c r="B57" s="124"/>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237"/>
      <c r="AK57" s="237"/>
      <c r="AL57" s="237"/>
      <c r="AM57" s="443"/>
      <c r="AN57" s="443"/>
      <c r="AO57" s="444"/>
      <c r="AP57" s="242"/>
    </row>
    <row r="58" spans="1:57" ht="18" customHeight="1">
      <c r="A58" s="124"/>
      <c r="B58" s="185" t="s">
        <v>2128</v>
      </c>
      <c r="C58" s="185"/>
      <c r="D58" s="185"/>
      <c r="E58" s="185"/>
      <c r="F58" s="185"/>
      <c r="G58" s="185"/>
      <c r="H58" s="185"/>
      <c r="I58" s="185"/>
      <c r="J58" s="185"/>
      <c r="K58" s="185"/>
      <c r="L58" s="185"/>
      <c r="Z58" s="124"/>
      <c r="AA58" s="124"/>
      <c r="AB58" s="124"/>
      <c r="AC58" s="124"/>
      <c r="AD58" s="124"/>
      <c r="AE58" s="124"/>
      <c r="AF58" s="124"/>
      <c r="AG58" s="124"/>
      <c r="AH58" s="124"/>
      <c r="AI58" s="124"/>
      <c r="AJ58" s="124"/>
      <c r="AK58" s="124"/>
      <c r="AL58" s="124"/>
      <c r="AM58" s="443"/>
      <c r="AN58" s="443"/>
      <c r="AO58" s="444"/>
      <c r="AP58" s="242"/>
    </row>
    <row r="59" spans="1:57" ht="3" customHeight="1" thickBot="1">
      <c r="A59" s="124"/>
      <c r="B59" s="124"/>
      <c r="C59" s="185"/>
      <c r="D59" s="185"/>
      <c r="E59" s="185"/>
      <c r="F59" s="185"/>
      <c r="G59" s="185"/>
      <c r="H59" s="185"/>
      <c r="I59" s="185"/>
      <c r="J59" s="185"/>
      <c r="K59" s="185"/>
      <c r="L59" s="185"/>
      <c r="M59" s="185"/>
      <c r="N59" s="185"/>
      <c r="O59" s="185"/>
      <c r="P59" s="185"/>
      <c r="Q59" s="185"/>
      <c r="R59" s="185"/>
      <c r="S59" s="185"/>
      <c r="T59" s="185"/>
      <c r="U59" s="185"/>
      <c r="V59" s="185"/>
      <c r="W59" s="185"/>
      <c r="X59" s="185"/>
      <c r="Y59" s="185"/>
      <c r="Z59" s="185"/>
      <c r="AA59" s="185"/>
      <c r="AB59" s="185"/>
      <c r="AC59" s="185"/>
      <c r="AD59" s="185"/>
      <c r="AE59" s="185"/>
      <c r="AF59" s="185"/>
      <c r="AG59" s="185"/>
      <c r="AH59" s="185"/>
      <c r="AI59" s="185"/>
      <c r="AJ59" s="185"/>
      <c r="AK59" s="185"/>
      <c r="AL59" s="230"/>
      <c r="AM59" s="445"/>
      <c r="AN59" s="445"/>
      <c r="AO59" s="443"/>
      <c r="AP59" s="424"/>
    </row>
    <row r="60" spans="1:57" ht="13.5" customHeight="1" thickBot="1">
      <c r="A60" s="124"/>
      <c r="B60" s="692"/>
      <c r="C60" s="693"/>
      <c r="D60" s="666" t="s">
        <v>57</v>
      </c>
      <c r="E60" s="666"/>
      <c r="F60" s="666"/>
      <c r="G60" s="666"/>
      <c r="H60" s="666"/>
      <c r="I60" s="666"/>
      <c r="J60" s="666"/>
      <c r="K60" s="666"/>
      <c r="L60" s="666"/>
      <c r="M60" s="666"/>
      <c r="N60" s="666"/>
      <c r="O60" s="666"/>
      <c r="P60" s="666"/>
      <c r="Q60" s="666"/>
      <c r="R60" s="666"/>
      <c r="S60" s="666"/>
      <c r="T60" s="666"/>
      <c r="U60" s="666"/>
      <c r="V60" s="666"/>
      <c r="W60" s="666"/>
      <c r="X60" s="666"/>
      <c r="Y60" s="666"/>
      <c r="Z60" s="667"/>
      <c r="AA60" s="230"/>
      <c r="AC60" s="186"/>
      <c r="AD60" s="186"/>
      <c r="AE60" s="186"/>
      <c r="AF60" s="186"/>
      <c r="AG60" s="186"/>
      <c r="AH60" s="186"/>
      <c r="AI60" s="834"/>
      <c r="AJ60" s="834"/>
      <c r="AK60" s="834"/>
      <c r="AL60" s="173"/>
      <c r="AM60" s="446" t="b">
        <v>1</v>
      </c>
      <c r="AN60" s="445"/>
      <c r="AO60" s="445"/>
      <c r="AP60" s="234"/>
    </row>
    <row r="61" spans="1:57" ht="2.25" customHeight="1">
      <c r="A61" s="124"/>
      <c r="B61" s="173"/>
      <c r="C61" s="173"/>
      <c r="D61" s="254"/>
      <c r="E61" s="254"/>
      <c r="F61" s="254"/>
      <c r="G61" s="254"/>
      <c r="H61" s="254"/>
      <c r="I61" s="254"/>
      <c r="J61" s="254"/>
      <c r="K61" s="254"/>
      <c r="L61" s="254"/>
      <c r="M61" s="254"/>
      <c r="N61" s="254"/>
      <c r="O61" s="254"/>
      <c r="P61" s="254"/>
      <c r="Q61" s="254"/>
      <c r="R61" s="254"/>
      <c r="S61" s="254"/>
      <c r="T61" s="254"/>
      <c r="U61" s="254"/>
      <c r="V61" s="254"/>
      <c r="W61" s="254"/>
      <c r="X61" s="254"/>
      <c r="Y61" s="254"/>
      <c r="Z61" s="254"/>
      <c r="AA61" s="254"/>
      <c r="AB61" s="254"/>
      <c r="AC61" s="254"/>
      <c r="AD61" s="254"/>
      <c r="AE61" s="254"/>
      <c r="AF61" s="254"/>
      <c r="AG61" s="254"/>
      <c r="AH61" s="254"/>
      <c r="AI61" s="254"/>
      <c r="AJ61" s="254"/>
      <c r="AK61" s="254"/>
      <c r="AL61" s="173"/>
      <c r="AM61" s="445"/>
      <c r="AN61" s="445"/>
      <c r="AO61" s="445"/>
      <c r="AP61" s="234"/>
    </row>
    <row r="62" spans="1:57" ht="6" customHeight="1">
      <c r="A62" s="124"/>
      <c r="B62" s="255"/>
      <c r="C62" s="256"/>
      <c r="D62" s="256"/>
      <c r="E62" s="256"/>
      <c r="F62" s="256"/>
      <c r="G62" s="256"/>
      <c r="H62" s="256"/>
      <c r="I62" s="256"/>
      <c r="J62" s="256"/>
      <c r="K62" s="256"/>
      <c r="L62" s="256"/>
      <c r="M62" s="256"/>
      <c r="N62" s="256"/>
      <c r="O62" s="256"/>
      <c r="P62" s="256"/>
      <c r="Q62" s="256"/>
      <c r="R62" s="256"/>
      <c r="S62" s="256"/>
      <c r="T62" s="256"/>
      <c r="U62" s="256"/>
      <c r="V62" s="256"/>
      <c r="W62" s="256"/>
      <c r="X62" s="256"/>
      <c r="Y62" s="256"/>
      <c r="Z62" s="256"/>
      <c r="AA62" s="173"/>
      <c r="AB62" s="256"/>
      <c r="AC62" s="256"/>
      <c r="AD62" s="256"/>
      <c r="AE62" s="256"/>
      <c r="AF62" s="256"/>
      <c r="AG62" s="256"/>
      <c r="AH62" s="256"/>
      <c r="AI62" s="256"/>
      <c r="AJ62" s="256"/>
      <c r="AK62" s="256"/>
      <c r="AL62" s="173"/>
      <c r="AM62" s="445"/>
      <c r="AN62" s="445"/>
      <c r="AO62" s="445"/>
      <c r="AP62" s="234"/>
    </row>
    <row r="63" spans="1:57" ht="16.5" customHeight="1" thickBot="1">
      <c r="A63" s="124"/>
      <c r="B63" s="223"/>
      <c r="C63" s="706" t="s">
        <v>58</v>
      </c>
      <c r="D63" s="706"/>
      <c r="E63" s="706"/>
      <c r="F63" s="706"/>
      <c r="G63" s="706"/>
      <c r="H63" s="706"/>
      <c r="I63" s="706"/>
      <c r="J63" s="706"/>
      <c r="K63" s="706"/>
      <c r="L63" s="706"/>
      <c r="M63" s="706"/>
      <c r="N63" s="706"/>
      <c r="O63" s="706"/>
      <c r="P63" s="706"/>
      <c r="Q63" s="706"/>
      <c r="R63" s="706"/>
      <c r="S63" s="706"/>
      <c r="T63" s="706"/>
      <c r="U63" s="223"/>
      <c r="V63" s="223"/>
      <c r="W63" s="223"/>
      <c r="X63" s="223"/>
      <c r="Y63" s="223"/>
      <c r="Z63" s="223"/>
      <c r="AA63" s="223"/>
      <c r="AB63" s="223"/>
      <c r="AC63" s="223"/>
      <c r="AD63" s="211"/>
      <c r="AE63" s="211"/>
      <c r="AF63" s="211"/>
      <c r="AG63" s="211"/>
      <c r="AH63" s="211"/>
      <c r="AI63" s="211"/>
      <c r="AJ63" s="211"/>
      <c r="AK63" s="211"/>
      <c r="AL63" s="173"/>
      <c r="AM63" s="445"/>
      <c r="AN63" s="445"/>
      <c r="AO63" s="445"/>
      <c r="AP63" s="234"/>
    </row>
    <row r="64" spans="1:57" ht="18.75" customHeight="1" thickBot="1">
      <c r="A64" s="124"/>
      <c r="B64" s="173"/>
      <c r="C64" s="692"/>
      <c r="D64" s="693"/>
      <c r="E64" s="707" t="s">
        <v>59</v>
      </c>
      <c r="F64" s="707"/>
      <c r="G64" s="707"/>
      <c r="H64" s="707"/>
      <c r="I64" s="707"/>
      <c r="J64" s="707"/>
      <c r="K64" s="707"/>
      <c r="L64" s="707"/>
      <c r="M64" s="707"/>
      <c r="N64" s="707"/>
      <c r="O64" s="707"/>
      <c r="P64" s="707"/>
      <c r="Q64" s="707"/>
      <c r="R64" s="708"/>
      <c r="S64" s="257" t="s">
        <v>42</v>
      </c>
      <c r="T64" s="197" t="str">
        <f>IF(H7="", "",IF(AM60=TRUE, "", IF(AM64=TRUE,"○","×")))</f>
        <v/>
      </c>
      <c r="U64" s="173"/>
      <c r="V64" s="258"/>
      <c r="W64" s="258"/>
      <c r="X64" s="258"/>
      <c r="Y64" s="258"/>
      <c r="Z64" s="258"/>
      <c r="AA64" s="258"/>
      <c r="AB64" s="258"/>
      <c r="AC64" s="258"/>
      <c r="AD64" s="258"/>
      <c r="AE64" s="258"/>
      <c r="AF64" s="258"/>
      <c r="AG64" s="258"/>
      <c r="AH64" s="258"/>
      <c r="AI64" s="258"/>
      <c r="AJ64" s="258"/>
      <c r="AK64" s="258"/>
      <c r="AL64" s="173"/>
      <c r="AM64" s="446" t="b">
        <v>0</v>
      </c>
      <c r="AN64" s="445"/>
      <c r="AO64" s="445"/>
      <c r="AP64" s="234"/>
    </row>
    <row r="65" spans="1:57" ht="14.25" customHeight="1">
      <c r="A65" s="124"/>
      <c r="B65" s="259"/>
      <c r="C65" s="260" t="s">
        <v>60</v>
      </c>
      <c r="D65" s="261" t="s">
        <v>61</v>
      </c>
      <c r="E65" s="210"/>
      <c r="F65" s="210"/>
      <c r="G65" s="210"/>
      <c r="H65" s="210"/>
      <c r="I65" s="210"/>
      <c r="J65" s="210"/>
      <c r="K65" s="210"/>
      <c r="L65" s="210"/>
      <c r="M65" s="210"/>
      <c r="N65" s="210"/>
      <c r="O65" s="210"/>
      <c r="P65" s="210"/>
      <c r="Q65" s="210"/>
      <c r="R65" s="210"/>
      <c r="S65" s="261"/>
      <c r="T65" s="261"/>
      <c r="U65" s="261"/>
      <c r="V65" s="210"/>
      <c r="W65" s="210"/>
      <c r="X65" s="210"/>
      <c r="Y65" s="210"/>
      <c r="Z65" s="262"/>
      <c r="AA65" s="262"/>
      <c r="AB65" s="262"/>
      <c r="AC65" s="262"/>
      <c r="AD65" s="130"/>
      <c r="AE65" s="130"/>
      <c r="AF65" s="130"/>
      <c r="AG65" s="130"/>
      <c r="AH65" s="186"/>
      <c r="AI65" s="186"/>
      <c r="AJ65" s="186"/>
      <c r="AK65" s="263"/>
      <c r="AL65" s="173"/>
      <c r="AM65" s="445"/>
      <c r="AN65" s="445"/>
      <c r="AO65" s="445"/>
      <c r="AP65" s="234"/>
    </row>
    <row r="66" spans="1:57" ht="14.25" customHeight="1">
      <c r="A66" s="124"/>
      <c r="B66" s="259"/>
      <c r="C66" s="264" t="s">
        <v>62</v>
      </c>
      <c r="D66" s="265" t="s">
        <v>63</v>
      </c>
      <c r="E66" s="265"/>
      <c r="F66" s="265"/>
      <c r="G66" s="265"/>
      <c r="H66" s="265"/>
      <c r="I66" s="265"/>
      <c r="J66" s="265"/>
      <c r="K66" s="265"/>
      <c r="L66" s="265"/>
      <c r="M66" s="265"/>
      <c r="N66" s="265"/>
      <c r="O66" s="265"/>
      <c r="P66" s="265"/>
      <c r="Q66" s="265"/>
      <c r="R66" s="265"/>
      <c r="S66" s="265"/>
      <c r="T66" s="265"/>
      <c r="U66" s="265"/>
      <c r="V66" s="265"/>
      <c r="W66" s="265"/>
      <c r="X66" s="265"/>
      <c r="Y66" s="265"/>
      <c r="Z66" s="266"/>
      <c r="AA66" s="266"/>
      <c r="AB66" s="266"/>
      <c r="AC66" s="266"/>
      <c r="AD66" s="267"/>
      <c r="AE66" s="267"/>
      <c r="AF66" s="267"/>
      <c r="AG66" s="267"/>
      <c r="AH66" s="268"/>
      <c r="AI66" s="268"/>
      <c r="AJ66" s="268"/>
      <c r="AK66" s="269"/>
      <c r="AL66" s="173"/>
      <c r="AM66" s="445"/>
      <c r="AN66" s="445"/>
      <c r="AO66" s="445"/>
      <c r="AP66" s="234"/>
    </row>
    <row r="67" spans="1:57" ht="14.25" customHeight="1">
      <c r="A67" s="124"/>
      <c r="B67" s="259"/>
      <c r="C67" s="270" t="s">
        <v>64</v>
      </c>
      <c r="D67" s="271" t="s">
        <v>65</v>
      </c>
      <c r="E67" s="272"/>
      <c r="F67" s="272"/>
      <c r="G67" s="272"/>
      <c r="H67" s="272"/>
      <c r="I67" s="272"/>
      <c r="J67" s="272"/>
      <c r="K67" s="272"/>
      <c r="L67" s="272"/>
      <c r="M67" s="272"/>
      <c r="N67" s="272"/>
      <c r="O67" s="272"/>
      <c r="P67" s="272"/>
      <c r="Q67" s="272"/>
      <c r="R67" s="272"/>
      <c r="S67" s="272"/>
      <c r="T67" s="272"/>
      <c r="U67" s="272"/>
      <c r="V67" s="272"/>
      <c r="W67" s="272"/>
      <c r="X67" s="272"/>
      <c r="Y67" s="272"/>
      <c r="Z67" s="273"/>
      <c r="AA67" s="273"/>
      <c r="AB67" s="273"/>
      <c r="AC67" s="273"/>
      <c r="AD67" s="274"/>
      <c r="AE67" s="274"/>
      <c r="AF67" s="274"/>
      <c r="AG67" s="274"/>
      <c r="AH67" s="275"/>
      <c r="AI67" s="275"/>
      <c r="AJ67" s="275"/>
      <c r="AK67" s="276"/>
      <c r="AL67" s="277"/>
      <c r="AM67" s="445"/>
      <c r="AN67" s="445"/>
      <c r="AO67" s="445"/>
      <c r="AP67" s="234"/>
    </row>
    <row r="68" spans="1:57" ht="11.25" customHeight="1">
      <c r="A68" s="124"/>
      <c r="B68" s="259"/>
      <c r="C68" s="278"/>
      <c r="D68" s="210"/>
      <c r="E68" s="228"/>
      <c r="F68" s="228"/>
      <c r="G68" s="228"/>
      <c r="H68" s="228"/>
      <c r="I68" s="228"/>
      <c r="J68" s="228"/>
      <c r="K68" s="228"/>
      <c r="L68" s="228"/>
      <c r="M68" s="228"/>
      <c r="N68" s="228"/>
      <c r="O68" s="228"/>
      <c r="P68" s="228"/>
      <c r="Q68" s="228"/>
      <c r="R68" s="228"/>
      <c r="S68" s="228"/>
      <c r="T68" s="228"/>
      <c r="U68" s="228"/>
      <c r="V68" s="228"/>
      <c r="W68" s="228"/>
      <c r="X68" s="228"/>
      <c r="Y68" s="228"/>
      <c r="Z68" s="262"/>
      <c r="AA68" s="262"/>
      <c r="AB68" s="262"/>
      <c r="AC68" s="262"/>
      <c r="AD68" s="130"/>
      <c r="AE68" s="130"/>
      <c r="AF68" s="130"/>
      <c r="AG68" s="130"/>
      <c r="AH68" s="186"/>
      <c r="AI68" s="186"/>
      <c r="AJ68" s="186"/>
      <c r="AK68" s="186"/>
      <c r="AL68" s="277"/>
      <c r="AM68" s="445"/>
      <c r="AN68" s="445"/>
      <c r="AO68" s="445"/>
      <c r="AP68" s="234"/>
    </row>
    <row r="69" spans="1:57" ht="14.25" customHeight="1" thickBot="1">
      <c r="A69" s="124"/>
      <c r="B69" s="173"/>
      <c r="C69" s="706" t="s">
        <v>66</v>
      </c>
      <c r="D69" s="706"/>
      <c r="E69" s="706"/>
      <c r="F69" s="706"/>
      <c r="G69" s="706"/>
      <c r="H69" s="706"/>
      <c r="I69" s="706"/>
      <c r="J69" s="706"/>
      <c r="K69" s="706"/>
      <c r="L69" s="706"/>
      <c r="M69" s="706"/>
      <c r="N69" s="706"/>
      <c r="O69" s="706"/>
      <c r="P69" s="706"/>
      <c r="Q69" s="706"/>
      <c r="R69" s="706"/>
      <c r="S69" s="279"/>
      <c r="T69" s="279"/>
      <c r="U69" s="279"/>
      <c r="V69" s="279"/>
      <c r="W69" s="279"/>
      <c r="X69" s="279"/>
      <c r="Y69" s="279"/>
      <c r="Z69" s="279"/>
      <c r="AA69" s="279"/>
      <c r="AB69" s="279"/>
      <c r="AC69" s="279"/>
      <c r="AD69" s="279"/>
      <c r="AE69" s="279"/>
      <c r="AF69" s="279"/>
      <c r="AG69" s="279"/>
      <c r="AH69" s="279"/>
      <c r="AI69" s="279"/>
      <c r="AJ69" s="279"/>
      <c r="AK69" s="279"/>
      <c r="AL69" s="279"/>
      <c r="AM69" s="445"/>
      <c r="AN69" s="445"/>
      <c r="AO69" s="445"/>
      <c r="AP69" s="234"/>
    </row>
    <row r="70" spans="1:57" ht="21.75" customHeight="1" thickBot="1">
      <c r="A70" s="124"/>
      <c r="B70" s="280"/>
      <c r="C70" s="692"/>
      <c r="D70" s="693"/>
      <c r="E70" s="707" t="s">
        <v>67</v>
      </c>
      <c r="F70" s="707"/>
      <c r="G70" s="707"/>
      <c r="H70" s="707"/>
      <c r="I70" s="707"/>
      <c r="J70" s="707"/>
      <c r="K70" s="707"/>
      <c r="L70" s="707"/>
      <c r="M70" s="707"/>
      <c r="N70" s="707"/>
      <c r="O70" s="707"/>
      <c r="P70" s="707"/>
      <c r="Q70" s="707"/>
      <c r="R70" s="708"/>
      <c r="S70" s="257" t="s">
        <v>42</v>
      </c>
      <c r="T70" s="197" t="str">
        <f>IF(H7="", "",IF(AM60=TRUE,"",IF(AND(AM70=TRUE,OR(AND(AN70=TRUE,J73&lt;&gt;""),AND(AO71=TRUE,J75&lt;&gt;""))),"○","×")))</f>
        <v/>
      </c>
      <c r="U70" s="281"/>
      <c r="V70" s="282"/>
      <c r="W70" s="282"/>
      <c r="X70" s="282"/>
      <c r="Y70" s="282"/>
      <c r="Z70" s="282"/>
      <c r="AA70" s="282"/>
      <c r="AB70" s="282"/>
      <c r="AC70" s="282"/>
      <c r="AD70" s="282"/>
      <c r="AE70" s="282"/>
      <c r="AF70" s="282"/>
      <c r="AG70" s="282"/>
      <c r="AH70" s="282"/>
      <c r="AI70" s="282"/>
      <c r="AJ70" s="282"/>
      <c r="AK70" s="282"/>
      <c r="AL70" s="279"/>
      <c r="AM70" s="446" t="b">
        <v>0</v>
      </c>
      <c r="AN70" s="446" t="b">
        <v>0</v>
      </c>
      <c r="AO70" s="445"/>
      <c r="AP70" s="234"/>
    </row>
    <row r="71" spans="1:57" ht="30.75" customHeight="1" thickBot="1">
      <c r="A71" s="124"/>
      <c r="B71" s="697"/>
      <c r="C71" s="260" t="s">
        <v>60</v>
      </c>
      <c r="D71" s="709" t="s">
        <v>68</v>
      </c>
      <c r="E71" s="710"/>
      <c r="F71" s="710"/>
      <c r="G71" s="710"/>
      <c r="H71" s="711"/>
      <c r="I71" s="711"/>
      <c r="J71" s="711"/>
      <c r="K71" s="711"/>
      <c r="L71" s="711"/>
      <c r="M71" s="711"/>
      <c r="N71" s="711"/>
      <c r="O71" s="711"/>
      <c r="P71" s="711"/>
      <c r="Q71" s="711"/>
      <c r="R71" s="711"/>
      <c r="S71" s="711"/>
      <c r="T71" s="711"/>
      <c r="U71" s="711"/>
      <c r="V71" s="711"/>
      <c r="W71" s="711"/>
      <c r="X71" s="711"/>
      <c r="Y71" s="711"/>
      <c r="Z71" s="711"/>
      <c r="AA71" s="711"/>
      <c r="AB71" s="711"/>
      <c r="AC71" s="711"/>
      <c r="AD71" s="711"/>
      <c r="AE71" s="711"/>
      <c r="AF71" s="711"/>
      <c r="AG71" s="711"/>
      <c r="AH71" s="711"/>
      <c r="AI71" s="711"/>
      <c r="AJ71" s="711"/>
      <c r="AK71" s="712"/>
      <c r="AL71" s="173"/>
      <c r="AM71" s="446" t="b">
        <v>1</v>
      </c>
      <c r="AN71" s="445"/>
      <c r="AO71" s="446" t="b">
        <v>0</v>
      </c>
      <c r="AP71" s="234"/>
    </row>
    <row r="72" spans="1:57" ht="28.5" customHeight="1" thickBot="1">
      <c r="A72" s="124"/>
      <c r="B72" s="697"/>
      <c r="C72" s="730"/>
      <c r="D72" s="732" t="s">
        <v>69</v>
      </c>
      <c r="E72" s="733"/>
      <c r="F72" s="733"/>
      <c r="G72" s="733"/>
      <c r="H72" s="713"/>
      <c r="I72" s="715" t="s">
        <v>40</v>
      </c>
      <c r="J72" s="737" t="s">
        <v>70</v>
      </c>
      <c r="K72" s="738"/>
      <c r="L72" s="738"/>
      <c r="M72" s="738"/>
      <c r="N72" s="738"/>
      <c r="O72" s="738"/>
      <c r="P72" s="738"/>
      <c r="Q72" s="738"/>
      <c r="R72" s="738"/>
      <c r="S72" s="738"/>
      <c r="T72" s="738"/>
      <c r="U72" s="738"/>
      <c r="V72" s="738"/>
      <c r="W72" s="738"/>
      <c r="X72" s="738"/>
      <c r="Y72" s="738"/>
      <c r="Z72" s="738"/>
      <c r="AA72" s="738"/>
      <c r="AB72" s="738"/>
      <c r="AC72" s="738"/>
      <c r="AD72" s="738"/>
      <c r="AE72" s="738"/>
      <c r="AF72" s="738"/>
      <c r="AG72" s="738"/>
      <c r="AH72" s="738"/>
      <c r="AI72" s="738"/>
      <c r="AJ72" s="738"/>
      <c r="AK72" s="739"/>
      <c r="AL72" s="173"/>
      <c r="AM72" s="445"/>
      <c r="AN72" s="445"/>
      <c r="AO72" s="445"/>
      <c r="AP72" s="234"/>
    </row>
    <row r="73" spans="1:57" ht="34.5" customHeight="1" thickBot="1">
      <c r="A73" s="124"/>
      <c r="B73" s="697"/>
      <c r="C73" s="730"/>
      <c r="D73" s="734"/>
      <c r="E73" s="647"/>
      <c r="F73" s="647"/>
      <c r="G73" s="647"/>
      <c r="H73" s="714"/>
      <c r="I73" s="716"/>
      <c r="J73" s="740"/>
      <c r="K73" s="741"/>
      <c r="L73" s="741"/>
      <c r="M73" s="741"/>
      <c r="N73" s="741"/>
      <c r="O73" s="741"/>
      <c r="P73" s="741"/>
      <c r="Q73" s="741"/>
      <c r="R73" s="741"/>
      <c r="S73" s="741"/>
      <c r="T73" s="741"/>
      <c r="U73" s="741"/>
      <c r="V73" s="741"/>
      <c r="W73" s="741"/>
      <c r="X73" s="741"/>
      <c r="Y73" s="741"/>
      <c r="Z73" s="741"/>
      <c r="AA73" s="741"/>
      <c r="AB73" s="741"/>
      <c r="AC73" s="741"/>
      <c r="AD73" s="741"/>
      <c r="AE73" s="741"/>
      <c r="AF73" s="741"/>
      <c r="AG73" s="741"/>
      <c r="AH73" s="741"/>
      <c r="AI73" s="741"/>
      <c r="AJ73" s="741"/>
      <c r="AK73" s="742"/>
      <c r="AL73" s="173"/>
      <c r="AM73" s="173"/>
      <c r="AN73" s="173"/>
      <c r="AO73" s="234"/>
      <c r="AP73" s="234"/>
      <c r="AQ73" s="671" t="s">
        <v>71</v>
      </c>
      <c r="AR73" s="672"/>
      <c r="AS73" s="672"/>
      <c r="AT73" s="672"/>
      <c r="AU73" s="672"/>
      <c r="AV73" s="672"/>
      <c r="AW73" s="672"/>
      <c r="AX73" s="672"/>
      <c r="AY73" s="672"/>
      <c r="AZ73" s="672"/>
      <c r="BA73" s="672"/>
      <c r="BB73" s="672"/>
      <c r="BC73" s="672"/>
      <c r="BD73" s="672"/>
      <c r="BE73" s="673"/>
    </row>
    <row r="74" spans="1:57" ht="15" customHeight="1" thickBot="1">
      <c r="A74" s="124"/>
      <c r="B74" s="697"/>
      <c r="C74" s="730"/>
      <c r="D74" s="734"/>
      <c r="E74" s="647"/>
      <c r="F74" s="647"/>
      <c r="G74" s="647"/>
      <c r="H74" s="746"/>
      <c r="I74" s="748" t="s">
        <v>43</v>
      </c>
      <c r="J74" s="283" t="s">
        <v>72</v>
      </c>
      <c r="K74" s="284"/>
      <c r="L74" s="284"/>
      <c r="M74" s="284"/>
      <c r="N74" s="284"/>
      <c r="O74" s="284"/>
      <c r="P74" s="284"/>
      <c r="Q74" s="284"/>
      <c r="R74" s="284"/>
      <c r="S74" s="750" t="s">
        <v>73</v>
      </c>
      <c r="T74" s="750"/>
      <c r="U74" s="750"/>
      <c r="V74" s="750"/>
      <c r="W74" s="750"/>
      <c r="X74" s="750"/>
      <c r="Y74" s="750"/>
      <c r="Z74" s="750"/>
      <c r="AA74" s="750"/>
      <c r="AB74" s="750"/>
      <c r="AC74" s="750"/>
      <c r="AD74" s="750"/>
      <c r="AE74" s="750"/>
      <c r="AF74" s="750"/>
      <c r="AG74" s="750"/>
      <c r="AH74" s="750"/>
      <c r="AI74" s="750"/>
      <c r="AJ74" s="750"/>
      <c r="AK74" s="751"/>
      <c r="AL74" s="173"/>
      <c r="AM74" s="285"/>
      <c r="AO74" s="173"/>
      <c r="AP74" s="173"/>
    </row>
    <row r="75" spans="1:57" ht="33" customHeight="1" thickBot="1">
      <c r="A75" s="124"/>
      <c r="B75" s="697"/>
      <c r="C75" s="731"/>
      <c r="D75" s="735"/>
      <c r="E75" s="736"/>
      <c r="F75" s="736"/>
      <c r="G75" s="736"/>
      <c r="H75" s="747"/>
      <c r="I75" s="749"/>
      <c r="J75" s="689"/>
      <c r="K75" s="690"/>
      <c r="L75" s="690"/>
      <c r="M75" s="690"/>
      <c r="N75" s="690"/>
      <c r="O75" s="690"/>
      <c r="P75" s="690"/>
      <c r="Q75" s="690"/>
      <c r="R75" s="690"/>
      <c r="S75" s="690"/>
      <c r="T75" s="690"/>
      <c r="U75" s="690"/>
      <c r="V75" s="690"/>
      <c r="W75" s="690"/>
      <c r="X75" s="690"/>
      <c r="Y75" s="690"/>
      <c r="Z75" s="690"/>
      <c r="AA75" s="690"/>
      <c r="AB75" s="690"/>
      <c r="AC75" s="690"/>
      <c r="AD75" s="690"/>
      <c r="AE75" s="690"/>
      <c r="AF75" s="690"/>
      <c r="AG75" s="690"/>
      <c r="AH75" s="690"/>
      <c r="AI75" s="690"/>
      <c r="AJ75" s="690"/>
      <c r="AK75" s="691"/>
      <c r="AL75" s="173"/>
      <c r="AM75" s="173"/>
      <c r="AN75" s="173"/>
      <c r="AQ75" s="671" t="s">
        <v>71</v>
      </c>
      <c r="AR75" s="672"/>
      <c r="AS75" s="672"/>
      <c r="AT75" s="672"/>
      <c r="AU75" s="672"/>
      <c r="AV75" s="672"/>
      <c r="AW75" s="672"/>
      <c r="AX75" s="672"/>
      <c r="AY75" s="672"/>
      <c r="AZ75" s="672"/>
      <c r="BA75" s="672"/>
      <c r="BB75" s="672"/>
      <c r="BC75" s="672"/>
      <c r="BD75" s="672"/>
      <c r="BE75" s="673"/>
    </row>
    <row r="76" spans="1:57" ht="16.5" customHeight="1">
      <c r="A76" s="124"/>
      <c r="B76" s="286"/>
      <c r="C76" s="287" t="s">
        <v>62</v>
      </c>
      <c r="D76" s="271" t="s">
        <v>74</v>
      </c>
      <c r="E76" s="288"/>
      <c r="F76" s="288"/>
      <c r="G76" s="288"/>
      <c r="H76" s="272"/>
      <c r="I76" s="272"/>
      <c r="J76" s="272"/>
      <c r="K76" s="272"/>
      <c r="L76" s="272"/>
      <c r="M76" s="272"/>
      <c r="N76" s="272"/>
      <c r="O76" s="272"/>
      <c r="P76" s="272"/>
      <c r="Q76" s="272"/>
      <c r="R76" s="272"/>
      <c r="S76" s="272"/>
      <c r="T76" s="272"/>
      <c r="U76" s="272"/>
      <c r="V76" s="272"/>
      <c r="W76" s="272"/>
      <c r="X76" s="272"/>
      <c r="Y76" s="272"/>
      <c r="Z76" s="273"/>
      <c r="AA76" s="273"/>
      <c r="AB76" s="273"/>
      <c r="AC76" s="273"/>
      <c r="AD76" s="274"/>
      <c r="AE76" s="274"/>
      <c r="AF76" s="274"/>
      <c r="AG76" s="274"/>
      <c r="AH76" s="275"/>
      <c r="AI76" s="275"/>
      <c r="AJ76" s="275"/>
      <c r="AK76" s="289"/>
      <c r="AL76" s="277"/>
      <c r="AM76" s="285"/>
      <c r="AO76" s="173"/>
      <c r="AP76" s="173"/>
    </row>
    <row r="77" spans="1:57" ht="11.25" customHeight="1">
      <c r="A77" s="124"/>
      <c r="B77" s="187"/>
      <c r="C77" s="187"/>
      <c r="D77" s="187"/>
      <c r="E77" s="187"/>
      <c r="F77" s="187"/>
      <c r="G77" s="187"/>
      <c r="H77" s="187"/>
      <c r="I77" s="187"/>
      <c r="J77" s="187"/>
      <c r="K77" s="187"/>
      <c r="L77" s="188"/>
      <c r="M77" s="188"/>
      <c r="N77" s="188"/>
      <c r="O77" s="188"/>
      <c r="P77" s="188"/>
      <c r="Q77" s="188"/>
      <c r="R77" s="188"/>
      <c r="S77" s="188"/>
      <c r="T77" s="188"/>
      <c r="U77" s="188"/>
      <c r="V77" s="188"/>
      <c r="W77" s="188"/>
      <c r="X77" s="188"/>
      <c r="Y77" s="188"/>
      <c r="Z77" s="188"/>
      <c r="AA77" s="188"/>
      <c r="AB77" s="188"/>
      <c r="AC77" s="188"/>
      <c r="AD77" s="188"/>
      <c r="AE77" s="188"/>
      <c r="AF77" s="188"/>
      <c r="AG77" s="188"/>
      <c r="AH77" s="188"/>
      <c r="AI77" s="188"/>
      <c r="AJ77" s="188"/>
      <c r="AK77" s="188"/>
      <c r="AL77" s="173"/>
      <c r="AM77" s="285"/>
    </row>
    <row r="78" spans="1:57" ht="18.75" customHeight="1">
      <c r="A78" s="124"/>
      <c r="B78" s="185" t="s">
        <v>2129</v>
      </c>
      <c r="C78" s="185"/>
      <c r="D78" s="185"/>
      <c r="E78" s="185"/>
      <c r="F78" s="185"/>
      <c r="G78" s="185"/>
      <c r="H78" s="185"/>
      <c r="I78" s="185"/>
      <c r="J78" s="185"/>
      <c r="K78" s="185"/>
      <c r="L78" s="185"/>
      <c r="Q78" s="124"/>
      <c r="R78" s="124"/>
      <c r="S78" s="124"/>
      <c r="T78" s="124"/>
      <c r="U78" s="124"/>
      <c r="V78" s="124"/>
      <c r="W78" s="124"/>
      <c r="X78" s="124"/>
      <c r="Y78" s="124"/>
      <c r="Z78" s="124"/>
      <c r="AA78" s="124"/>
      <c r="AB78" s="124"/>
      <c r="AC78" s="124"/>
      <c r="AD78" s="124"/>
      <c r="AE78" s="124"/>
      <c r="AF78" s="124"/>
      <c r="AG78" s="124"/>
      <c r="AH78" s="124"/>
      <c r="AI78" s="124"/>
      <c r="AJ78" s="124"/>
      <c r="AK78" s="124"/>
      <c r="AL78" s="124"/>
    </row>
    <row r="79" spans="1:57" ht="3.75" customHeight="1" thickBot="1">
      <c r="A79" s="124"/>
      <c r="B79" s="124"/>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4"/>
      <c r="AC79" s="124"/>
      <c r="AD79" s="124"/>
      <c r="AE79" s="124"/>
      <c r="AF79" s="124"/>
      <c r="AG79" s="124"/>
      <c r="AH79" s="124"/>
      <c r="AI79" s="124"/>
      <c r="AJ79" s="124"/>
      <c r="AK79" s="124"/>
      <c r="AL79" s="173"/>
    </row>
    <row r="80" spans="1:57" ht="15.75" customHeight="1" thickBot="1">
      <c r="A80" s="124"/>
      <c r="B80" s="378"/>
      <c r="C80" s="666" t="s">
        <v>57</v>
      </c>
      <c r="D80" s="666"/>
      <c r="E80" s="666"/>
      <c r="F80" s="666"/>
      <c r="G80" s="666"/>
      <c r="H80" s="666"/>
      <c r="I80" s="666"/>
      <c r="J80" s="666"/>
      <c r="K80" s="666"/>
      <c r="L80" s="666"/>
      <c r="M80" s="666"/>
      <c r="N80" s="666"/>
      <c r="O80" s="666"/>
      <c r="P80" s="666"/>
      <c r="Q80" s="666"/>
      <c r="R80" s="666"/>
      <c r="S80" s="666"/>
      <c r="T80" s="666"/>
      <c r="U80" s="666"/>
      <c r="V80" s="666"/>
      <c r="W80" s="667"/>
      <c r="X80" s="137"/>
      <c r="Y80" s="124"/>
      <c r="Z80" s="290"/>
      <c r="AA80" s="290"/>
      <c r="AB80" s="290"/>
      <c r="AC80" s="290"/>
      <c r="AD80" s="290"/>
      <c r="AE80" s="290"/>
      <c r="AF80" s="290"/>
      <c r="AG80" s="290"/>
      <c r="AH80" s="290"/>
      <c r="AI80" s="290"/>
      <c r="AJ80" s="290"/>
      <c r="AK80" s="290"/>
      <c r="AL80" s="290"/>
      <c r="AM80" s="450" t="b">
        <v>0</v>
      </c>
      <c r="AN80" s="291"/>
    </row>
    <row r="81" spans="1:57" s="124" customFormat="1" ht="6" customHeight="1" thickBot="1">
      <c r="B81" s="292"/>
      <c r="C81" s="293"/>
      <c r="D81" s="294"/>
      <c r="E81" s="294"/>
      <c r="F81" s="294"/>
      <c r="G81" s="294"/>
      <c r="H81" s="294"/>
      <c r="I81" s="294"/>
      <c r="J81" s="294"/>
      <c r="K81" s="294"/>
      <c r="L81" s="294"/>
      <c r="M81" s="294"/>
      <c r="N81" s="294"/>
      <c r="O81" s="294"/>
      <c r="P81" s="294"/>
      <c r="Q81" s="294"/>
      <c r="R81" s="293"/>
      <c r="S81" s="293"/>
      <c r="T81" s="293"/>
      <c r="U81" s="293"/>
      <c r="V81" s="293"/>
      <c r="W81" s="293"/>
      <c r="X81" s="137"/>
      <c r="Y81" s="295"/>
      <c r="Z81" s="290"/>
      <c r="AA81" s="290"/>
      <c r="AB81" s="290"/>
      <c r="AC81" s="290"/>
      <c r="AD81" s="290"/>
      <c r="AE81" s="290"/>
      <c r="AF81" s="290"/>
      <c r="AG81" s="290"/>
      <c r="AH81" s="290"/>
      <c r="AI81" s="290"/>
      <c r="AJ81" s="290"/>
      <c r="AK81" s="290"/>
      <c r="AL81" s="290"/>
      <c r="AM81" s="296"/>
      <c r="AN81" s="296"/>
      <c r="AO81" s="291"/>
      <c r="AP81" s="291"/>
    </row>
    <row r="82" spans="1:57" ht="18" customHeight="1" thickBot="1">
      <c r="A82" s="124"/>
      <c r="B82" s="692"/>
      <c r="C82" s="693"/>
      <c r="D82" s="695" t="s">
        <v>67</v>
      </c>
      <c r="E82" s="695"/>
      <c r="F82" s="695"/>
      <c r="G82" s="695"/>
      <c r="H82" s="695"/>
      <c r="I82" s="695"/>
      <c r="J82" s="695"/>
      <c r="K82" s="695"/>
      <c r="L82" s="695"/>
      <c r="M82" s="695"/>
      <c r="N82" s="695"/>
      <c r="O82" s="695"/>
      <c r="P82" s="695"/>
      <c r="Q82" s="696"/>
      <c r="R82" s="297" t="s">
        <v>42</v>
      </c>
      <c r="S82" s="197" t="str">
        <f>IF(H7="", "", IF(AM80=TRUE,"",IF(AM83="記入不要","",IF(AND(AM84=TRUE,OR(AN84=TRUE,AO84=TRUE,AP84=TRUE)),"○","×"))))</f>
        <v>×</v>
      </c>
      <c r="T82" s="298"/>
      <c r="U82" s="299"/>
      <c r="V82" s="290"/>
      <c r="W82" s="290"/>
      <c r="X82" s="290"/>
      <c r="Y82" s="290"/>
      <c r="Z82" s="290"/>
      <c r="AA82" s="290"/>
      <c r="AB82" s="290"/>
      <c r="AC82" s="290"/>
      <c r="AD82" s="290"/>
      <c r="AE82" s="290"/>
      <c r="AF82" s="290"/>
      <c r="AG82" s="290"/>
      <c r="AH82" s="290"/>
      <c r="AI82" s="290"/>
      <c r="AJ82" s="290"/>
      <c r="AK82" s="290"/>
      <c r="AL82" s="290"/>
      <c r="AM82" s="291"/>
      <c r="AN82" s="291"/>
      <c r="AO82" s="296"/>
      <c r="AP82" s="296"/>
    </row>
    <row r="83" spans="1:57" ht="27.75" customHeight="1" thickBot="1">
      <c r="A83" s="124"/>
      <c r="B83" s="260" t="s">
        <v>60</v>
      </c>
      <c r="C83" s="901" t="s">
        <v>75</v>
      </c>
      <c r="D83" s="631"/>
      <c r="E83" s="631"/>
      <c r="F83" s="631"/>
      <c r="G83" s="631"/>
      <c r="H83" s="631"/>
      <c r="I83" s="631"/>
      <c r="J83" s="631"/>
      <c r="K83" s="631"/>
      <c r="L83" s="631"/>
      <c r="M83" s="631"/>
      <c r="N83" s="631"/>
      <c r="O83" s="631"/>
      <c r="P83" s="631"/>
      <c r="Q83" s="631"/>
      <c r="R83" s="631"/>
      <c r="S83" s="634"/>
      <c r="T83" s="631"/>
      <c r="U83" s="631"/>
      <c r="V83" s="631"/>
      <c r="W83" s="631"/>
      <c r="X83" s="631"/>
      <c r="Y83" s="631"/>
      <c r="Z83" s="631"/>
      <c r="AA83" s="631"/>
      <c r="AB83" s="631"/>
      <c r="AC83" s="631"/>
      <c r="AD83" s="631"/>
      <c r="AE83" s="631"/>
      <c r="AF83" s="631"/>
      <c r="AG83" s="631"/>
      <c r="AH83" s="631"/>
      <c r="AI83" s="631"/>
      <c r="AJ83" s="631"/>
      <c r="AK83" s="902"/>
      <c r="AL83" s="173"/>
      <c r="AM83" s="447"/>
      <c r="AN83" s="448"/>
      <c r="AO83" s="448"/>
      <c r="AP83" s="448"/>
    </row>
    <row r="84" spans="1:57" ht="27" customHeight="1">
      <c r="A84" s="124"/>
      <c r="B84" s="730"/>
      <c r="C84" s="732" t="s">
        <v>76</v>
      </c>
      <c r="D84" s="733"/>
      <c r="E84" s="733"/>
      <c r="F84" s="733"/>
      <c r="G84" s="379"/>
      <c r="H84" s="300" t="s">
        <v>40</v>
      </c>
      <c r="I84" s="680" t="s">
        <v>77</v>
      </c>
      <c r="J84" s="681"/>
      <c r="K84" s="681"/>
      <c r="L84" s="681"/>
      <c r="M84" s="681"/>
      <c r="N84" s="681"/>
      <c r="O84" s="681"/>
      <c r="P84" s="681"/>
      <c r="Q84" s="681"/>
      <c r="R84" s="681"/>
      <c r="S84" s="681"/>
      <c r="T84" s="681"/>
      <c r="U84" s="681"/>
      <c r="V84" s="681"/>
      <c r="W84" s="681"/>
      <c r="X84" s="681"/>
      <c r="Y84" s="681"/>
      <c r="Z84" s="681"/>
      <c r="AA84" s="681"/>
      <c r="AB84" s="681"/>
      <c r="AC84" s="681"/>
      <c r="AD84" s="681"/>
      <c r="AE84" s="681"/>
      <c r="AF84" s="681"/>
      <c r="AG84" s="681"/>
      <c r="AH84" s="681"/>
      <c r="AI84" s="681"/>
      <c r="AJ84" s="681"/>
      <c r="AK84" s="682"/>
      <c r="AL84" s="173"/>
      <c r="AM84" s="449" t="b">
        <v>1</v>
      </c>
      <c r="AN84" s="450" t="b">
        <v>0</v>
      </c>
      <c r="AO84" s="449" t="b">
        <v>0</v>
      </c>
      <c r="AP84" s="449" t="b">
        <v>0</v>
      </c>
    </row>
    <row r="85" spans="1:57" ht="37.5" customHeight="1">
      <c r="A85" s="124"/>
      <c r="B85" s="730"/>
      <c r="C85" s="734"/>
      <c r="D85" s="647"/>
      <c r="E85" s="647"/>
      <c r="F85" s="647"/>
      <c r="G85" s="380"/>
      <c r="H85" s="301" t="s">
        <v>43</v>
      </c>
      <c r="I85" s="683" t="s">
        <v>78</v>
      </c>
      <c r="J85" s="684"/>
      <c r="K85" s="684"/>
      <c r="L85" s="684"/>
      <c r="M85" s="684"/>
      <c r="N85" s="684"/>
      <c r="O85" s="684"/>
      <c r="P85" s="684"/>
      <c r="Q85" s="684"/>
      <c r="R85" s="684"/>
      <c r="S85" s="684"/>
      <c r="T85" s="684"/>
      <c r="U85" s="684"/>
      <c r="V85" s="684"/>
      <c r="W85" s="684"/>
      <c r="X85" s="684"/>
      <c r="Y85" s="684"/>
      <c r="Z85" s="684"/>
      <c r="AA85" s="684"/>
      <c r="AB85" s="684"/>
      <c r="AC85" s="684"/>
      <c r="AD85" s="684"/>
      <c r="AE85" s="684"/>
      <c r="AF85" s="684"/>
      <c r="AG85" s="684"/>
      <c r="AH85" s="684"/>
      <c r="AI85" s="684"/>
      <c r="AJ85" s="684"/>
      <c r="AK85" s="685"/>
      <c r="AL85" s="173"/>
      <c r="AM85" s="451"/>
      <c r="AN85" s="169"/>
      <c r="AO85" s="169"/>
      <c r="AP85" s="169"/>
    </row>
    <row r="86" spans="1:57" ht="36" customHeight="1" thickBot="1">
      <c r="A86" s="124"/>
      <c r="B86" s="731"/>
      <c r="C86" s="735"/>
      <c r="D86" s="736"/>
      <c r="E86" s="736"/>
      <c r="F86" s="736"/>
      <c r="G86" s="381"/>
      <c r="H86" s="302" t="s">
        <v>44</v>
      </c>
      <c r="I86" s="686" t="s">
        <v>79</v>
      </c>
      <c r="J86" s="687"/>
      <c r="K86" s="687"/>
      <c r="L86" s="687"/>
      <c r="M86" s="687"/>
      <c r="N86" s="687"/>
      <c r="O86" s="687"/>
      <c r="P86" s="687"/>
      <c r="Q86" s="687"/>
      <c r="R86" s="687"/>
      <c r="S86" s="687"/>
      <c r="T86" s="687"/>
      <c r="U86" s="687"/>
      <c r="V86" s="687"/>
      <c r="W86" s="687"/>
      <c r="X86" s="687"/>
      <c r="Y86" s="687"/>
      <c r="Z86" s="687"/>
      <c r="AA86" s="687"/>
      <c r="AB86" s="687"/>
      <c r="AC86" s="687"/>
      <c r="AD86" s="687"/>
      <c r="AE86" s="687"/>
      <c r="AF86" s="687"/>
      <c r="AG86" s="687"/>
      <c r="AH86" s="687"/>
      <c r="AI86" s="687"/>
      <c r="AJ86" s="687"/>
      <c r="AK86" s="688"/>
      <c r="AL86" s="173"/>
      <c r="AM86" s="451"/>
      <c r="AN86" s="169"/>
      <c r="AO86" s="169"/>
      <c r="AP86" s="169"/>
    </row>
    <row r="87" spans="1:57" ht="21" customHeight="1">
      <c r="A87" s="124"/>
      <c r="B87" s="303" t="s">
        <v>62</v>
      </c>
      <c r="C87" s="668" t="s">
        <v>74</v>
      </c>
      <c r="D87" s="669"/>
      <c r="E87" s="669"/>
      <c r="F87" s="669"/>
      <c r="G87" s="669"/>
      <c r="H87" s="669"/>
      <c r="I87" s="669"/>
      <c r="J87" s="669"/>
      <c r="K87" s="669"/>
      <c r="L87" s="669"/>
      <c r="M87" s="669"/>
      <c r="N87" s="669"/>
      <c r="O87" s="669"/>
      <c r="P87" s="669"/>
      <c r="Q87" s="669"/>
      <c r="R87" s="669"/>
      <c r="S87" s="669"/>
      <c r="T87" s="669"/>
      <c r="U87" s="669"/>
      <c r="V87" s="669"/>
      <c r="W87" s="669"/>
      <c r="X87" s="669"/>
      <c r="Y87" s="669"/>
      <c r="Z87" s="669"/>
      <c r="AA87" s="669"/>
      <c r="AB87" s="669"/>
      <c r="AC87" s="669"/>
      <c r="AD87" s="669"/>
      <c r="AE87" s="669"/>
      <c r="AF87" s="669"/>
      <c r="AG87" s="669"/>
      <c r="AH87" s="669"/>
      <c r="AI87" s="669"/>
      <c r="AJ87" s="669"/>
      <c r="AK87" s="670"/>
      <c r="AL87" s="277"/>
      <c r="AM87" s="451"/>
      <c r="AN87" s="169"/>
      <c r="AO87" s="169"/>
    </row>
    <row r="88" spans="1:57" ht="6" customHeight="1">
      <c r="A88" s="124"/>
      <c r="B88" s="304"/>
      <c r="C88" s="304"/>
      <c r="D88" s="304"/>
      <c r="E88" s="304"/>
      <c r="F88" s="304"/>
      <c r="G88" s="304"/>
      <c r="H88" s="304"/>
      <c r="I88" s="304"/>
      <c r="J88" s="304"/>
      <c r="K88" s="304"/>
      <c r="L88" s="304"/>
      <c r="M88" s="304"/>
      <c r="N88" s="304"/>
      <c r="O88" s="304"/>
      <c r="P88" s="304"/>
      <c r="Q88" s="304"/>
      <c r="R88" s="304"/>
      <c r="S88" s="304"/>
      <c r="T88" s="304"/>
      <c r="U88" s="223"/>
      <c r="V88" s="32"/>
      <c r="W88" s="32"/>
      <c r="X88" s="32"/>
      <c r="Y88" s="33"/>
      <c r="Z88" s="34"/>
      <c r="AA88" s="33"/>
      <c r="AB88" s="250"/>
      <c r="AC88" s="251"/>
      <c r="AD88" s="252"/>
      <c r="AE88" s="252"/>
      <c r="AF88" s="246"/>
      <c r="AG88" s="125"/>
      <c r="AH88" s="305"/>
      <c r="AI88" s="306"/>
      <c r="AJ88" s="237"/>
      <c r="AK88" s="237"/>
      <c r="AL88" s="237"/>
      <c r="AM88" s="451"/>
      <c r="AN88" s="169"/>
      <c r="AO88" s="169"/>
    </row>
    <row r="89" spans="1:57" s="174" customFormat="1" ht="21.75" customHeight="1">
      <c r="A89" s="173"/>
      <c r="B89" s="674" t="s">
        <v>2130</v>
      </c>
      <c r="C89" s="674"/>
      <c r="D89" s="674"/>
      <c r="E89" s="674"/>
      <c r="F89" s="674"/>
      <c r="G89" s="674"/>
      <c r="H89" s="674"/>
      <c r="I89" s="674"/>
      <c r="J89" s="674"/>
      <c r="K89" s="674"/>
      <c r="L89" s="674"/>
      <c r="M89" s="674"/>
      <c r="N89" s="674"/>
      <c r="O89" s="674"/>
      <c r="P89" s="674"/>
      <c r="Q89" s="674"/>
      <c r="R89" s="674"/>
      <c r="S89" s="674"/>
      <c r="T89" s="674"/>
      <c r="U89" s="674"/>
      <c r="V89" s="674"/>
      <c r="W89" s="674"/>
      <c r="X89" s="674"/>
      <c r="Y89" s="674"/>
      <c r="Z89" s="674"/>
      <c r="AA89" s="674"/>
      <c r="AB89" s="674"/>
      <c r="AC89" s="674"/>
      <c r="AD89" s="674"/>
      <c r="AE89" s="674"/>
      <c r="AF89" s="674"/>
      <c r="AG89" s="674"/>
      <c r="AH89" s="674"/>
      <c r="AI89" s="674"/>
      <c r="AJ89" s="674"/>
      <c r="AK89" s="674"/>
      <c r="AL89" s="173"/>
      <c r="AM89" s="507"/>
      <c r="AN89" s="508"/>
      <c r="AO89" s="508"/>
    </row>
    <row r="90" spans="1:57" s="174" customFormat="1" ht="6" customHeight="1" thickBot="1">
      <c r="A90" s="173"/>
      <c r="B90" s="307"/>
      <c r="C90" s="308"/>
      <c r="D90" s="308"/>
      <c r="E90" s="308"/>
      <c r="F90" s="308"/>
      <c r="G90" s="308"/>
      <c r="H90" s="308"/>
      <c r="I90" s="308"/>
      <c r="J90" s="308"/>
      <c r="K90" s="308"/>
      <c r="L90" s="308"/>
      <c r="M90" s="308"/>
      <c r="N90" s="308"/>
      <c r="O90" s="308"/>
      <c r="P90" s="308"/>
      <c r="Q90" s="308"/>
      <c r="R90" s="308"/>
      <c r="S90" s="308"/>
      <c r="T90" s="308"/>
      <c r="U90" s="308"/>
      <c r="V90" s="308"/>
      <c r="W90" s="308"/>
      <c r="X90" s="308"/>
      <c r="Y90" s="308"/>
      <c r="Z90" s="308"/>
      <c r="AA90" s="308"/>
      <c r="AB90" s="308"/>
      <c r="AC90" s="308"/>
      <c r="AD90" s="308"/>
      <c r="AE90" s="308"/>
      <c r="AF90" s="308"/>
      <c r="AG90" s="308"/>
      <c r="AH90" s="308"/>
      <c r="AI90" s="308"/>
      <c r="AJ90" s="308"/>
      <c r="AK90" s="308"/>
      <c r="AL90" s="173"/>
      <c r="AM90" s="507"/>
      <c r="AN90" s="508"/>
      <c r="AO90" s="508"/>
    </row>
    <row r="91" spans="1:57" ht="27.75" customHeight="1" thickBot="1">
      <c r="A91" s="124"/>
      <c r="B91" s="614" t="s">
        <v>2131</v>
      </c>
      <c r="C91" s="615"/>
      <c r="D91" s="615"/>
      <c r="E91" s="615"/>
      <c r="F91" s="615"/>
      <c r="G91" s="615"/>
      <c r="H91" s="615"/>
      <c r="I91" s="615"/>
      <c r="J91" s="615"/>
      <c r="K91" s="615"/>
      <c r="L91" s="615"/>
      <c r="M91" s="615"/>
      <c r="N91" s="615"/>
      <c r="O91" s="615"/>
      <c r="P91" s="615"/>
      <c r="Q91" s="616"/>
      <c r="R91" s="203" t="s">
        <v>56</v>
      </c>
      <c r="S91" s="430" t="str">
        <f>'別紙様式3-2（処遇改善加算　個票）'!AC5</f>
        <v>×</v>
      </c>
      <c r="T91" s="620" t="s">
        <v>2198</v>
      </c>
      <c r="U91" s="621"/>
      <c r="V91" s="621"/>
      <c r="W91" s="621"/>
      <c r="X91" s="621"/>
      <c r="Y91" s="621"/>
      <c r="Z91" s="621"/>
      <c r="AA91" s="621"/>
      <c r="AB91" s="621"/>
      <c r="AC91" s="621"/>
      <c r="AD91" s="621"/>
      <c r="AE91" s="621"/>
      <c r="AF91" s="622"/>
      <c r="AG91" s="211"/>
      <c r="AH91" s="211"/>
      <c r="AI91" s="211"/>
      <c r="AJ91" s="211"/>
      <c r="AK91" s="124"/>
      <c r="AL91" s="124"/>
      <c r="AM91" s="449" t="str">
        <f>IF(COUNTIF(S91:S92, "×")&gt;0, "設定できない", "要件を満たす")</f>
        <v>設定できない</v>
      </c>
      <c r="AN91" s="169"/>
      <c r="AO91" s="169"/>
      <c r="AX91" s="180"/>
    </row>
    <row r="92" spans="1:57" ht="27.75" customHeight="1" thickBot="1">
      <c r="A92" s="124"/>
      <c r="B92" s="614" t="s">
        <v>2197</v>
      </c>
      <c r="C92" s="615"/>
      <c r="D92" s="615"/>
      <c r="E92" s="615"/>
      <c r="F92" s="615"/>
      <c r="G92" s="615"/>
      <c r="H92" s="615"/>
      <c r="I92" s="615"/>
      <c r="J92" s="615"/>
      <c r="K92" s="615"/>
      <c r="L92" s="615"/>
      <c r="M92" s="615"/>
      <c r="N92" s="615"/>
      <c r="O92" s="615"/>
      <c r="P92" s="615"/>
      <c r="Q92" s="616"/>
      <c r="R92" s="203" t="s">
        <v>56</v>
      </c>
      <c r="S92" s="430" t="str">
        <f>'別紙様式3-2（処遇改善加算　個票）'!AC7</f>
        <v/>
      </c>
      <c r="T92" s="620" t="s">
        <v>2199</v>
      </c>
      <c r="U92" s="621"/>
      <c r="V92" s="621"/>
      <c r="W92" s="621"/>
      <c r="X92" s="621"/>
      <c r="Y92" s="621"/>
      <c r="Z92" s="621"/>
      <c r="AA92" s="621"/>
      <c r="AB92" s="621"/>
      <c r="AC92" s="621"/>
      <c r="AD92" s="621"/>
      <c r="AE92" s="621"/>
      <c r="AF92" s="622"/>
      <c r="AG92" s="211"/>
      <c r="AH92" s="211"/>
      <c r="AI92" s="211"/>
      <c r="AJ92" s="211"/>
      <c r="AK92" s="124"/>
      <c r="AL92" s="124"/>
      <c r="AM92" s="448"/>
      <c r="AN92" s="169"/>
      <c r="AO92" s="169"/>
      <c r="AY92" s="180"/>
    </row>
    <row r="93" spans="1:57" ht="5.45" customHeight="1" thickBot="1">
      <c r="A93" s="124"/>
      <c r="B93" s="259"/>
      <c r="C93" s="124"/>
      <c r="D93" s="211"/>
      <c r="E93" s="211"/>
      <c r="F93" s="211"/>
      <c r="G93" s="211"/>
      <c r="H93" s="211"/>
      <c r="I93" s="211"/>
      <c r="J93" s="211"/>
      <c r="K93" s="211"/>
      <c r="L93" s="211"/>
      <c r="M93" s="211"/>
      <c r="N93" s="211"/>
      <c r="O93" s="211"/>
      <c r="P93" s="211"/>
      <c r="Q93" s="211"/>
      <c r="R93" s="211"/>
      <c r="S93" s="211"/>
      <c r="T93" s="211"/>
      <c r="U93" s="211"/>
      <c r="V93" s="211"/>
      <c r="W93" s="211"/>
      <c r="X93" s="211"/>
      <c r="Y93" s="211"/>
      <c r="Z93" s="211"/>
      <c r="AA93" s="211"/>
      <c r="AB93" s="211"/>
      <c r="AC93" s="211"/>
      <c r="AD93" s="211"/>
      <c r="AE93" s="211"/>
      <c r="AF93" s="211"/>
      <c r="AG93" s="211"/>
      <c r="AH93" s="211"/>
      <c r="AI93" s="211"/>
      <c r="AJ93" s="211"/>
      <c r="AK93" s="124"/>
      <c r="AL93" s="124"/>
      <c r="AM93" s="448"/>
      <c r="AN93" s="169"/>
      <c r="AO93" s="169"/>
      <c r="AT93" s="180"/>
      <c r="AU93" s="180"/>
      <c r="AV93" s="180"/>
      <c r="AW93" s="180"/>
      <c r="AX93" s="180"/>
    </row>
    <row r="94" spans="1:57" ht="20.45" customHeight="1" thickBot="1">
      <c r="A94" s="124"/>
      <c r="B94" s="309" t="s">
        <v>1926</v>
      </c>
      <c r="D94" s="310"/>
      <c r="E94" s="310"/>
      <c r="F94" s="310"/>
      <c r="G94" s="310"/>
      <c r="H94" s="310"/>
      <c r="I94" s="310"/>
      <c r="J94" s="310"/>
      <c r="K94" s="310"/>
      <c r="L94" s="310"/>
      <c r="M94" s="310"/>
      <c r="N94" s="310"/>
      <c r="O94" s="310"/>
      <c r="P94" s="310"/>
      <c r="Q94" s="211"/>
      <c r="R94" s="211"/>
      <c r="S94" s="211"/>
      <c r="T94" s="211"/>
      <c r="U94" s="211"/>
      <c r="V94" s="211"/>
      <c r="W94" s="211"/>
      <c r="X94" s="211"/>
      <c r="Y94" s="211"/>
      <c r="Z94" s="211"/>
      <c r="AA94" s="211"/>
      <c r="AB94" s="211"/>
      <c r="AC94" s="211"/>
      <c r="AD94" s="211"/>
      <c r="AE94" s="211"/>
      <c r="AF94" s="211"/>
      <c r="AG94" s="211"/>
      <c r="AH94" s="211"/>
      <c r="AI94" s="211"/>
      <c r="AJ94" s="211"/>
      <c r="AK94" s="197" t="str">
        <f>IF(H7="", "",IF(AK92="○", "", IF(OR(AM96=TRUE,AM97=TRUE,AM98=TRUE,AND(AM99=TRUE,G99&lt;&gt;"")), "○", "×")))</f>
        <v>○</v>
      </c>
      <c r="AL94" s="124"/>
      <c r="AM94" s="509"/>
      <c r="AN94" s="169"/>
      <c r="AO94" s="169"/>
      <c r="AX94" s="180"/>
      <c r="AZ94" s="311"/>
      <c r="BA94" s="311"/>
    </row>
    <row r="95" spans="1:57" ht="19.899999999999999" customHeight="1" thickBot="1">
      <c r="A95" s="173"/>
      <c r="B95" s="312" t="s">
        <v>1927</v>
      </c>
      <c r="C95" s="313"/>
      <c r="D95" s="314"/>
      <c r="E95" s="315"/>
      <c r="F95" s="316"/>
      <c r="G95" s="316"/>
      <c r="H95" s="316"/>
      <c r="I95" s="316"/>
      <c r="J95" s="316"/>
      <c r="K95" s="316"/>
      <c r="L95" s="316"/>
      <c r="M95" s="316"/>
      <c r="N95" s="316"/>
      <c r="O95" s="316"/>
      <c r="P95" s="316"/>
      <c r="Q95" s="316"/>
      <c r="R95" s="316"/>
      <c r="S95" s="316"/>
      <c r="T95" s="316"/>
      <c r="U95" s="316"/>
      <c r="V95" s="316"/>
      <c r="W95" s="316"/>
      <c r="X95" s="316"/>
      <c r="Y95" s="316"/>
      <c r="Z95" s="316"/>
      <c r="AA95" s="316"/>
      <c r="AB95" s="316"/>
      <c r="AC95" s="316"/>
      <c r="AD95" s="316"/>
      <c r="AE95" s="316"/>
      <c r="AF95" s="316"/>
      <c r="AG95" s="316"/>
      <c r="AH95" s="316"/>
      <c r="AI95" s="316"/>
      <c r="AJ95" s="316"/>
      <c r="AK95" s="317"/>
      <c r="AL95" s="173"/>
      <c r="AM95" s="510"/>
      <c r="AN95" s="510"/>
      <c r="AO95" s="510"/>
      <c r="AP95" s="296"/>
      <c r="AQ95" s="671" t="s">
        <v>80</v>
      </c>
      <c r="AR95" s="672"/>
      <c r="AS95" s="672"/>
      <c r="AT95" s="672"/>
      <c r="AU95" s="672"/>
      <c r="AV95" s="672"/>
      <c r="AW95" s="672"/>
      <c r="AX95" s="672"/>
      <c r="AY95" s="672"/>
      <c r="AZ95" s="672"/>
      <c r="BA95" s="672"/>
      <c r="BB95" s="672"/>
      <c r="BC95" s="672"/>
      <c r="BD95" s="672"/>
      <c r="BE95" s="673"/>
    </row>
    <row r="96" spans="1:57" s="174" customFormat="1" ht="18" customHeight="1">
      <c r="A96" s="173"/>
      <c r="B96" s="318"/>
      <c r="C96" s="382"/>
      <c r="D96" s="186" t="s">
        <v>2100</v>
      </c>
      <c r="E96" s="130"/>
      <c r="F96" s="130"/>
      <c r="G96" s="130"/>
      <c r="H96" s="130"/>
      <c r="I96" s="130"/>
      <c r="J96" s="130"/>
      <c r="K96" s="130"/>
      <c r="L96" s="130"/>
      <c r="M96" s="130"/>
      <c r="N96" s="130"/>
      <c r="O96" s="130"/>
      <c r="P96" s="130"/>
      <c r="Q96" s="130"/>
      <c r="R96" s="130"/>
      <c r="S96" s="130"/>
      <c r="T96" s="130"/>
      <c r="U96" s="130"/>
      <c r="V96" s="130"/>
      <c r="W96" s="130"/>
      <c r="X96" s="130"/>
      <c r="Y96" s="130"/>
      <c r="Z96" s="130"/>
      <c r="AA96" s="130"/>
      <c r="AB96" s="130"/>
      <c r="AC96" s="130"/>
      <c r="AD96" s="130"/>
      <c r="AE96" s="130"/>
      <c r="AF96" s="130"/>
      <c r="AG96" s="130"/>
      <c r="AH96" s="130"/>
      <c r="AI96" s="188"/>
      <c r="AJ96" s="384"/>
      <c r="AK96" s="319"/>
      <c r="AL96" s="173"/>
      <c r="AM96" s="449" t="b">
        <v>1</v>
      </c>
      <c r="AN96" s="511"/>
      <c r="AO96" s="511"/>
      <c r="AP96" s="320"/>
      <c r="AQ96" s="320"/>
      <c r="AR96" s="320"/>
      <c r="AS96" s="320"/>
      <c r="AT96" s="320"/>
      <c r="AU96" s="320"/>
      <c r="AV96" s="321"/>
      <c r="AW96" s="179"/>
    </row>
    <row r="97" spans="1:57" s="174" customFormat="1" ht="16.5" customHeight="1">
      <c r="A97" s="173"/>
      <c r="B97" s="318"/>
      <c r="C97" s="385"/>
      <c r="D97" s="186" t="s">
        <v>1928</v>
      </c>
      <c r="E97" s="322"/>
      <c r="F97" s="322"/>
      <c r="G97" s="322"/>
      <c r="H97" s="322"/>
      <c r="I97" s="322"/>
      <c r="J97" s="322"/>
      <c r="K97" s="322"/>
      <c r="L97" s="322"/>
      <c r="M97" s="322"/>
      <c r="N97" s="322"/>
      <c r="O97" s="322"/>
      <c r="P97" s="322"/>
      <c r="Q97" s="322"/>
      <c r="R97" s="322"/>
      <c r="S97" s="322"/>
      <c r="T97" s="130"/>
      <c r="U97" s="130"/>
      <c r="V97" s="130"/>
      <c r="W97" s="130"/>
      <c r="X97" s="130"/>
      <c r="Y97" s="130"/>
      <c r="Z97" s="130"/>
      <c r="AA97" s="130"/>
      <c r="AB97" s="130"/>
      <c r="AC97" s="130"/>
      <c r="AD97" s="130"/>
      <c r="AE97" s="130"/>
      <c r="AF97" s="130"/>
      <c r="AG97" s="130"/>
      <c r="AH97" s="130"/>
      <c r="AI97" s="188"/>
      <c r="AJ97" s="384"/>
      <c r="AK97" s="319"/>
      <c r="AL97" s="173"/>
      <c r="AM97" s="449" t="b">
        <v>0</v>
      </c>
      <c r="AN97" s="511"/>
      <c r="AO97" s="511"/>
      <c r="AP97" s="320"/>
      <c r="AQ97" s="320"/>
      <c r="AR97" s="320"/>
      <c r="AS97" s="320"/>
      <c r="AT97" s="320"/>
      <c r="AU97" s="321"/>
      <c r="AV97" s="179"/>
    </row>
    <row r="98" spans="1:57" s="174" customFormat="1" ht="16.149999999999999" customHeight="1" thickBot="1">
      <c r="A98" s="173"/>
      <c r="B98" s="318"/>
      <c r="C98" s="385"/>
      <c r="D98" s="694" t="s">
        <v>1929</v>
      </c>
      <c r="E98" s="694"/>
      <c r="F98" s="694"/>
      <c r="G98" s="694"/>
      <c r="H98" s="694"/>
      <c r="I98" s="694"/>
      <c r="J98" s="694"/>
      <c r="K98" s="694"/>
      <c r="L98" s="694"/>
      <c r="M98" s="694"/>
      <c r="N98" s="694"/>
      <c r="O98" s="694"/>
      <c r="P98" s="694"/>
      <c r="Q98" s="694"/>
      <c r="R98" s="694"/>
      <c r="S98" s="694"/>
      <c r="T98" s="694"/>
      <c r="U98" s="694"/>
      <c r="V98" s="694"/>
      <c r="W98" s="694"/>
      <c r="X98" s="694"/>
      <c r="Y98" s="694"/>
      <c r="Z98" s="694"/>
      <c r="AA98" s="694"/>
      <c r="AB98" s="694"/>
      <c r="AC98" s="694"/>
      <c r="AD98" s="694"/>
      <c r="AE98" s="694"/>
      <c r="AF98" s="694"/>
      <c r="AG98" s="694"/>
      <c r="AH98" s="694"/>
      <c r="AI98" s="694"/>
      <c r="AJ98" s="384"/>
      <c r="AK98" s="319"/>
      <c r="AL98" s="323"/>
      <c r="AM98" s="449" t="b">
        <v>0</v>
      </c>
      <c r="AN98" s="511"/>
      <c r="AO98" s="511"/>
      <c r="AP98" s="320"/>
      <c r="AQ98" s="320"/>
      <c r="AR98" s="320"/>
      <c r="AS98" s="320"/>
      <c r="AT98" s="320"/>
      <c r="AU98" s="321"/>
      <c r="AV98" s="179"/>
    </row>
    <row r="99" spans="1:57" s="174" customFormat="1" ht="33" customHeight="1" thickBot="1">
      <c r="A99" s="173"/>
      <c r="B99" s="324"/>
      <c r="C99" s="386"/>
      <c r="D99" s="325" t="s">
        <v>81</v>
      </c>
      <c r="E99" s="326"/>
      <c r="F99" s="327"/>
      <c r="G99" s="700"/>
      <c r="H99" s="700"/>
      <c r="I99" s="700"/>
      <c r="J99" s="700"/>
      <c r="K99" s="700"/>
      <c r="L99" s="700"/>
      <c r="M99" s="700"/>
      <c r="N99" s="700"/>
      <c r="O99" s="700"/>
      <c r="P99" s="700"/>
      <c r="Q99" s="700"/>
      <c r="R99" s="700"/>
      <c r="S99" s="700"/>
      <c r="T99" s="700"/>
      <c r="U99" s="700"/>
      <c r="V99" s="700"/>
      <c r="W99" s="700"/>
      <c r="X99" s="700"/>
      <c r="Y99" s="700"/>
      <c r="Z99" s="700"/>
      <c r="AA99" s="700"/>
      <c r="AB99" s="700"/>
      <c r="AC99" s="700"/>
      <c r="AD99" s="700"/>
      <c r="AE99" s="700"/>
      <c r="AF99" s="700"/>
      <c r="AG99" s="700"/>
      <c r="AH99" s="700"/>
      <c r="AI99" s="700"/>
      <c r="AJ99" s="700"/>
      <c r="AK99" s="328" t="s">
        <v>54</v>
      </c>
      <c r="AL99" s="173"/>
      <c r="AM99" s="449" t="b">
        <v>0</v>
      </c>
      <c r="AN99" s="512"/>
      <c r="AO99" s="512"/>
      <c r="AP99" s="330"/>
      <c r="AQ99" s="698" t="s">
        <v>82</v>
      </c>
      <c r="AR99" s="698"/>
      <c r="AS99" s="698"/>
      <c r="AT99" s="698"/>
      <c r="AU99" s="698"/>
      <c r="AV99" s="698"/>
      <c r="AW99" s="698"/>
      <c r="AX99" s="698"/>
      <c r="AY99" s="698"/>
      <c r="AZ99" s="698"/>
      <c r="BA99" s="698"/>
      <c r="BB99" s="698"/>
      <c r="BC99" s="698"/>
      <c r="BD99" s="698"/>
      <c r="BE99" s="699"/>
    </row>
    <row r="100" spans="1:57" s="333" customFormat="1" ht="6" customHeight="1">
      <c r="A100" s="124"/>
      <c r="B100" s="223"/>
      <c r="C100" s="223"/>
      <c r="D100" s="223"/>
      <c r="E100" s="223"/>
      <c r="F100" s="223"/>
      <c r="G100" s="223"/>
      <c r="H100" s="223"/>
      <c r="I100" s="223"/>
      <c r="J100" s="223"/>
      <c r="K100" s="223"/>
      <c r="L100" s="223"/>
      <c r="M100" s="223"/>
      <c r="N100" s="223"/>
      <c r="O100" s="223"/>
      <c r="P100" s="223"/>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173"/>
      <c r="AM100" s="452"/>
      <c r="AN100" s="513"/>
      <c r="AO100" s="513"/>
      <c r="AP100" s="331"/>
      <c r="AQ100" s="331"/>
      <c r="AR100" s="331"/>
      <c r="AS100" s="331"/>
      <c r="AT100" s="331"/>
      <c r="AU100" s="331"/>
      <c r="AV100" s="331"/>
      <c r="AW100" s="331"/>
      <c r="AX100" s="331"/>
      <c r="AY100" s="331"/>
      <c r="AZ100" s="331"/>
      <c r="BA100" s="331"/>
      <c r="BB100" s="332"/>
      <c r="BC100" s="332"/>
      <c r="BD100" s="332"/>
      <c r="BE100" s="332"/>
    </row>
    <row r="101" spans="1:57" s="174" customFormat="1" ht="18" customHeight="1" thickBot="1">
      <c r="A101" s="124"/>
      <c r="B101" s="305" t="s">
        <v>1957</v>
      </c>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4"/>
      <c r="AC101" s="124"/>
      <c r="AD101" s="124"/>
      <c r="AE101" s="124"/>
      <c r="AF101" s="124"/>
      <c r="AG101" s="124"/>
      <c r="AH101" s="124"/>
      <c r="AI101" s="124"/>
      <c r="AJ101" s="124"/>
      <c r="AK101" s="124"/>
      <c r="AL101" s="124"/>
      <c r="AM101" s="448"/>
      <c r="AN101" s="169"/>
      <c r="AO101" s="169"/>
      <c r="AP101" s="126"/>
      <c r="AQ101" s="126"/>
      <c r="AR101" s="126"/>
      <c r="AS101" s="126"/>
      <c r="AT101" s="126"/>
      <c r="AU101" s="126"/>
      <c r="AV101" s="126"/>
      <c r="AW101" s="126"/>
      <c r="AX101" s="334"/>
      <c r="AY101" s="334"/>
      <c r="AZ101" s="335"/>
    </row>
    <row r="102" spans="1:57" s="174" customFormat="1" ht="26.45" customHeight="1" thickBot="1">
      <c r="A102" s="124"/>
      <c r="B102" s="623" t="s">
        <v>2101</v>
      </c>
      <c r="C102" s="624"/>
      <c r="D102" s="624"/>
      <c r="E102" s="624"/>
      <c r="F102" s="624"/>
      <c r="G102" s="624"/>
      <c r="H102" s="624"/>
      <c r="I102" s="624"/>
      <c r="J102" s="624"/>
      <c r="K102" s="624"/>
      <c r="L102" s="624"/>
      <c r="M102" s="624"/>
      <c r="N102" s="624"/>
      <c r="O102" s="624"/>
      <c r="P102" s="624"/>
      <c r="Q102" s="624"/>
      <c r="R102" s="624"/>
      <c r="S102" s="624"/>
      <c r="T102" s="624"/>
      <c r="U102" s="624"/>
      <c r="V102" s="624"/>
      <c r="W102" s="624"/>
      <c r="X102" s="624"/>
      <c r="Y102" s="624"/>
      <c r="Z102" s="624"/>
      <c r="AA102" s="624"/>
      <c r="AB102" s="624"/>
      <c r="AC102" s="624"/>
      <c r="AD102" s="624"/>
      <c r="AE102" s="624"/>
      <c r="AF102" s="624"/>
      <c r="AG102" s="624"/>
      <c r="AH102" s="624"/>
      <c r="AI102" s="624"/>
      <c r="AJ102" s="624"/>
      <c r="AK102" s="387"/>
      <c r="AL102" s="124"/>
      <c r="AM102" s="453" t="b">
        <v>0</v>
      </c>
      <c r="AN102" s="169"/>
      <c r="AO102" s="169"/>
      <c r="AP102" s="126"/>
      <c r="AQ102" s="126"/>
      <c r="AR102" s="126"/>
      <c r="AS102" s="126"/>
      <c r="AT102" s="126"/>
      <c r="AU102" s="126"/>
      <c r="AV102" s="126"/>
      <c r="AW102" s="126"/>
      <c r="AX102" s="334"/>
      <c r="AY102" s="334"/>
      <c r="AZ102" s="335"/>
    </row>
    <row r="103" spans="1:57" s="174" customFormat="1" ht="31.15" customHeight="1" thickBot="1">
      <c r="A103" s="124"/>
      <c r="B103" s="675" t="s">
        <v>2185</v>
      </c>
      <c r="C103" s="676"/>
      <c r="D103" s="676"/>
      <c r="E103" s="676"/>
      <c r="F103" s="676"/>
      <c r="G103" s="676"/>
      <c r="H103" s="676"/>
      <c r="I103" s="676"/>
      <c r="J103" s="676"/>
      <c r="K103" s="676"/>
      <c r="L103" s="676"/>
      <c r="M103" s="676"/>
      <c r="N103" s="676"/>
      <c r="O103" s="676"/>
      <c r="P103" s="676"/>
      <c r="Q103" s="676"/>
      <c r="R103" s="676"/>
      <c r="S103" s="676"/>
      <c r="T103" s="676"/>
      <c r="U103" s="676"/>
      <c r="V103" s="676"/>
      <c r="W103" s="676"/>
      <c r="X103" s="676"/>
      <c r="Y103" s="676"/>
      <c r="Z103" s="676"/>
      <c r="AA103" s="676"/>
      <c r="AB103" s="676"/>
      <c r="AC103" s="676"/>
      <c r="AD103" s="676"/>
      <c r="AE103" s="676"/>
      <c r="AF103" s="676"/>
      <c r="AG103" s="676"/>
      <c r="AH103" s="676"/>
      <c r="AI103" s="676"/>
      <c r="AJ103" s="676"/>
      <c r="AK103" s="336" t="str">
        <f>IF(H7="", "", IF(AM102=TRUE, "", IF(OR(AND(AI105="該当", AN112&gt;=2, AN116&gt;=2, AN120&gt;=2, AN124&gt;=2, AN128&gt;=3, OR(AM128=TRUE,AM129= TRUE), AN136&gt;=2), AND(AI105="", AI108="該当", AN112&gt;=1, AN116&gt;=1, AN120&gt;=1, AN124&gt;=1, AN128&gt;=2, AN136&gt;=1)), "○", "×")))</f>
        <v>○</v>
      </c>
      <c r="AL103" s="124"/>
      <c r="AM103" s="169"/>
      <c r="AN103" s="169"/>
      <c r="AO103" s="169"/>
      <c r="AP103" s="126"/>
      <c r="AQ103" s="126"/>
      <c r="AR103" s="126"/>
      <c r="AS103" s="126"/>
      <c r="AT103" s="126"/>
      <c r="AU103" s="126"/>
      <c r="AV103" s="126"/>
      <c r="AW103" s="126"/>
      <c r="AX103" s="334"/>
      <c r="AY103" s="334"/>
      <c r="AZ103" s="335"/>
    </row>
    <row r="104" spans="1:57" s="174" customFormat="1" ht="6.6" customHeight="1" thickBot="1">
      <c r="A104" s="124"/>
      <c r="B104" s="305"/>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4"/>
      <c r="AC104" s="124"/>
      <c r="AD104" s="124"/>
      <c r="AE104" s="124"/>
      <c r="AF104" s="124"/>
      <c r="AG104" s="124"/>
      <c r="AH104" s="124"/>
      <c r="AI104" s="124"/>
      <c r="AJ104" s="124"/>
      <c r="AK104" s="124"/>
      <c r="AL104" s="173"/>
      <c r="AM104" s="514"/>
      <c r="AN104" s="514"/>
      <c r="AO104" s="514"/>
      <c r="AP104" s="231"/>
      <c r="AQ104" s="231"/>
      <c r="AR104" s="231"/>
      <c r="AS104" s="231"/>
      <c r="AT104" s="231"/>
      <c r="AU104" s="231"/>
      <c r="AV104" s="231"/>
      <c r="AW104" s="231"/>
      <c r="AX104" s="337"/>
      <c r="AY104" s="337"/>
      <c r="AZ104" s="335"/>
    </row>
    <row r="105" spans="1:57" s="174" customFormat="1" ht="13.9" customHeight="1" thickBot="1">
      <c r="A105" s="124"/>
      <c r="B105" s="338" t="s">
        <v>2132</v>
      </c>
      <c r="C105" s="186"/>
      <c r="D105" s="186"/>
      <c r="E105" s="186"/>
      <c r="F105" s="186"/>
      <c r="G105" s="186"/>
      <c r="H105" s="186"/>
      <c r="I105" s="186"/>
      <c r="J105" s="186"/>
      <c r="K105" s="186"/>
      <c r="L105" s="186"/>
      <c r="M105" s="186"/>
      <c r="N105" s="186"/>
      <c r="O105" s="186"/>
      <c r="P105" s="186"/>
      <c r="Q105" s="186"/>
      <c r="R105" s="186"/>
      <c r="S105" s="186"/>
      <c r="T105" s="186"/>
      <c r="U105" s="186"/>
      <c r="V105" s="173"/>
      <c r="W105" s="186"/>
      <c r="X105" s="186"/>
      <c r="Y105" s="186"/>
      <c r="Z105" s="186"/>
      <c r="AA105" s="186"/>
      <c r="AB105" s="186"/>
      <c r="AC105" s="186"/>
      <c r="AD105" s="186"/>
      <c r="AE105" s="186"/>
      <c r="AF105" s="186"/>
      <c r="AG105" s="186"/>
      <c r="AH105" s="173"/>
      <c r="AI105" s="617" t="str">
        <f>IF(AN49&lt;&gt;0, "該当", "")</f>
        <v>該当</v>
      </c>
      <c r="AJ105" s="618"/>
      <c r="AK105" s="619"/>
      <c r="AL105" s="173"/>
      <c r="AM105" s="508"/>
      <c r="AN105" s="508"/>
      <c r="AO105" s="508"/>
      <c r="AX105" s="335"/>
      <c r="AY105" s="335"/>
      <c r="AZ105" s="335"/>
    </row>
    <row r="106" spans="1:57" s="174" customFormat="1" ht="45" customHeight="1">
      <c r="A106" s="124"/>
      <c r="B106" s="255" t="s">
        <v>56</v>
      </c>
      <c r="C106" s="892" t="s">
        <v>2194</v>
      </c>
      <c r="D106" s="892"/>
      <c r="E106" s="892"/>
      <c r="F106" s="892"/>
      <c r="G106" s="892"/>
      <c r="H106" s="892"/>
      <c r="I106" s="892"/>
      <c r="J106" s="892"/>
      <c r="K106" s="892"/>
      <c r="L106" s="892"/>
      <c r="M106" s="892"/>
      <c r="N106" s="892"/>
      <c r="O106" s="892"/>
      <c r="P106" s="892"/>
      <c r="Q106" s="892"/>
      <c r="R106" s="892"/>
      <c r="S106" s="892"/>
      <c r="T106" s="892"/>
      <c r="U106" s="892"/>
      <c r="V106" s="892"/>
      <c r="W106" s="892"/>
      <c r="X106" s="892"/>
      <c r="Y106" s="892"/>
      <c r="Z106" s="892"/>
      <c r="AA106" s="892"/>
      <c r="AB106" s="892"/>
      <c r="AC106" s="892"/>
      <c r="AD106" s="892"/>
      <c r="AE106" s="892"/>
      <c r="AF106" s="892"/>
      <c r="AG106" s="892"/>
      <c r="AH106" s="892"/>
      <c r="AI106" s="892"/>
      <c r="AJ106" s="892"/>
      <c r="AK106" s="892"/>
      <c r="AL106" s="173"/>
      <c r="AM106" s="508"/>
      <c r="AN106" s="508"/>
      <c r="AO106" s="508"/>
      <c r="AX106" s="335"/>
      <c r="AY106" s="335"/>
      <c r="AZ106" s="335"/>
    </row>
    <row r="107" spans="1:57" s="174" customFormat="1" ht="6" customHeight="1" thickBot="1">
      <c r="A107" s="124"/>
      <c r="B107" s="255"/>
      <c r="C107" s="339"/>
      <c r="D107" s="339"/>
      <c r="E107" s="339"/>
      <c r="F107" s="339"/>
      <c r="G107" s="339"/>
      <c r="H107" s="339"/>
      <c r="I107" s="339"/>
      <c r="J107" s="339"/>
      <c r="K107" s="339"/>
      <c r="L107" s="339"/>
      <c r="M107" s="339"/>
      <c r="N107" s="339"/>
      <c r="O107" s="339"/>
      <c r="P107" s="339"/>
      <c r="Q107" s="339"/>
      <c r="R107" s="339"/>
      <c r="S107" s="339"/>
      <c r="T107" s="339"/>
      <c r="U107" s="339"/>
      <c r="V107" s="339"/>
      <c r="W107" s="339"/>
      <c r="X107" s="339"/>
      <c r="Y107" s="339"/>
      <c r="Z107" s="339"/>
      <c r="AA107" s="339"/>
      <c r="AB107" s="339"/>
      <c r="AC107" s="339"/>
      <c r="AD107" s="339"/>
      <c r="AE107" s="339"/>
      <c r="AF107" s="339"/>
      <c r="AG107" s="339"/>
      <c r="AH107" s="339"/>
      <c r="AI107" s="339"/>
      <c r="AJ107" s="339"/>
      <c r="AK107" s="339"/>
      <c r="AL107" s="173"/>
      <c r="AM107" s="508"/>
      <c r="AN107" s="508"/>
      <c r="AO107" s="169"/>
      <c r="AX107" s="335"/>
      <c r="AY107" s="335"/>
      <c r="AZ107" s="335"/>
    </row>
    <row r="108" spans="1:57" s="174" customFormat="1" ht="18" customHeight="1" thickBot="1">
      <c r="A108" s="124"/>
      <c r="B108" s="338" t="s">
        <v>2133</v>
      </c>
      <c r="C108" s="202"/>
      <c r="D108" s="202"/>
      <c r="E108" s="202"/>
      <c r="F108" s="202"/>
      <c r="G108" s="202"/>
      <c r="H108" s="202"/>
      <c r="I108" s="202"/>
      <c r="J108" s="202"/>
      <c r="K108" s="202"/>
      <c r="L108" s="202"/>
      <c r="M108" s="202"/>
      <c r="N108" s="202"/>
      <c r="O108" s="202"/>
      <c r="P108" s="202"/>
      <c r="Q108" s="202"/>
      <c r="R108" s="202"/>
      <c r="S108" s="202"/>
      <c r="T108" s="202"/>
      <c r="U108" s="202"/>
      <c r="V108" s="202"/>
      <c r="W108" s="202"/>
      <c r="X108" s="202"/>
      <c r="Y108" s="202"/>
      <c r="Z108" s="202"/>
      <c r="AA108" s="202"/>
      <c r="AB108" s="202"/>
      <c r="AC108" s="202"/>
      <c r="AD108" s="202"/>
      <c r="AE108" s="202"/>
      <c r="AF108" s="202"/>
      <c r="AG108" s="202"/>
      <c r="AH108" s="186"/>
      <c r="AI108" s="893" t="str">
        <f>IF(AN47=AN49, "", "該当")</f>
        <v>該当</v>
      </c>
      <c r="AJ108" s="894"/>
      <c r="AK108" s="895"/>
      <c r="AL108" s="173"/>
      <c r="AM108" s="508"/>
      <c r="AN108" s="508"/>
      <c r="AO108" s="508"/>
      <c r="AX108" s="335"/>
      <c r="AY108" s="335"/>
      <c r="AZ108" s="335"/>
    </row>
    <row r="109" spans="1:57" s="174" customFormat="1" ht="42.75" customHeight="1">
      <c r="A109" s="124"/>
      <c r="B109" s="255" t="s">
        <v>56</v>
      </c>
      <c r="C109" s="892" t="s">
        <v>2195</v>
      </c>
      <c r="D109" s="892"/>
      <c r="E109" s="892"/>
      <c r="F109" s="892"/>
      <c r="G109" s="892"/>
      <c r="H109" s="892"/>
      <c r="I109" s="892"/>
      <c r="J109" s="892"/>
      <c r="K109" s="892"/>
      <c r="L109" s="892"/>
      <c r="M109" s="892"/>
      <c r="N109" s="892"/>
      <c r="O109" s="892"/>
      <c r="P109" s="892"/>
      <c r="Q109" s="892"/>
      <c r="R109" s="892"/>
      <c r="S109" s="892"/>
      <c r="T109" s="892"/>
      <c r="U109" s="892"/>
      <c r="V109" s="892"/>
      <c r="W109" s="892"/>
      <c r="X109" s="892"/>
      <c r="Y109" s="892"/>
      <c r="Z109" s="892"/>
      <c r="AA109" s="892"/>
      <c r="AB109" s="892"/>
      <c r="AC109" s="892"/>
      <c r="AD109" s="892"/>
      <c r="AE109" s="892"/>
      <c r="AF109" s="892"/>
      <c r="AG109" s="892"/>
      <c r="AH109" s="892"/>
      <c r="AI109" s="892"/>
      <c r="AJ109" s="892"/>
      <c r="AK109" s="892"/>
      <c r="AL109" s="173"/>
      <c r="AM109" s="508"/>
      <c r="AN109" s="508"/>
      <c r="AO109" s="508"/>
      <c r="AV109" s="330"/>
    </row>
    <row r="110" spans="1:57" s="174" customFormat="1" ht="9" customHeight="1" thickBot="1">
      <c r="A110" s="124"/>
      <c r="B110" s="255"/>
      <c r="C110" s="339"/>
      <c r="D110" s="339"/>
      <c r="E110" s="339"/>
      <c r="F110" s="339"/>
      <c r="G110" s="339"/>
      <c r="H110" s="339"/>
      <c r="I110" s="339"/>
      <c r="J110" s="339"/>
      <c r="K110" s="339"/>
      <c r="L110" s="339"/>
      <c r="M110" s="339"/>
      <c r="N110" s="339"/>
      <c r="O110" s="339"/>
      <c r="P110" s="339"/>
      <c r="Q110" s="339"/>
      <c r="R110" s="339"/>
      <c r="S110" s="339"/>
      <c r="T110" s="339"/>
      <c r="U110" s="339"/>
      <c r="V110" s="339"/>
      <c r="W110" s="339"/>
      <c r="X110" s="339"/>
      <c r="Y110" s="339"/>
      <c r="Z110" s="339"/>
      <c r="AA110" s="339"/>
      <c r="AB110" s="339"/>
      <c r="AC110" s="339"/>
      <c r="AD110" s="339"/>
      <c r="AE110" s="339"/>
      <c r="AF110" s="339"/>
      <c r="AG110" s="339"/>
      <c r="AH110" s="339"/>
      <c r="AI110" s="339"/>
      <c r="AJ110" s="339"/>
      <c r="AK110" s="339"/>
      <c r="AL110" s="173"/>
      <c r="AM110" s="508"/>
      <c r="AN110" s="508"/>
      <c r="AO110" s="508"/>
    </row>
    <row r="111" spans="1:57" s="174" customFormat="1" ht="18" customHeight="1" thickBot="1">
      <c r="A111" s="124"/>
      <c r="B111" s="896" t="s">
        <v>83</v>
      </c>
      <c r="C111" s="897"/>
      <c r="D111" s="897"/>
      <c r="E111" s="897"/>
      <c r="F111" s="677" t="s">
        <v>84</v>
      </c>
      <c r="G111" s="678"/>
      <c r="H111" s="678"/>
      <c r="I111" s="678"/>
      <c r="J111" s="678"/>
      <c r="K111" s="678"/>
      <c r="L111" s="678"/>
      <c r="M111" s="678"/>
      <c r="N111" s="678"/>
      <c r="O111" s="678"/>
      <c r="P111" s="678"/>
      <c r="Q111" s="678"/>
      <c r="R111" s="678"/>
      <c r="S111" s="678"/>
      <c r="T111" s="678"/>
      <c r="U111" s="678"/>
      <c r="V111" s="678"/>
      <c r="W111" s="678"/>
      <c r="X111" s="678"/>
      <c r="Y111" s="678"/>
      <c r="Z111" s="678"/>
      <c r="AA111" s="678"/>
      <c r="AB111" s="678"/>
      <c r="AC111" s="678"/>
      <c r="AD111" s="678"/>
      <c r="AE111" s="678"/>
      <c r="AF111" s="678"/>
      <c r="AG111" s="678"/>
      <c r="AH111" s="678"/>
      <c r="AI111" s="678"/>
      <c r="AJ111" s="678"/>
      <c r="AK111" s="679"/>
      <c r="AL111" s="173"/>
      <c r="AM111" s="515"/>
      <c r="AN111" s="515"/>
      <c r="AO111" s="516"/>
      <c r="AP111" s="311"/>
      <c r="AQ111" s="311"/>
      <c r="AR111" s="311"/>
      <c r="AS111" s="311"/>
      <c r="AT111" s="311"/>
      <c r="AU111" s="311"/>
      <c r="AV111" s="311"/>
      <c r="AW111" s="311"/>
      <c r="AX111" s="311"/>
      <c r="AY111" s="311"/>
      <c r="AZ111" s="311"/>
    </row>
    <row r="112" spans="1:57" s="174" customFormat="1" ht="18" customHeight="1">
      <c r="A112" s="124"/>
      <c r="B112" s="630" t="s">
        <v>85</v>
      </c>
      <c r="C112" s="631"/>
      <c r="D112" s="631"/>
      <c r="E112" s="632"/>
      <c r="F112" s="379"/>
      <c r="G112" s="898" t="s">
        <v>1930</v>
      </c>
      <c r="H112" s="898"/>
      <c r="I112" s="898"/>
      <c r="J112" s="898"/>
      <c r="K112" s="898"/>
      <c r="L112" s="898"/>
      <c r="M112" s="898"/>
      <c r="N112" s="898"/>
      <c r="O112" s="898"/>
      <c r="P112" s="898"/>
      <c r="Q112" s="898"/>
      <c r="R112" s="898"/>
      <c r="S112" s="898"/>
      <c r="T112" s="898"/>
      <c r="U112" s="898"/>
      <c r="V112" s="898"/>
      <c r="W112" s="898"/>
      <c r="X112" s="898"/>
      <c r="Y112" s="898"/>
      <c r="Z112" s="898"/>
      <c r="AA112" s="898"/>
      <c r="AB112" s="898"/>
      <c r="AC112" s="898"/>
      <c r="AD112" s="898"/>
      <c r="AE112" s="898"/>
      <c r="AF112" s="898"/>
      <c r="AG112" s="898"/>
      <c r="AH112" s="898"/>
      <c r="AI112" s="898"/>
      <c r="AJ112" s="898"/>
      <c r="AK112" s="899"/>
      <c r="AL112" s="173"/>
      <c r="AM112" s="449" t="b">
        <v>1</v>
      </c>
      <c r="AN112" s="888">
        <f>COUNTIF(AM112:AM115, TRUE)</f>
        <v>2</v>
      </c>
      <c r="AO112" s="512"/>
      <c r="AP112" s="329"/>
      <c r="AQ112" s="603" t="str">
        <f>IF(AI105="該当",  "！この区分（４項目）から２つ以上の取組が選択されていません。",  "！この区分（４項目）から１つ以上の取組が選択されていません。")</f>
        <v>！この区分（４項目）から２つ以上の取組が選択されていません。</v>
      </c>
      <c r="AR112" s="604"/>
      <c r="AS112" s="604"/>
      <c r="AT112" s="604"/>
      <c r="AU112" s="604"/>
      <c r="AV112" s="604"/>
      <c r="AW112" s="604"/>
      <c r="AX112" s="604"/>
      <c r="AY112" s="604"/>
      <c r="AZ112" s="604"/>
      <c r="BA112" s="604"/>
      <c r="BB112" s="604"/>
      <c r="BC112" s="604"/>
      <c r="BD112" s="604"/>
      <c r="BE112" s="605"/>
    </row>
    <row r="113" spans="1:57" s="174" customFormat="1" ht="18" customHeight="1">
      <c r="A113" s="124"/>
      <c r="B113" s="633"/>
      <c r="C113" s="634"/>
      <c r="D113" s="634"/>
      <c r="E113" s="635"/>
      <c r="F113" s="388"/>
      <c r="G113" s="650" t="s">
        <v>1931</v>
      </c>
      <c r="H113" s="650"/>
      <c r="I113" s="650"/>
      <c r="J113" s="650"/>
      <c r="K113" s="650"/>
      <c r="L113" s="650"/>
      <c r="M113" s="650"/>
      <c r="N113" s="650"/>
      <c r="O113" s="650"/>
      <c r="P113" s="650"/>
      <c r="Q113" s="650"/>
      <c r="R113" s="650"/>
      <c r="S113" s="650"/>
      <c r="T113" s="650"/>
      <c r="U113" s="650"/>
      <c r="V113" s="650"/>
      <c r="W113" s="650"/>
      <c r="X113" s="650"/>
      <c r="Y113" s="650"/>
      <c r="Z113" s="650"/>
      <c r="AA113" s="650"/>
      <c r="AB113" s="650"/>
      <c r="AC113" s="650"/>
      <c r="AD113" s="650"/>
      <c r="AE113" s="650"/>
      <c r="AF113" s="650"/>
      <c r="AG113" s="650"/>
      <c r="AH113" s="650"/>
      <c r="AI113" s="650"/>
      <c r="AJ113" s="650"/>
      <c r="AK113" s="340"/>
      <c r="AL113" s="173"/>
      <c r="AM113" s="449" t="b">
        <v>1</v>
      </c>
      <c r="AN113" s="888"/>
      <c r="AO113" s="512"/>
      <c r="AP113" s="329"/>
      <c r="AQ113" s="606"/>
      <c r="AR113" s="607"/>
      <c r="AS113" s="607"/>
      <c r="AT113" s="607"/>
      <c r="AU113" s="607"/>
      <c r="AV113" s="607"/>
      <c r="AW113" s="607"/>
      <c r="AX113" s="607"/>
      <c r="AY113" s="607"/>
      <c r="AZ113" s="607"/>
      <c r="BA113" s="607"/>
      <c r="BB113" s="607"/>
      <c r="BC113" s="607"/>
      <c r="BD113" s="607"/>
      <c r="BE113" s="608"/>
    </row>
    <row r="114" spans="1:57" s="174" customFormat="1" ht="18" customHeight="1">
      <c r="A114" s="124"/>
      <c r="B114" s="633"/>
      <c r="C114" s="634"/>
      <c r="D114" s="634"/>
      <c r="E114" s="635"/>
      <c r="F114" s="388"/>
      <c r="G114" s="641" t="s">
        <v>1932</v>
      </c>
      <c r="H114" s="641"/>
      <c r="I114" s="641"/>
      <c r="J114" s="641"/>
      <c r="K114" s="641"/>
      <c r="L114" s="641"/>
      <c r="M114" s="641"/>
      <c r="N114" s="641"/>
      <c r="O114" s="641"/>
      <c r="P114" s="641"/>
      <c r="Q114" s="641"/>
      <c r="R114" s="641"/>
      <c r="S114" s="641"/>
      <c r="T114" s="641"/>
      <c r="U114" s="641"/>
      <c r="V114" s="641"/>
      <c r="W114" s="641"/>
      <c r="X114" s="641"/>
      <c r="Y114" s="641"/>
      <c r="Z114" s="641"/>
      <c r="AA114" s="641"/>
      <c r="AB114" s="641"/>
      <c r="AC114" s="641"/>
      <c r="AD114" s="641"/>
      <c r="AE114" s="641"/>
      <c r="AF114" s="641"/>
      <c r="AG114" s="641"/>
      <c r="AH114" s="641"/>
      <c r="AI114" s="641"/>
      <c r="AJ114" s="641"/>
      <c r="AK114" s="649"/>
      <c r="AL114" s="173"/>
      <c r="AM114" s="449" t="b">
        <v>0</v>
      </c>
      <c r="AN114" s="888"/>
      <c r="AO114" s="512"/>
      <c r="AP114" s="329"/>
      <c r="AQ114" s="606"/>
      <c r="AR114" s="607"/>
      <c r="AS114" s="607"/>
      <c r="AT114" s="607"/>
      <c r="AU114" s="607"/>
      <c r="AV114" s="607"/>
      <c r="AW114" s="607"/>
      <c r="AX114" s="607"/>
      <c r="AY114" s="607"/>
      <c r="AZ114" s="607"/>
      <c r="BA114" s="607"/>
      <c r="BB114" s="607"/>
      <c r="BC114" s="607"/>
      <c r="BD114" s="607"/>
      <c r="BE114" s="608"/>
    </row>
    <row r="115" spans="1:57" s="174" customFormat="1" ht="15.6" customHeight="1" thickBot="1">
      <c r="A115" s="124"/>
      <c r="B115" s="636"/>
      <c r="C115" s="637"/>
      <c r="D115" s="637"/>
      <c r="E115" s="638"/>
      <c r="F115" s="380"/>
      <c r="G115" s="900" t="s">
        <v>1933</v>
      </c>
      <c r="H115" s="900"/>
      <c r="I115" s="900"/>
      <c r="J115" s="900"/>
      <c r="K115" s="900"/>
      <c r="L115" s="900"/>
      <c r="M115" s="900"/>
      <c r="N115" s="900"/>
      <c r="O115" s="900"/>
      <c r="P115" s="900"/>
      <c r="Q115" s="900"/>
      <c r="R115" s="900"/>
      <c r="S115" s="900"/>
      <c r="T115" s="900"/>
      <c r="U115" s="900"/>
      <c r="V115" s="900"/>
      <c r="W115" s="900"/>
      <c r="X115" s="900"/>
      <c r="Y115" s="900"/>
      <c r="Z115" s="900"/>
      <c r="AA115" s="900"/>
      <c r="AB115" s="900"/>
      <c r="AC115" s="900"/>
      <c r="AD115" s="900"/>
      <c r="AE115" s="900"/>
      <c r="AF115" s="900"/>
      <c r="AG115" s="900"/>
      <c r="AH115" s="900"/>
      <c r="AI115" s="900"/>
      <c r="AJ115" s="900"/>
      <c r="AK115" s="341"/>
      <c r="AL115" s="173"/>
      <c r="AM115" s="449" t="b">
        <v>0</v>
      </c>
      <c r="AN115" s="888"/>
      <c r="AO115" s="512"/>
      <c r="AP115" s="329"/>
      <c r="AQ115" s="609"/>
      <c r="AR115" s="610"/>
      <c r="AS115" s="610"/>
      <c r="AT115" s="610"/>
      <c r="AU115" s="610"/>
      <c r="AV115" s="610"/>
      <c r="AW115" s="610"/>
      <c r="AX115" s="610"/>
      <c r="AY115" s="610"/>
      <c r="AZ115" s="610"/>
      <c r="BA115" s="610"/>
      <c r="BB115" s="610"/>
      <c r="BC115" s="610"/>
      <c r="BD115" s="610"/>
      <c r="BE115" s="611"/>
    </row>
    <row r="116" spans="1:57" s="174" customFormat="1" ht="28.9" customHeight="1">
      <c r="A116" s="124"/>
      <c r="B116" s="630" t="s">
        <v>86</v>
      </c>
      <c r="C116" s="631"/>
      <c r="D116" s="631"/>
      <c r="E116" s="632"/>
      <c r="F116" s="389"/>
      <c r="G116" s="639" t="s">
        <v>1934</v>
      </c>
      <c r="H116" s="639"/>
      <c r="I116" s="639"/>
      <c r="J116" s="639"/>
      <c r="K116" s="639"/>
      <c r="L116" s="639"/>
      <c r="M116" s="639"/>
      <c r="N116" s="639"/>
      <c r="O116" s="639"/>
      <c r="P116" s="639"/>
      <c r="Q116" s="639"/>
      <c r="R116" s="639"/>
      <c r="S116" s="639"/>
      <c r="T116" s="639"/>
      <c r="U116" s="639"/>
      <c r="V116" s="639"/>
      <c r="W116" s="639"/>
      <c r="X116" s="639"/>
      <c r="Y116" s="639"/>
      <c r="Z116" s="639"/>
      <c r="AA116" s="639"/>
      <c r="AB116" s="639"/>
      <c r="AC116" s="639"/>
      <c r="AD116" s="639"/>
      <c r="AE116" s="639"/>
      <c r="AF116" s="639"/>
      <c r="AG116" s="639"/>
      <c r="AH116" s="639"/>
      <c r="AI116" s="639"/>
      <c r="AJ116" s="639"/>
      <c r="AK116" s="640"/>
      <c r="AL116" s="173"/>
      <c r="AM116" s="449" t="b">
        <v>1</v>
      </c>
      <c r="AN116" s="888">
        <f>COUNTIF(AM116:AM119, TRUE)</f>
        <v>2</v>
      </c>
      <c r="AO116" s="512"/>
      <c r="AP116" s="329"/>
      <c r="AQ116" s="603" t="str">
        <f>IF(AI105="該当", "！この区分（４項目）から２つ以上の取組が選択されていません。",  "！この区分（４項目）から１つ以上の取組が選択されていません。")</f>
        <v>！この区分（４項目）から２つ以上の取組が選択されていません。</v>
      </c>
      <c r="AR116" s="604"/>
      <c r="AS116" s="604"/>
      <c r="AT116" s="604"/>
      <c r="AU116" s="604"/>
      <c r="AV116" s="604"/>
      <c r="AW116" s="604"/>
      <c r="AX116" s="604"/>
      <c r="AY116" s="604"/>
      <c r="AZ116" s="604"/>
      <c r="BA116" s="604"/>
      <c r="BB116" s="604"/>
      <c r="BC116" s="604"/>
      <c r="BD116" s="604"/>
      <c r="BE116" s="605"/>
    </row>
    <row r="117" spans="1:57" s="174" customFormat="1" ht="18" customHeight="1">
      <c r="A117" s="124"/>
      <c r="B117" s="633"/>
      <c r="C117" s="634"/>
      <c r="D117" s="634"/>
      <c r="E117" s="635"/>
      <c r="F117" s="388"/>
      <c r="G117" s="650" t="s">
        <v>1935</v>
      </c>
      <c r="H117" s="650"/>
      <c r="I117" s="650"/>
      <c r="J117" s="650"/>
      <c r="K117" s="650"/>
      <c r="L117" s="650"/>
      <c r="M117" s="650"/>
      <c r="N117" s="650"/>
      <c r="O117" s="650"/>
      <c r="P117" s="650"/>
      <c r="Q117" s="650"/>
      <c r="R117" s="650"/>
      <c r="S117" s="650"/>
      <c r="T117" s="650"/>
      <c r="U117" s="650"/>
      <c r="V117" s="650"/>
      <c r="W117" s="650"/>
      <c r="X117" s="650"/>
      <c r="Y117" s="650"/>
      <c r="Z117" s="650"/>
      <c r="AA117" s="650"/>
      <c r="AB117" s="650"/>
      <c r="AC117" s="650"/>
      <c r="AD117" s="650"/>
      <c r="AE117" s="650"/>
      <c r="AF117" s="650"/>
      <c r="AG117" s="650"/>
      <c r="AH117" s="650"/>
      <c r="AI117" s="650"/>
      <c r="AJ117" s="650"/>
      <c r="AK117" s="342"/>
      <c r="AL117" s="173"/>
      <c r="AM117" s="449" t="b">
        <v>1</v>
      </c>
      <c r="AN117" s="888"/>
      <c r="AO117" s="512"/>
      <c r="AP117" s="329"/>
      <c r="AQ117" s="606"/>
      <c r="AR117" s="607"/>
      <c r="AS117" s="607"/>
      <c r="AT117" s="607"/>
      <c r="AU117" s="607"/>
      <c r="AV117" s="607"/>
      <c r="AW117" s="607"/>
      <c r="AX117" s="607"/>
      <c r="AY117" s="607"/>
      <c r="AZ117" s="607"/>
      <c r="BA117" s="607"/>
      <c r="BB117" s="607"/>
      <c r="BC117" s="607"/>
      <c r="BD117" s="607"/>
      <c r="BE117" s="608"/>
    </row>
    <row r="118" spans="1:57" s="174" customFormat="1" ht="18" customHeight="1">
      <c r="A118" s="124"/>
      <c r="B118" s="633"/>
      <c r="C118" s="634"/>
      <c r="D118" s="634"/>
      <c r="E118" s="635"/>
      <c r="F118" s="388"/>
      <c r="G118" s="650" t="s">
        <v>1936</v>
      </c>
      <c r="H118" s="650"/>
      <c r="I118" s="650"/>
      <c r="J118" s="650"/>
      <c r="K118" s="650"/>
      <c r="L118" s="650"/>
      <c r="M118" s="650"/>
      <c r="N118" s="650"/>
      <c r="O118" s="650"/>
      <c r="P118" s="650"/>
      <c r="Q118" s="650"/>
      <c r="R118" s="650"/>
      <c r="S118" s="650"/>
      <c r="T118" s="650"/>
      <c r="U118" s="650"/>
      <c r="V118" s="650"/>
      <c r="W118" s="650"/>
      <c r="X118" s="650"/>
      <c r="Y118" s="650"/>
      <c r="Z118" s="650"/>
      <c r="AA118" s="650"/>
      <c r="AB118" s="650"/>
      <c r="AC118" s="650"/>
      <c r="AD118" s="650"/>
      <c r="AE118" s="650"/>
      <c r="AF118" s="650"/>
      <c r="AG118" s="650"/>
      <c r="AH118" s="650"/>
      <c r="AI118" s="650"/>
      <c r="AJ118" s="650"/>
      <c r="AK118" s="340"/>
      <c r="AL118" s="173"/>
      <c r="AM118" s="449" t="b">
        <v>0</v>
      </c>
      <c r="AN118" s="888"/>
      <c r="AO118" s="512"/>
      <c r="AP118" s="329"/>
      <c r="AQ118" s="606"/>
      <c r="AR118" s="607"/>
      <c r="AS118" s="607"/>
      <c r="AT118" s="607"/>
      <c r="AU118" s="607"/>
      <c r="AV118" s="607"/>
      <c r="AW118" s="607"/>
      <c r="AX118" s="607"/>
      <c r="AY118" s="607"/>
      <c r="AZ118" s="607"/>
      <c r="BA118" s="607"/>
      <c r="BB118" s="607"/>
      <c r="BC118" s="607"/>
      <c r="BD118" s="607"/>
      <c r="BE118" s="608"/>
    </row>
    <row r="119" spans="1:57" s="174" customFormat="1" ht="18" customHeight="1" thickBot="1">
      <c r="A119" s="124"/>
      <c r="B119" s="636"/>
      <c r="C119" s="637"/>
      <c r="D119" s="637"/>
      <c r="E119" s="638"/>
      <c r="F119" s="390"/>
      <c r="G119" s="651" t="s">
        <v>1937</v>
      </c>
      <c r="H119" s="651"/>
      <c r="I119" s="651"/>
      <c r="J119" s="651"/>
      <c r="K119" s="651"/>
      <c r="L119" s="651"/>
      <c r="M119" s="651"/>
      <c r="N119" s="651"/>
      <c r="O119" s="651"/>
      <c r="P119" s="651"/>
      <c r="Q119" s="651"/>
      <c r="R119" s="651"/>
      <c r="S119" s="651"/>
      <c r="T119" s="651"/>
      <c r="U119" s="651"/>
      <c r="V119" s="651"/>
      <c r="W119" s="651"/>
      <c r="X119" s="651"/>
      <c r="Y119" s="651"/>
      <c r="Z119" s="651"/>
      <c r="AA119" s="651"/>
      <c r="AB119" s="651"/>
      <c r="AC119" s="651"/>
      <c r="AD119" s="651"/>
      <c r="AE119" s="651"/>
      <c r="AF119" s="651"/>
      <c r="AG119" s="651"/>
      <c r="AH119" s="651"/>
      <c r="AI119" s="651"/>
      <c r="AJ119" s="651"/>
      <c r="AK119" s="652"/>
      <c r="AL119" s="173"/>
      <c r="AM119" s="449" t="b">
        <v>0</v>
      </c>
      <c r="AN119" s="888"/>
      <c r="AO119" s="512"/>
      <c r="AP119" s="329"/>
      <c r="AQ119" s="609"/>
      <c r="AR119" s="610"/>
      <c r="AS119" s="610"/>
      <c r="AT119" s="610"/>
      <c r="AU119" s="610"/>
      <c r="AV119" s="610"/>
      <c r="AW119" s="610"/>
      <c r="AX119" s="610"/>
      <c r="AY119" s="610"/>
      <c r="AZ119" s="610"/>
      <c r="BA119" s="610"/>
      <c r="BB119" s="610"/>
      <c r="BC119" s="610"/>
      <c r="BD119" s="610"/>
      <c r="BE119" s="611"/>
    </row>
    <row r="120" spans="1:57" s="174" customFormat="1" ht="21.6" customHeight="1">
      <c r="A120" s="124"/>
      <c r="B120" s="630" t="s">
        <v>87</v>
      </c>
      <c r="C120" s="631"/>
      <c r="D120" s="631"/>
      <c r="E120" s="632"/>
      <c r="F120" s="391"/>
      <c r="G120" s="858" t="s">
        <v>1938</v>
      </c>
      <c r="H120" s="858"/>
      <c r="I120" s="858"/>
      <c r="J120" s="858"/>
      <c r="K120" s="858"/>
      <c r="L120" s="858"/>
      <c r="M120" s="858"/>
      <c r="N120" s="858"/>
      <c r="O120" s="858"/>
      <c r="P120" s="858"/>
      <c r="Q120" s="858"/>
      <c r="R120" s="858"/>
      <c r="S120" s="858"/>
      <c r="T120" s="858"/>
      <c r="U120" s="858"/>
      <c r="V120" s="858"/>
      <c r="W120" s="858"/>
      <c r="X120" s="858"/>
      <c r="Y120" s="858"/>
      <c r="Z120" s="858"/>
      <c r="AA120" s="858"/>
      <c r="AB120" s="858"/>
      <c r="AC120" s="858"/>
      <c r="AD120" s="858"/>
      <c r="AE120" s="858"/>
      <c r="AF120" s="858"/>
      <c r="AG120" s="858"/>
      <c r="AH120" s="858"/>
      <c r="AI120" s="858"/>
      <c r="AJ120" s="858"/>
      <c r="AK120" s="342"/>
      <c r="AL120" s="173"/>
      <c r="AM120" s="449" t="b">
        <v>1</v>
      </c>
      <c r="AN120" s="888">
        <f>COUNTIF(AM120:AM123, TRUE)</f>
        <v>2</v>
      </c>
      <c r="AO120" s="512"/>
      <c r="AP120" s="329"/>
      <c r="AQ120" s="603" t="str">
        <f>IF(AI105="該当", "！この区分（４項目）から２つ以上の取組が選択されていません。",  "！この区分（４項目）から１つ以上の取組が選択されていません。")</f>
        <v>！この区分（４項目）から２つ以上の取組が選択されていません。</v>
      </c>
      <c r="AR120" s="604"/>
      <c r="AS120" s="604"/>
      <c r="AT120" s="604"/>
      <c r="AU120" s="604"/>
      <c r="AV120" s="604"/>
      <c r="AW120" s="604"/>
      <c r="AX120" s="604"/>
      <c r="AY120" s="604"/>
      <c r="AZ120" s="604"/>
      <c r="BA120" s="604"/>
      <c r="BB120" s="604"/>
      <c r="BC120" s="604"/>
      <c r="BD120" s="604"/>
      <c r="BE120" s="605"/>
    </row>
    <row r="121" spans="1:57" s="174" customFormat="1" ht="21.6" customHeight="1">
      <c r="A121" s="124"/>
      <c r="B121" s="633"/>
      <c r="C121" s="634"/>
      <c r="D121" s="634"/>
      <c r="E121" s="635"/>
      <c r="F121" s="388"/>
      <c r="G121" s="641" t="s">
        <v>1939</v>
      </c>
      <c r="H121" s="641"/>
      <c r="I121" s="641"/>
      <c r="J121" s="641"/>
      <c r="K121" s="641"/>
      <c r="L121" s="641"/>
      <c r="M121" s="641"/>
      <c r="N121" s="641"/>
      <c r="O121" s="641"/>
      <c r="P121" s="641"/>
      <c r="Q121" s="641"/>
      <c r="R121" s="641"/>
      <c r="S121" s="641"/>
      <c r="T121" s="641"/>
      <c r="U121" s="641"/>
      <c r="V121" s="641"/>
      <c r="W121" s="641"/>
      <c r="X121" s="641"/>
      <c r="Y121" s="641"/>
      <c r="Z121" s="641"/>
      <c r="AA121" s="641"/>
      <c r="AB121" s="641"/>
      <c r="AC121" s="641"/>
      <c r="AD121" s="641"/>
      <c r="AE121" s="641"/>
      <c r="AF121" s="641"/>
      <c r="AG121" s="641"/>
      <c r="AH121" s="641"/>
      <c r="AI121" s="641"/>
      <c r="AJ121" s="641"/>
      <c r="AK121" s="649"/>
      <c r="AL121" s="173"/>
      <c r="AM121" s="449" t="b">
        <v>1</v>
      </c>
      <c r="AN121" s="888"/>
      <c r="AO121" s="512"/>
      <c r="AP121" s="329"/>
      <c r="AQ121" s="606"/>
      <c r="AR121" s="607"/>
      <c r="AS121" s="607"/>
      <c r="AT121" s="607"/>
      <c r="AU121" s="607"/>
      <c r="AV121" s="607"/>
      <c r="AW121" s="607"/>
      <c r="AX121" s="607"/>
      <c r="AY121" s="607"/>
      <c r="AZ121" s="607"/>
      <c r="BA121" s="607"/>
      <c r="BB121" s="607"/>
      <c r="BC121" s="607"/>
      <c r="BD121" s="607"/>
      <c r="BE121" s="608"/>
    </row>
    <row r="122" spans="1:57" s="174" customFormat="1" ht="23.45" customHeight="1">
      <c r="A122" s="124"/>
      <c r="B122" s="633"/>
      <c r="C122" s="634"/>
      <c r="D122" s="634"/>
      <c r="E122" s="635"/>
      <c r="F122" s="388"/>
      <c r="G122" s="641" t="s">
        <v>1940</v>
      </c>
      <c r="H122" s="641"/>
      <c r="I122" s="641"/>
      <c r="J122" s="641"/>
      <c r="K122" s="641"/>
      <c r="L122" s="641"/>
      <c r="M122" s="641"/>
      <c r="N122" s="641"/>
      <c r="O122" s="641"/>
      <c r="P122" s="641"/>
      <c r="Q122" s="641"/>
      <c r="R122" s="641"/>
      <c r="S122" s="641"/>
      <c r="T122" s="641"/>
      <c r="U122" s="641"/>
      <c r="V122" s="641"/>
      <c r="W122" s="641"/>
      <c r="X122" s="641"/>
      <c r="Y122" s="641"/>
      <c r="Z122" s="641"/>
      <c r="AA122" s="641"/>
      <c r="AB122" s="641"/>
      <c r="AC122" s="641"/>
      <c r="AD122" s="641"/>
      <c r="AE122" s="641"/>
      <c r="AF122" s="641"/>
      <c r="AG122" s="641"/>
      <c r="AH122" s="641"/>
      <c r="AI122" s="641"/>
      <c r="AJ122" s="641"/>
      <c r="AK122" s="649"/>
      <c r="AL122" s="173"/>
      <c r="AM122" s="449" t="b">
        <v>0</v>
      </c>
      <c r="AN122" s="888"/>
      <c r="AO122" s="512"/>
      <c r="AP122" s="329"/>
      <c r="AQ122" s="606"/>
      <c r="AR122" s="607"/>
      <c r="AS122" s="607"/>
      <c r="AT122" s="607"/>
      <c r="AU122" s="607"/>
      <c r="AV122" s="607"/>
      <c r="AW122" s="607"/>
      <c r="AX122" s="607"/>
      <c r="AY122" s="607"/>
      <c r="AZ122" s="607"/>
      <c r="BA122" s="607"/>
      <c r="BB122" s="607"/>
      <c r="BC122" s="607"/>
      <c r="BD122" s="607"/>
      <c r="BE122" s="608"/>
    </row>
    <row r="123" spans="1:57" s="174" customFormat="1" ht="18" customHeight="1" thickBot="1">
      <c r="A123" s="124"/>
      <c r="B123" s="636"/>
      <c r="C123" s="637"/>
      <c r="D123" s="637"/>
      <c r="E123" s="638"/>
      <c r="F123" s="380"/>
      <c r="G123" s="653" t="s">
        <v>1941</v>
      </c>
      <c r="H123" s="653"/>
      <c r="I123" s="653"/>
      <c r="J123" s="653"/>
      <c r="K123" s="653"/>
      <c r="L123" s="653"/>
      <c r="M123" s="653"/>
      <c r="N123" s="653"/>
      <c r="O123" s="653"/>
      <c r="P123" s="653"/>
      <c r="Q123" s="653"/>
      <c r="R123" s="653"/>
      <c r="S123" s="653"/>
      <c r="T123" s="653"/>
      <c r="U123" s="653"/>
      <c r="V123" s="653"/>
      <c r="W123" s="653"/>
      <c r="X123" s="653"/>
      <c r="Y123" s="653"/>
      <c r="Z123" s="653"/>
      <c r="AA123" s="653"/>
      <c r="AB123" s="653"/>
      <c r="AC123" s="653"/>
      <c r="AD123" s="653"/>
      <c r="AE123" s="653"/>
      <c r="AF123" s="653"/>
      <c r="AG123" s="653"/>
      <c r="AH123" s="653"/>
      <c r="AI123" s="653"/>
      <c r="AJ123" s="653"/>
      <c r="AK123" s="652"/>
      <c r="AL123" s="173"/>
      <c r="AM123" s="449" t="b">
        <v>0</v>
      </c>
      <c r="AN123" s="888"/>
      <c r="AO123" s="512"/>
      <c r="AP123" s="329"/>
      <c r="AQ123" s="609"/>
      <c r="AR123" s="610"/>
      <c r="AS123" s="610"/>
      <c r="AT123" s="610"/>
      <c r="AU123" s="610"/>
      <c r="AV123" s="610"/>
      <c r="AW123" s="610"/>
      <c r="AX123" s="610"/>
      <c r="AY123" s="610"/>
      <c r="AZ123" s="610"/>
      <c r="BA123" s="610"/>
      <c r="BB123" s="610"/>
      <c r="BC123" s="610"/>
      <c r="BD123" s="610"/>
      <c r="BE123" s="611"/>
    </row>
    <row r="124" spans="1:57" s="174" customFormat="1" ht="18" customHeight="1">
      <c r="A124" s="124"/>
      <c r="B124" s="630" t="s">
        <v>88</v>
      </c>
      <c r="C124" s="631"/>
      <c r="D124" s="631"/>
      <c r="E124" s="632"/>
      <c r="F124" s="389"/>
      <c r="G124" s="639" t="s">
        <v>1942</v>
      </c>
      <c r="H124" s="639"/>
      <c r="I124" s="639"/>
      <c r="J124" s="639"/>
      <c r="K124" s="639"/>
      <c r="L124" s="639"/>
      <c r="M124" s="639"/>
      <c r="N124" s="639"/>
      <c r="O124" s="639"/>
      <c r="P124" s="639"/>
      <c r="Q124" s="639"/>
      <c r="R124" s="639"/>
      <c r="S124" s="639"/>
      <c r="T124" s="639"/>
      <c r="U124" s="639"/>
      <c r="V124" s="639"/>
      <c r="W124" s="639"/>
      <c r="X124" s="639"/>
      <c r="Y124" s="639"/>
      <c r="Z124" s="639"/>
      <c r="AA124" s="639"/>
      <c r="AB124" s="639"/>
      <c r="AC124" s="639"/>
      <c r="AD124" s="639"/>
      <c r="AE124" s="639"/>
      <c r="AF124" s="639"/>
      <c r="AG124" s="639"/>
      <c r="AH124" s="639"/>
      <c r="AI124" s="639"/>
      <c r="AJ124" s="639"/>
      <c r="AK124" s="640"/>
      <c r="AL124" s="124"/>
      <c r="AM124" s="449" t="b">
        <v>1</v>
      </c>
      <c r="AN124" s="888">
        <f>COUNTIF(AM124:AM127, TRUE)</f>
        <v>2</v>
      </c>
      <c r="AO124" s="512"/>
      <c r="AP124" s="329"/>
      <c r="AQ124" s="603" t="str">
        <f>IF(AI105="該当", "！この区分（４項目）から２つ以上の取組が選択されていません。",  "！この区分（４項目）から１つ以上の取組が選択されていません。")</f>
        <v>！この区分（４項目）から２つ以上の取組が選択されていません。</v>
      </c>
      <c r="AR124" s="604"/>
      <c r="AS124" s="604"/>
      <c r="AT124" s="604"/>
      <c r="AU124" s="604"/>
      <c r="AV124" s="604"/>
      <c r="AW124" s="604"/>
      <c r="AX124" s="604"/>
      <c r="AY124" s="604"/>
      <c r="AZ124" s="604"/>
      <c r="BA124" s="604"/>
      <c r="BB124" s="604"/>
      <c r="BC124" s="604"/>
      <c r="BD124" s="604"/>
      <c r="BE124" s="605"/>
    </row>
    <row r="125" spans="1:57" s="174" customFormat="1" ht="18" customHeight="1">
      <c r="A125" s="124"/>
      <c r="B125" s="633"/>
      <c r="C125" s="634"/>
      <c r="D125" s="634"/>
      <c r="E125" s="635"/>
      <c r="F125" s="388"/>
      <c r="G125" s="859" t="s">
        <v>1943</v>
      </c>
      <c r="H125" s="859"/>
      <c r="I125" s="859"/>
      <c r="J125" s="859"/>
      <c r="K125" s="859"/>
      <c r="L125" s="859"/>
      <c r="M125" s="859"/>
      <c r="N125" s="859"/>
      <c r="O125" s="859"/>
      <c r="P125" s="859"/>
      <c r="Q125" s="859"/>
      <c r="R125" s="859"/>
      <c r="S125" s="859"/>
      <c r="T125" s="859"/>
      <c r="U125" s="859"/>
      <c r="V125" s="859"/>
      <c r="W125" s="859"/>
      <c r="X125" s="859"/>
      <c r="Y125" s="859"/>
      <c r="Z125" s="859"/>
      <c r="AA125" s="859"/>
      <c r="AB125" s="859"/>
      <c r="AC125" s="859"/>
      <c r="AD125" s="859"/>
      <c r="AE125" s="859"/>
      <c r="AF125" s="859"/>
      <c r="AG125" s="859"/>
      <c r="AH125" s="859"/>
      <c r="AI125" s="859"/>
      <c r="AJ125" s="859"/>
      <c r="AK125" s="860"/>
      <c r="AL125" s="173"/>
      <c r="AM125" s="449" t="b">
        <v>1</v>
      </c>
      <c r="AN125" s="888"/>
      <c r="AO125" s="512"/>
      <c r="AP125" s="329"/>
      <c r="AQ125" s="606"/>
      <c r="AR125" s="607"/>
      <c r="AS125" s="607"/>
      <c r="AT125" s="607"/>
      <c r="AU125" s="607"/>
      <c r="AV125" s="607"/>
      <c r="AW125" s="607"/>
      <c r="AX125" s="607"/>
      <c r="AY125" s="607"/>
      <c r="AZ125" s="607"/>
      <c r="BA125" s="607"/>
      <c r="BB125" s="607"/>
      <c r="BC125" s="607"/>
      <c r="BD125" s="607"/>
      <c r="BE125" s="608"/>
    </row>
    <row r="126" spans="1:57" s="174" customFormat="1" ht="18" customHeight="1">
      <c r="A126" s="124"/>
      <c r="B126" s="633"/>
      <c r="C126" s="634"/>
      <c r="D126" s="634"/>
      <c r="E126" s="635"/>
      <c r="F126" s="388"/>
      <c r="G126" s="641" t="s">
        <v>1944</v>
      </c>
      <c r="H126" s="641"/>
      <c r="I126" s="641"/>
      <c r="J126" s="641"/>
      <c r="K126" s="641"/>
      <c r="L126" s="641"/>
      <c r="M126" s="641"/>
      <c r="N126" s="641"/>
      <c r="O126" s="641"/>
      <c r="P126" s="641"/>
      <c r="Q126" s="641"/>
      <c r="R126" s="641"/>
      <c r="S126" s="641"/>
      <c r="T126" s="641"/>
      <c r="U126" s="641"/>
      <c r="V126" s="641"/>
      <c r="W126" s="641"/>
      <c r="X126" s="641"/>
      <c r="Y126" s="641"/>
      <c r="Z126" s="641"/>
      <c r="AA126" s="641"/>
      <c r="AB126" s="641"/>
      <c r="AC126" s="641"/>
      <c r="AD126" s="641"/>
      <c r="AE126" s="641"/>
      <c r="AF126" s="641"/>
      <c r="AG126" s="641"/>
      <c r="AH126" s="641"/>
      <c r="AI126" s="641"/>
      <c r="AJ126" s="641"/>
      <c r="AK126" s="649"/>
      <c r="AL126" s="173"/>
      <c r="AM126" s="449" t="b">
        <v>0</v>
      </c>
      <c r="AN126" s="888"/>
      <c r="AO126" s="512"/>
      <c r="AP126" s="329"/>
      <c r="AQ126" s="606"/>
      <c r="AR126" s="607"/>
      <c r="AS126" s="607"/>
      <c r="AT126" s="607"/>
      <c r="AU126" s="607"/>
      <c r="AV126" s="607"/>
      <c r="AW126" s="607"/>
      <c r="AX126" s="607"/>
      <c r="AY126" s="607"/>
      <c r="AZ126" s="607"/>
      <c r="BA126" s="607"/>
      <c r="BB126" s="607"/>
      <c r="BC126" s="607"/>
      <c r="BD126" s="607"/>
      <c r="BE126" s="608"/>
    </row>
    <row r="127" spans="1:57" s="174" customFormat="1" ht="18" customHeight="1" thickBot="1">
      <c r="A127" s="124"/>
      <c r="B127" s="636"/>
      <c r="C127" s="637"/>
      <c r="D127" s="637"/>
      <c r="E127" s="638"/>
      <c r="F127" s="390"/>
      <c r="G127" s="653" t="s">
        <v>1945</v>
      </c>
      <c r="H127" s="653"/>
      <c r="I127" s="653"/>
      <c r="J127" s="653"/>
      <c r="K127" s="653"/>
      <c r="L127" s="653"/>
      <c r="M127" s="653"/>
      <c r="N127" s="653"/>
      <c r="O127" s="653"/>
      <c r="P127" s="653"/>
      <c r="Q127" s="653"/>
      <c r="R127" s="653"/>
      <c r="S127" s="653"/>
      <c r="T127" s="653"/>
      <c r="U127" s="653"/>
      <c r="V127" s="653"/>
      <c r="W127" s="653"/>
      <c r="X127" s="653"/>
      <c r="Y127" s="653"/>
      <c r="Z127" s="653"/>
      <c r="AA127" s="653"/>
      <c r="AB127" s="653"/>
      <c r="AC127" s="653"/>
      <c r="AD127" s="653"/>
      <c r="AE127" s="653"/>
      <c r="AF127" s="653"/>
      <c r="AG127" s="653"/>
      <c r="AH127" s="653"/>
      <c r="AI127" s="653"/>
      <c r="AJ127" s="653"/>
      <c r="AK127" s="652"/>
      <c r="AL127" s="173"/>
      <c r="AM127" s="449" t="b">
        <v>0</v>
      </c>
      <c r="AN127" s="888"/>
      <c r="AO127" s="512"/>
      <c r="AP127" s="329"/>
      <c r="AQ127" s="609"/>
      <c r="AR127" s="610"/>
      <c r="AS127" s="610"/>
      <c r="AT127" s="610"/>
      <c r="AU127" s="610"/>
      <c r="AV127" s="610"/>
      <c r="AW127" s="610"/>
      <c r="AX127" s="610"/>
      <c r="AY127" s="610"/>
      <c r="AZ127" s="610"/>
      <c r="BA127" s="610"/>
      <c r="BB127" s="610"/>
      <c r="BC127" s="610"/>
      <c r="BD127" s="610"/>
      <c r="BE127" s="611"/>
    </row>
    <row r="128" spans="1:57" s="174" customFormat="1" ht="25.9" customHeight="1" thickBot="1">
      <c r="A128" s="124"/>
      <c r="B128" s="643" t="s">
        <v>2200</v>
      </c>
      <c r="C128" s="644"/>
      <c r="D128" s="644"/>
      <c r="E128" s="645"/>
      <c r="F128" s="391"/>
      <c r="G128" s="639" t="s">
        <v>2139</v>
      </c>
      <c r="H128" s="639"/>
      <c r="I128" s="639"/>
      <c r="J128" s="639"/>
      <c r="K128" s="639"/>
      <c r="L128" s="639"/>
      <c r="M128" s="639"/>
      <c r="N128" s="639"/>
      <c r="O128" s="639"/>
      <c r="P128" s="639"/>
      <c r="Q128" s="639"/>
      <c r="R128" s="639"/>
      <c r="S128" s="639"/>
      <c r="T128" s="639"/>
      <c r="U128" s="639"/>
      <c r="V128" s="639"/>
      <c r="W128" s="639"/>
      <c r="X128" s="639"/>
      <c r="Y128" s="639"/>
      <c r="Z128" s="639"/>
      <c r="AA128" s="639"/>
      <c r="AB128" s="639"/>
      <c r="AC128" s="639"/>
      <c r="AD128" s="639"/>
      <c r="AE128" s="639"/>
      <c r="AF128" s="639"/>
      <c r="AG128" s="639"/>
      <c r="AH128" s="639"/>
      <c r="AI128" s="639"/>
      <c r="AJ128" s="639"/>
      <c r="AK128" s="640"/>
      <c r="AL128" s="173"/>
      <c r="AM128" s="449" t="b">
        <v>1</v>
      </c>
      <c r="AN128" s="888">
        <f>COUNTIF(AM128:AM135, TRUE)</f>
        <v>3</v>
      </c>
      <c r="AO128" s="512"/>
      <c r="AP128" s="329"/>
      <c r="AQ128" s="889" t="str">
        <f>IF(AND(AI105="該当", AND(AM128=FALSE,AM129= FALSE)), "！⑰又は⑱の取組は必須です。",  "")</f>
        <v/>
      </c>
      <c r="AR128" s="890"/>
      <c r="AS128" s="890"/>
      <c r="AT128" s="890"/>
      <c r="AU128" s="890"/>
      <c r="AV128" s="890"/>
      <c r="AW128" s="890"/>
      <c r="AX128" s="890"/>
      <c r="AY128" s="890"/>
      <c r="AZ128" s="890"/>
      <c r="BA128" s="890"/>
      <c r="BB128" s="890"/>
      <c r="BC128" s="890"/>
      <c r="BD128" s="890"/>
      <c r="BE128" s="891"/>
    </row>
    <row r="129" spans="1:57" s="174" customFormat="1" ht="18" customHeight="1">
      <c r="A129" s="124"/>
      <c r="B129" s="646"/>
      <c r="C129" s="647"/>
      <c r="D129" s="647"/>
      <c r="E129" s="648"/>
      <c r="F129" s="388"/>
      <c r="G129" s="641" t="s">
        <v>1946</v>
      </c>
      <c r="H129" s="641"/>
      <c r="I129" s="641"/>
      <c r="J129" s="641"/>
      <c r="K129" s="641"/>
      <c r="L129" s="641"/>
      <c r="M129" s="641"/>
      <c r="N129" s="641"/>
      <c r="O129" s="641"/>
      <c r="P129" s="641"/>
      <c r="Q129" s="641"/>
      <c r="R129" s="641"/>
      <c r="S129" s="641"/>
      <c r="T129" s="641"/>
      <c r="U129" s="641"/>
      <c r="V129" s="641"/>
      <c r="W129" s="641"/>
      <c r="X129" s="641"/>
      <c r="Y129" s="641"/>
      <c r="Z129" s="641"/>
      <c r="AA129" s="641"/>
      <c r="AB129" s="641"/>
      <c r="AC129" s="641"/>
      <c r="AD129" s="641"/>
      <c r="AE129" s="641"/>
      <c r="AF129" s="641"/>
      <c r="AG129" s="641"/>
      <c r="AH129" s="641"/>
      <c r="AI129" s="641"/>
      <c r="AJ129" s="641"/>
      <c r="AK129" s="340"/>
      <c r="AL129" s="173"/>
      <c r="AM129" s="449" t="b">
        <v>0</v>
      </c>
      <c r="AN129" s="888"/>
      <c r="AO129" s="512"/>
      <c r="AP129" s="329"/>
      <c r="AQ129" s="603" t="str">
        <f>IF(AI105="該当", "！この区分（８項目）から３つ以上の取組が選択されていません。",  "！この区分（８項目）から２つ以上の取組が選択されていません。")</f>
        <v>！この区分（８項目）から３つ以上の取組が選択されていません。</v>
      </c>
      <c r="AR129" s="604"/>
      <c r="AS129" s="604"/>
      <c r="AT129" s="604"/>
      <c r="AU129" s="604"/>
      <c r="AV129" s="604"/>
      <c r="AW129" s="604"/>
      <c r="AX129" s="604"/>
      <c r="AY129" s="604"/>
      <c r="AZ129" s="604"/>
      <c r="BA129" s="604"/>
      <c r="BB129" s="604"/>
      <c r="BC129" s="604"/>
      <c r="BD129" s="604"/>
      <c r="BE129" s="605"/>
    </row>
    <row r="130" spans="1:57" s="174" customFormat="1" ht="18" customHeight="1">
      <c r="A130" s="124"/>
      <c r="B130" s="646"/>
      <c r="C130" s="647"/>
      <c r="D130" s="647"/>
      <c r="E130" s="648"/>
      <c r="F130" s="388"/>
      <c r="G130" s="641" t="s">
        <v>1947</v>
      </c>
      <c r="H130" s="641"/>
      <c r="I130" s="641"/>
      <c r="J130" s="641"/>
      <c r="K130" s="641"/>
      <c r="L130" s="641"/>
      <c r="M130" s="641"/>
      <c r="N130" s="641"/>
      <c r="O130" s="641"/>
      <c r="P130" s="641"/>
      <c r="Q130" s="641"/>
      <c r="R130" s="641"/>
      <c r="S130" s="641"/>
      <c r="T130" s="641"/>
      <c r="U130" s="641"/>
      <c r="V130" s="641"/>
      <c r="W130" s="641"/>
      <c r="X130" s="641"/>
      <c r="Y130" s="641"/>
      <c r="Z130" s="641"/>
      <c r="AA130" s="641"/>
      <c r="AB130" s="641"/>
      <c r="AC130" s="641"/>
      <c r="AD130" s="641"/>
      <c r="AE130" s="641"/>
      <c r="AF130" s="641"/>
      <c r="AG130" s="641"/>
      <c r="AH130" s="641"/>
      <c r="AI130" s="641"/>
      <c r="AJ130" s="641"/>
      <c r="AK130" s="649"/>
      <c r="AL130" s="173"/>
      <c r="AM130" s="449" t="b">
        <v>1</v>
      </c>
      <c r="AN130" s="888"/>
      <c r="AO130" s="512"/>
      <c r="AP130" s="329"/>
      <c r="AQ130" s="606"/>
      <c r="AR130" s="607"/>
      <c r="AS130" s="607"/>
      <c r="AT130" s="607"/>
      <c r="AU130" s="607"/>
      <c r="AV130" s="607"/>
      <c r="AW130" s="607"/>
      <c r="AX130" s="607"/>
      <c r="AY130" s="607"/>
      <c r="AZ130" s="607"/>
      <c r="BA130" s="607"/>
      <c r="BB130" s="607"/>
      <c r="BC130" s="607"/>
      <c r="BD130" s="607"/>
      <c r="BE130" s="608"/>
    </row>
    <row r="131" spans="1:57" s="174" customFormat="1" ht="18" customHeight="1">
      <c r="A131" s="124"/>
      <c r="B131" s="646"/>
      <c r="C131" s="647"/>
      <c r="D131" s="647"/>
      <c r="E131" s="648"/>
      <c r="F131" s="388"/>
      <c r="G131" s="651" t="s">
        <v>1948</v>
      </c>
      <c r="H131" s="651"/>
      <c r="I131" s="651"/>
      <c r="J131" s="651"/>
      <c r="K131" s="651"/>
      <c r="L131" s="651"/>
      <c r="M131" s="651"/>
      <c r="N131" s="651"/>
      <c r="O131" s="651"/>
      <c r="P131" s="651"/>
      <c r="Q131" s="651"/>
      <c r="R131" s="651"/>
      <c r="S131" s="651"/>
      <c r="T131" s="651"/>
      <c r="U131" s="651"/>
      <c r="V131" s="651"/>
      <c r="W131" s="651"/>
      <c r="X131" s="651"/>
      <c r="Y131" s="651"/>
      <c r="Z131" s="651"/>
      <c r="AA131" s="651"/>
      <c r="AB131" s="651"/>
      <c r="AC131" s="651"/>
      <c r="AD131" s="651"/>
      <c r="AE131" s="651"/>
      <c r="AF131" s="651"/>
      <c r="AG131" s="651"/>
      <c r="AH131" s="651"/>
      <c r="AI131" s="651"/>
      <c r="AJ131" s="651"/>
      <c r="AK131" s="341"/>
      <c r="AL131" s="173"/>
      <c r="AM131" s="449" t="b">
        <v>1</v>
      </c>
      <c r="AN131" s="888"/>
      <c r="AO131" s="512"/>
      <c r="AP131" s="329"/>
      <c r="AQ131" s="606"/>
      <c r="AR131" s="607"/>
      <c r="AS131" s="607"/>
      <c r="AT131" s="607"/>
      <c r="AU131" s="607"/>
      <c r="AV131" s="607"/>
      <c r="AW131" s="607"/>
      <c r="AX131" s="607"/>
      <c r="AY131" s="607"/>
      <c r="AZ131" s="607"/>
      <c r="BA131" s="607"/>
      <c r="BB131" s="607"/>
      <c r="BC131" s="607"/>
      <c r="BD131" s="607"/>
      <c r="BE131" s="608"/>
    </row>
    <row r="132" spans="1:57" s="174" customFormat="1" ht="18" customHeight="1">
      <c r="A132" s="124"/>
      <c r="B132" s="646"/>
      <c r="C132" s="647"/>
      <c r="D132" s="647"/>
      <c r="E132" s="648"/>
      <c r="F132" s="388"/>
      <c r="G132" s="651" t="s">
        <v>1949</v>
      </c>
      <c r="H132" s="651"/>
      <c r="I132" s="651"/>
      <c r="J132" s="651"/>
      <c r="K132" s="651"/>
      <c r="L132" s="651"/>
      <c r="M132" s="651"/>
      <c r="N132" s="651"/>
      <c r="O132" s="651"/>
      <c r="P132" s="651"/>
      <c r="Q132" s="651"/>
      <c r="R132" s="651"/>
      <c r="S132" s="651"/>
      <c r="T132" s="651"/>
      <c r="U132" s="651"/>
      <c r="V132" s="651"/>
      <c r="W132" s="651"/>
      <c r="X132" s="651"/>
      <c r="Y132" s="651"/>
      <c r="Z132" s="651"/>
      <c r="AA132" s="651"/>
      <c r="AB132" s="651"/>
      <c r="AC132" s="651"/>
      <c r="AD132" s="651"/>
      <c r="AE132" s="651"/>
      <c r="AF132" s="651"/>
      <c r="AG132" s="651"/>
      <c r="AH132" s="651"/>
      <c r="AI132" s="651"/>
      <c r="AJ132" s="651"/>
      <c r="AK132" s="857"/>
      <c r="AL132" s="173"/>
      <c r="AM132" s="449" t="b">
        <v>0</v>
      </c>
      <c r="AN132" s="888"/>
      <c r="AO132" s="512"/>
      <c r="AP132" s="329"/>
      <c r="AQ132" s="606"/>
      <c r="AR132" s="607"/>
      <c r="AS132" s="607"/>
      <c r="AT132" s="607"/>
      <c r="AU132" s="607"/>
      <c r="AV132" s="607"/>
      <c r="AW132" s="607"/>
      <c r="AX132" s="607"/>
      <c r="AY132" s="607"/>
      <c r="AZ132" s="607"/>
      <c r="BA132" s="607"/>
      <c r="BB132" s="607"/>
      <c r="BC132" s="607"/>
      <c r="BD132" s="607"/>
      <c r="BE132" s="608"/>
    </row>
    <row r="133" spans="1:57" s="174" customFormat="1" ht="28.9" customHeight="1">
      <c r="A133" s="124"/>
      <c r="B133" s="646"/>
      <c r="C133" s="647"/>
      <c r="D133" s="647"/>
      <c r="E133" s="648"/>
      <c r="F133" s="392"/>
      <c r="G133" s="641" t="s">
        <v>1950</v>
      </c>
      <c r="H133" s="641"/>
      <c r="I133" s="641"/>
      <c r="J133" s="641"/>
      <c r="K133" s="641"/>
      <c r="L133" s="641"/>
      <c r="M133" s="641"/>
      <c r="N133" s="641"/>
      <c r="O133" s="641"/>
      <c r="P133" s="641"/>
      <c r="Q133" s="641"/>
      <c r="R133" s="641"/>
      <c r="S133" s="641"/>
      <c r="T133" s="641"/>
      <c r="U133" s="641"/>
      <c r="V133" s="641"/>
      <c r="W133" s="641"/>
      <c r="X133" s="641"/>
      <c r="Y133" s="641"/>
      <c r="Z133" s="641"/>
      <c r="AA133" s="641"/>
      <c r="AB133" s="641"/>
      <c r="AC133" s="641"/>
      <c r="AD133" s="641"/>
      <c r="AE133" s="641"/>
      <c r="AF133" s="641"/>
      <c r="AG133" s="641"/>
      <c r="AH133" s="641"/>
      <c r="AI133" s="641"/>
      <c r="AJ133" s="641"/>
      <c r="AK133" s="649"/>
      <c r="AL133" s="173"/>
      <c r="AM133" s="449" t="b">
        <v>0</v>
      </c>
      <c r="AN133" s="888"/>
      <c r="AO133" s="512"/>
      <c r="AP133" s="329"/>
      <c r="AQ133" s="606"/>
      <c r="AR133" s="607"/>
      <c r="AS133" s="607"/>
      <c r="AT133" s="607"/>
      <c r="AU133" s="607"/>
      <c r="AV133" s="607"/>
      <c r="AW133" s="607"/>
      <c r="AX133" s="607"/>
      <c r="AY133" s="607"/>
      <c r="AZ133" s="607"/>
      <c r="BA133" s="607"/>
      <c r="BB133" s="607"/>
      <c r="BC133" s="607"/>
      <c r="BD133" s="607"/>
      <c r="BE133" s="608"/>
    </row>
    <row r="134" spans="1:57" s="174" customFormat="1" ht="33" customHeight="1">
      <c r="A134" s="124"/>
      <c r="B134" s="646"/>
      <c r="C134" s="647"/>
      <c r="D134" s="647"/>
      <c r="E134" s="648"/>
      <c r="F134" s="388"/>
      <c r="G134" s="641" t="s">
        <v>1951</v>
      </c>
      <c r="H134" s="641"/>
      <c r="I134" s="641"/>
      <c r="J134" s="641"/>
      <c r="K134" s="641"/>
      <c r="L134" s="641"/>
      <c r="M134" s="641"/>
      <c r="N134" s="641"/>
      <c r="O134" s="641"/>
      <c r="P134" s="641"/>
      <c r="Q134" s="641"/>
      <c r="R134" s="641"/>
      <c r="S134" s="641"/>
      <c r="T134" s="641"/>
      <c r="U134" s="641"/>
      <c r="V134" s="641"/>
      <c r="W134" s="641"/>
      <c r="X134" s="641"/>
      <c r="Y134" s="641"/>
      <c r="Z134" s="641"/>
      <c r="AA134" s="641"/>
      <c r="AB134" s="641"/>
      <c r="AC134" s="641"/>
      <c r="AD134" s="641"/>
      <c r="AE134" s="641"/>
      <c r="AF134" s="641"/>
      <c r="AG134" s="641"/>
      <c r="AH134" s="641"/>
      <c r="AI134" s="641"/>
      <c r="AJ134" s="641"/>
      <c r="AK134" s="649"/>
      <c r="AL134" s="173"/>
      <c r="AM134" s="449" t="b">
        <v>0</v>
      </c>
      <c r="AN134" s="888"/>
      <c r="AO134" s="508"/>
      <c r="AQ134" s="606"/>
      <c r="AR134" s="607"/>
      <c r="AS134" s="607"/>
      <c r="AT134" s="607"/>
      <c r="AU134" s="607"/>
      <c r="AV134" s="607"/>
      <c r="AW134" s="607"/>
      <c r="AX134" s="607"/>
      <c r="AY134" s="607"/>
      <c r="AZ134" s="607"/>
      <c r="BA134" s="607"/>
      <c r="BB134" s="607"/>
      <c r="BC134" s="607"/>
      <c r="BD134" s="607"/>
      <c r="BE134" s="608"/>
    </row>
    <row r="135" spans="1:57" s="174" customFormat="1" ht="22.9" customHeight="1" thickBot="1">
      <c r="A135" s="124"/>
      <c r="B135" s="646"/>
      <c r="C135" s="647"/>
      <c r="D135" s="647"/>
      <c r="E135" s="648"/>
      <c r="F135" s="392"/>
      <c r="G135" s="651" t="s">
        <v>1952</v>
      </c>
      <c r="H135" s="651"/>
      <c r="I135" s="651"/>
      <c r="J135" s="651"/>
      <c r="K135" s="651"/>
      <c r="L135" s="651"/>
      <c r="M135" s="651"/>
      <c r="N135" s="651"/>
      <c r="O135" s="651"/>
      <c r="P135" s="651"/>
      <c r="Q135" s="651"/>
      <c r="R135" s="651"/>
      <c r="S135" s="651"/>
      <c r="T135" s="651"/>
      <c r="U135" s="651"/>
      <c r="V135" s="651"/>
      <c r="W135" s="651"/>
      <c r="X135" s="651"/>
      <c r="Y135" s="651"/>
      <c r="Z135" s="651"/>
      <c r="AA135" s="651"/>
      <c r="AB135" s="651"/>
      <c r="AC135" s="651"/>
      <c r="AD135" s="651"/>
      <c r="AE135" s="651"/>
      <c r="AF135" s="651"/>
      <c r="AG135" s="651"/>
      <c r="AH135" s="651"/>
      <c r="AI135" s="651"/>
      <c r="AJ135" s="651"/>
      <c r="AK135" s="857"/>
      <c r="AL135" s="343"/>
      <c r="AM135" s="449" t="b">
        <v>0</v>
      </c>
      <c r="AN135" s="888"/>
      <c r="AO135" s="508"/>
      <c r="AQ135" s="609"/>
      <c r="AR135" s="610"/>
      <c r="AS135" s="610"/>
      <c r="AT135" s="610"/>
      <c r="AU135" s="610"/>
      <c r="AV135" s="610"/>
      <c r="AW135" s="610"/>
      <c r="AX135" s="610"/>
      <c r="AY135" s="610"/>
      <c r="AZ135" s="610"/>
      <c r="BA135" s="610"/>
      <c r="BB135" s="610"/>
      <c r="BC135" s="610"/>
      <c r="BD135" s="610"/>
      <c r="BE135" s="611"/>
    </row>
    <row r="136" spans="1:57" s="174" customFormat="1" ht="18" customHeight="1">
      <c r="A136" s="124"/>
      <c r="B136" s="630" t="s">
        <v>89</v>
      </c>
      <c r="C136" s="631"/>
      <c r="D136" s="631"/>
      <c r="E136" s="632"/>
      <c r="F136" s="389"/>
      <c r="G136" s="639" t="s">
        <v>1953</v>
      </c>
      <c r="H136" s="639"/>
      <c r="I136" s="639"/>
      <c r="J136" s="639"/>
      <c r="K136" s="639"/>
      <c r="L136" s="639"/>
      <c r="M136" s="639"/>
      <c r="N136" s="639"/>
      <c r="O136" s="639"/>
      <c r="P136" s="639"/>
      <c r="Q136" s="639"/>
      <c r="R136" s="639"/>
      <c r="S136" s="639"/>
      <c r="T136" s="639"/>
      <c r="U136" s="639"/>
      <c r="V136" s="639"/>
      <c r="W136" s="639"/>
      <c r="X136" s="639"/>
      <c r="Y136" s="639"/>
      <c r="Z136" s="639"/>
      <c r="AA136" s="639"/>
      <c r="AB136" s="639"/>
      <c r="AC136" s="639"/>
      <c r="AD136" s="639"/>
      <c r="AE136" s="639"/>
      <c r="AF136" s="639"/>
      <c r="AG136" s="639"/>
      <c r="AH136" s="639"/>
      <c r="AI136" s="639"/>
      <c r="AJ136" s="639"/>
      <c r="AK136" s="640"/>
      <c r="AL136" s="173"/>
      <c r="AM136" s="449" t="b">
        <v>1</v>
      </c>
      <c r="AN136" s="888">
        <f>COUNTIF(AM136:AM139,TRUE)</f>
        <v>2</v>
      </c>
      <c r="AO136" s="512"/>
      <c r="AP136" s="329"/>
      <c r="AQ136" s="603" t="str">
        <f>IF(AI105="該当", "！この区分（４項目）から２つ以上の取組が選択されていません。",  "！この区分（４項目）から１つ以上の取組が選択されていません。")</f>
        <v>！この区分（４項目）から２つ以上の取組が選択されていません。</v>
      </c>
      <c r="AR136" s="604"/>
      <c r="AS136" s="604"/>
      <c r="AT136" s="604"/>
      <c r="AU136" s="604"/>
      <c r="AV136" s="604"/>
      <c r="AW136" s="604"/>
      <c r="AX136" s="604"/>
      <c r="AY136" s="604"/>
      <c r="AZ136" s="604"/>
      <c r="BA136" s="604"/>
      <c r="BB136" s="604"/>
      <c r="BC136" s="604"/>
      <c r="BD136" s="604"/>
      <c r="BE136" s="605"/>
    </row>
    <row r="137" spans="1:57" s="174" customFormat="1" ht="18" customHeight="1">
      <c r="A137" s="124"/>
      <c r="B137" s="633"/>
      <c r="C137" s="634"/>
      <c r="D137" s="634"/>
      <c r="E137" s="635"/>
      <c r="F137" s="388"/>
      <c r="G137" s="641" t="s">
        <v>1954</v>
      </c>
      <c r="H137" s="641"/>
      <c r="I137" s="641"/>
      <c r="J137" s="641"/>
      <c r="K137" s="641"/>
      <c r="L137" s="641"/>
      <c r="M137" s="641"/>
      <c r="N137" s="641"/>
      <c r="O137" s="641"/>
      <c r="P137" s="641"/>
      <c r="Q137" s="641"/>
      <c r="R137" s="641"/>
      <c r="S137" s="641"/>
      <c r="T137" s="641"/>
      <c r="U137" s="641"/>
      <c r="V137" s="641"/>
      <c r="W137" s="641"/>
      <c r="X137" s="641"/>
      <c r="Y137" s="641"/>
      <c r="Z137" s="641"/>
      <c r="AA137" s="641"/>
      <c r="AB137" s="641"/>
      <c r="AC137" s="641"/>
      <c r="AD137" s="641"/>
      <c r="AE137" s="641"/>
      <c r="AF137" s="641"/>
      <c r="AG137" s="641"/>
      <c r="AH137" s="641"/>
      <c r="AI137" s="641"/>
      <c r="AJ137" s="641"/>
      <c r="AK137" s="340"/>
      <c r="AL137" s="173"/>
      <c r="AM137" s="449" t="b">
        <v>1</v>
      </c>
      <c r="AN137" s="888"/>
      <c r="AO137" s="512"/>
      <c r="AP137" s="329"/>
      <c r="AQ137" s="606"/>
      <c r="AR137" s="607"/>
      <c r="AS137" s="607"/>
      <c r="AT137" s="607"/>
      <c r="AU137" s="607"/>
      <c r="AV137" s="607"/>
      <c r="AW137" s="607"/>
      <c r="AX137" s="607"/>
      <c r="AY137" s="607"/>
      <c r="AZ137" s="607"/>
      <c r="BA137" s="607"/>
      <c r="BB137" s="607"/>
      <c r="BC137" s="607"/>
      <c r="BD137" s="607"/>
      <c r="BE137" s="608"/>
    </row>
    <row r="138" spans="1:57" s="174" customFormat="1" ht="18" customHeight="1">
      <c r="A138" s="124"/>
      <c r="B138" s="633"/>
      <c r="C138" s="634"/>
      <c r="D138" s="634"/>
      <c r="E138" s="635"/>
      <c r="F138" s="388"/>
      <c r="G138" s="641" t="s">
        <v>1955</v>
      </c>
      <c r="H138" s="641"/>
      <c r="I138" s="641"/>
      <c r="J138" s="641"/>
      <c r="K138" s="641"/>
      <c r="L138" s="641"/>
      <c r="M138" s="641"/>
      <c r="N138" s="641"/>
      <c r="O138" s="641"/>
      <c r="P138" s="641"/>
      <c r="Q138" s="641"/>
      <c r="R138" s="641"/>
      <c r="S138" s="641"/>
      <c r="T138" s="641"/>
      <c r="U138" s="641"/>
      <c r="V138" s="641"/>
      <c r="W138" s="641"/>
      <c r="X138" s="641"/>
      <c r="Y138" s="641"/>
      <c r="Z138" s="641"/>
      <c r="AA138" s="641"/>
      <c r="AB138" s="641"/>
      <c r="AC138" s="641"/>
      <c r="AD138" s="641"/>
      <c r="AE138" s="641"/>
      <c r="AF138" s="641"/>
      <c r="AG138" s="641"/>
      <c r="AH138" s="641"/>
      <c r="AI138" s="641"/>
      <c r="AJ138" s="641"/>
      <c r="AK138" s="340"/>
      <c r="AL138" s="124"/>
      <c r="AM138" s="449" t="b">
        <v>0</v>
      </c>
      <c r="AN138" s="888"/>
      <c r="AO138" s="512"/>
      <c r="AP138" s="329"/>
      <c r="AQ138" s="606"/>
      <c r="AR138" s="607"/>
      <c r="AS138" s="607"/>
      <c r="AT138" s="607"/>
      <c r="AU138" s="607"/>
      <c r="AV138" s="607"/>
      <c r="AW138" s="607"/>
      <c r="AX138" s="607"/>
      <c r="AY138" s="607"/>
      <c r="AZ138" s="607"/>
      <c r="BA138" s="607"/>
      <c r="BB138" s="607"/>
      <c r="BC138" s="607"/>
      <c r="BD138" s="607"/>
      <c r="BE138" s="608"/>
    </row>
    <row r="139" spans="1:57" s="174" customFormat="1" ht="19.899999999999999" customHeight="1" thickBot="1">
      <c r="A139" s="124"/>
      <c r="B139" s="636"/>
      <c r="C139" s="637"/>
      <c r="D139" s="637"/>
      <c r="E139" s="638"/>
      <c r="F139" s="381"/>
      <c r="G139" s="642" t="s">
        <v>1956</v>
      </c>
      <c r="H139" s="642"/>
      <c r="I139" s="642"/>
      <c r="J139" s="642"/>
      <c r="K139" s="642"/>
      <c r="L139" s="642"/>
      <c r="M139" s="642"/>
      <c r="N139" s="642"/>
      <c r="O139" s="642"/>
      <c r="P139" s="642"/>
      <c r="Q139" s="642"/>
      <c r="R139" s="642"/>
      <c r="S139" s="642"/>
      <c r="T139" s="642"/>
      <c r="U139" s="642"/>
      <c r="V139" s="642"/>
      <c r="W139" s="642"/>
      <c r="X139" s="642"/>
      <c r="Y139" s="642"/>
      <c r="Z139" s="642"/>
      <c r="AA139" s="642"/>
      <c r="AB139" s="642"/>
      <c r="AC139" s="642"/>
      <c r="AD139" s="642"/>
      <c r="AE139" s="642"/>
      <c r="AF139" s="642"/>
      <c r="AG139" s="642"/>
      <c r="AH139" s="642"/>
      <c r="AI139" s="642"/>
      <c r="AJ139" s="642"/>
      <c r="AK139" s="454"/>
      <c r="AL139" s="173"/>
      <c r="AM139" s="449" t="b">
        <v>0</v>
      </c>
      <c r="AN139" s="888"/>
      <c r="AO139" s="517"/>
      <c r="AP139" s="344"/>
      <c r="AQ139" s="609"/>
      <c r="AR139" s="610"/>
      <c r="AS139" s="610"/>
      <c r="AT139" s="610"/>
      <c r="AU139" s="610"/>
      <c r="AV139" s="610"/>
      <c r="AW139" s="610"/>
      <c r="AX139" s="610"/>
      <c r="AY139" s="610"/>
      <c r="AZ139" s="610"/>
      <c r="BA139" s="610"/>
      <c r="BB139" s="610"/>
      <c r="BC139" s="610"/>
      <c r="BD139" s="610"/>
      <c r="BE139" s="611"/>
    </row>
    <row r="140" spans="1:57" ht="9.6" customHeight="1">
      <c r="A140" s="124"/>
      <c r="B140" s="223"/>
      <c r="C140" s="223"/>
      <c r="D140" s="223"/>
      <c r="E140" s="223"/>
      <c r="F140" s="223"/>
      <c r="G140" s="223"/>
      <c r="H140" s="223"/>
      <c r="I140" s="223"/>
      <c r="J140" s="223"/>
      <c r="K140" s="223"/>
      <c r="L140" s="223"/>
      <c r="M140" s="223"/>
      <c r="N140" s="223"/>
      <c r="O140" s="223"/>
      <c r="P140" s="223"/>
      <c r="Q140" s="223"/>
      <c r="R140" s="223"/>
      <c r="S140" s="223"/>
      <c r="T140" s="223"/>
      <c r="U140" s="223"/>
      <c r="V140" s="223"/>
      <c r="W140" s="223"/>
      <c r="X140" s="223"/>
      <c r="Y140" s="223"/>
      <c r="Z140" s="223"/>
      <c r="AA140" s="223"/>
      <c r="AB140" s="223"/>
      <c r="AC140" s="223"/>
      <c r="AD140" s="223"/>
      <c r="AE140" s="223"/>
      <c r="AF140" s="223"/>
      <c r="AG140" s="223"/>
      <c r="AH140" s="223"/>
      <c r="AI140" s="223"/>
      <c r="AJ140" s="223"/>
      <c r="AK140" s="223"/>
      <c r="AL140" s="124"/>
      <c r="AM140" s="518"/>
      <c r="AN140" s="519"/>
      <c r="AO140" s="519"/>
      <c r="AP140" s="334"/>
      <c r="AQ140" s="334"/>
      <c r="AR140" s="334"/>
      <c r="AS140" s="334"/>
      <c r="AT140" s="345"/>
      <c r="AU140" s="345"/>
      <c r="AV140" s="345"/>
      <c r="AW140" s="345"/>
      <c r="AX140" s="345"/>
      <c r="AY140" s="334"/>
    </row>
    <row r="141" spans="1:57" ht="17.45" customHeight="1">
      <c r="A141" s="173"/>
      <c r="B141" s="346" t="s">
        <v>90</v>
      </c>
      <c r="C141" s="347"/>
      <c r="D141" s="347"/>
      <c r="E141" s="347"/>
      <c r="F141" s="347"/>
      <c r="G141" s="347"/>
      <c r="H141" s="347"/>
      <c r="I141" s="347"/>
      <c r="J141" s="347"/>
      <c r="K141" s="347"/>
      <c r="L141" s="347"/>
      <c r="M141" s="347"/>
      <c r="N141" s="347"/>
      <c r="O141" s="347"/>
      <c r="P141" s="347"/>
      <c r="Q141" s="347"/>
      <c r="R141" s="348"/>
      <c r="S141" s="348"/>
      <c r="T141" s="348"/>
      <c r="U141" s="348"/>
      <c r="V141" s="348"/>
      <c r="W141" s="348"/>
      <c r="X141" s="348"/>
      <c r="Y141" s="348"/>
      <c r="Z141" s="348"/>
      <c r="AA141" s="348"/>
      <c r="AB141" s="348"/>
      <c r="AC141" s="348"/>
      <c r="AD141" s="348"/>
      <c r="AE141" s="348"/>
      <c r="AF141" s="348"/>
      <c r="AG141" s="348"/>
      <c r="AH141" s="348"/>
      <c r="AI141" s="348"/>
      <c r="AJ141" s="349"/>
      <c r="AK141" s="211"/>
      <c r="AL141" s="124"/>
      <c r="AM141" s="169"/>
      <c r="AN141" s="169"/>
      <c r="AO141" s="169"/>
      <c r="AY141" s="180"/>
    </row>
    <row r="142" spans="1:57" s="174" customFormat="1" ht="39" customHeight="1">
      <c r="A142" s="173"/>
      <c r="B142" s="854"/>
      <c r="C142" s="855"/>
      <c r="D142" s="855"/>
      <c r="E142" s="855"/>
      <c r="F142" s="855"/>
      <c r="G142" s="855"/>
      <c r="H142" s="855"/>
      <c r="I142" s="855"/>
      <c r="J142" s="855"/>
      <c r="K142" s="855"/>
      <c r="L142" s="855"/>
      <c r="M142" s="855"/>
      <c r="N142" s="855"/>
      <c r="O142" s="855"/>
      <c r="P142" s="855"/>
      <c r="Q142" s="855"/>
      <c r="R142" s="855"/>
      <c r="S142" s="855"/>
      <c r="T142" s="855"/>
      <c r="U142" s="855"/>
      <c r="V142" s="855"/>
      <c r="W142" s="855"/>
      <c r="X142" s="855"/>
      <c r="Y142" s="855"/>
      <c r="Z142" s="855"/>
      <c r="AA142" s="855"/>
      <c r="AB142" s="855"/>
      <c r="AC142" s="855"/>
      <c r="AD142" s="855"/>
      <c r="AE142" s="855"/>
      <c r="AF142" s="855"/>
      <c r="AG142" s="855"/>
      <c r="AH142" s="855"/>
      <c r="AI142" s="855"/>
      <c r="AJ142" s="855"/>
      <c r="AK142" s="856"/>
      <c r="AL142" s="173"/>
      <c r="AM142" s="169"/>
      <c r="AN142" s="520"/>
      <c r="AO142" s="520"/>
      <c r="AP142" s="350"/>
      <c r="AQ142" s="350"/>
      <c r="AR142" s="350"/>
      <c r="AS142" s="350"/>
      <c r="AT142" s="350"/>
      <c r="AU142" s="350"/>
      <c r="AV142" s="350"/>
      <c r="AW142" s="350"/>
      <c r="AX142" s="350"/>
      <c r="AY142" s="350"/>
      <c r="AZ142" s="350"/>
      <c r="BA142" s="350"/>
    </row>
    <row r="143" spans="1:57" s="174" customFormat="1" ht="16.149999999999999" customHeight="1">
      <c r="A143" s="124"/>
      <c r="B143" s="351" t="s">
        <v>91</v>
      </c>
      <c r="C143" s="202" t="s">
        <v>92</v>
      </c>
      <c r="D143" s="188"/>
      <c r="E143" s="130"/>
      <c r="F143" s="188"/>
      <c r="G143" s="188"/>
      <c r="H143" s="130"/>
      <c r="I143" s="130"/>
      <c r="J143" s="130"/>
      <c r="K143" s="130"/>
      <c r="L143" s="130"/>
      <c r="M143" s="130"/>
      <c r="N143" s="130"/>
      <c r="O143" s="130"/>
      <c r="P143" s="130"/>
      <c r="Q143" s="130"/>
      <c r="R143" s="130"/>
      <c r="S143" s="130"/>
      <c r="T143" s="130"/>
      <c r="U143" s="130"/>
      <c r="V143" s="130"/>
      <c r="W143" s="130"/>
      <c r="X143" s="383"/>
      <c r="Y143" s="130"/>
      <c r="Z143" s="130"/>
      <c r="AA143" s="130"/>
      <c r="AB143" s="130"/>
      <c r="AC143" s="130"/>
      <c r="AD143" s="130"/>
      <c r="AE143" s="130"/>
      <c r="AF143" s="130"/>
      <c r="AG143" s="130"/>
      <c r="AH143" s="130"/>
      <c r="AI143" s="130"/>
      <c r="AJ143" s="130"/>
      <c r="AK143" s="189"/>
      <c r="AL143" s="173"/>
      <c r="AM143" s="169"/>
      <c r="AN143" s="508"/>
      <c r="AO143" s="508"/>
      <c r="AT143" s="179"/>
      <c r="AU143" s="179"/>
      <c r="AV143" s="179"/>
      <c r="AW143" s="179"/>
      <c r="AX143" s="179"/>
    </row>
    <row r="144" spans="1:57" ht="20.45" customHeight="1" thickBot="1">
      <c r="A144" s="173"/>
      <c r="B144" s="255" t="s">
        <v>91</v>
      </c>
      <c r="C144" s="613" t="s">
        <v>2140</v>
      </c>
      <c r="D144" s="613"/>
      <c r="E144" s="613"/>
      <c r="F144" s="613"/>
      <c r="G144" s="613"/>
      <c r="H144" s="613"/>
      <c r="I144" s="613"/>
      <c r="J144" s="613"/>
      <c r="K144" s="613"/>
      <c r="L144" s="613"/>
      <c r="M144" s="613"/>
      <c r="N144" s="613"/>
      <c r="O144" s="613"/>
      <c r="P144" s="613"/>
      <c r="Q144" s="613"/>
      <c r="R144" s="613"/>
      <c r="S144" s="613"/>
      <c r="T144" s="613"/>
      <c r="U144" s="613"/>
      <c r="V144" s="613"/>
      <c r="W144" s="613"/>
      <c r="X144" s="613"/>
      <c r="Y144" s="613"/>
      <c r="Z144" s="613"/>
      <c r="AA144" s="613"/>
      <c r="AB144" s="613"/>
      <c r="AC144" s="613"/>
      <c r="AD144" s="613"/>
      <c r="AE144" s="613"/>
      <c r="AF144" s="613"/>
      <c r="AG144" s="613"/>
      <c r="AH144" s="613"/>
      <c r="AI144" s="613"/>
      <c r="AJ144" s="613"/>
      <c r="AK144" s="613"/>
      <c r="AL144" s="124"/>
      <c r="AM144" s="169"/>
      <c r="AN144" s="169"/>
      <c r="AO144" s="169"/>
      <c r="AT144" s="180"/>
      <c r="AU144" s="180"/>
      <c r="AV144" s="180"/>
      <c r="AW144" s="180"/>
      <c r="AX144" s="180"/>
    </row>
    <row r="145" spans="1:53" s="174" customFormat="1" ht="16.899999999999999" customHeight="1" thickBot="1">
      <c r="A145" s="124"/>
      <c r="B145" s="188"/>
      <c r="C145" s="203"/>
      <c r="D145" s="203"/>
      <c r="E145" s="203"/>
      <c r="F145" s="203"/>
      <c r="G145" s="203"/>
      <c r="H145" s="203"/>
      <c r="I145" s="203"/>
      <c r="J145" s="203"/>
      <c r="K145" s="203"/>
      <c r="L145" s="203"/>
      <c r="M145" s="203"/>
      <c r="N145" s="203"/>
      <c r="O145" s="203"/>
      <c r="P145" s="203"/>
      <c r="Q145" s="203"/>
      <c r="R145" s="203"/>
      <c r="S145" s="203"/>
      <c r="T145" s="203"/>
      <c r="U145" s="203"/>
      <c r="V145" s="203"/>
      <c r="W145" s="203"/>
      <c r="X145" s="203"/>
      <c r="Y145" s="203"/>
      <c r="Z145" s="203"/>
      <c r="AA145" s="203"/>
      <c r="AB145" s="203"/>
      <c r="AC145" s="203"/>
      <c r="AD145" s="203"/>
      <c r="AE145" s="203"/>
      <c r="AF145" s="203"/>
      <c r="AG145" s="203"/>
      <c r="AH145" s="203"/>
      <c r="AI145" s="203"/>
      <c r="AJ145" s="203"/>
      <c r="AK145" s="352" t="str">
        <f>IF(H7="", "", IF(COUNTA(E149,H149,K149,T150,AA150)=5,"○","×"))</f>
        <v>○</v>
      </c>
      <c r="AL145" s="173"/>
      <c r="AM145" s="169"/>
      <c r="AN145" s="520"/>
      <c r="AO145" s="520"/>
      <c r="AP145" s="350"/>
      <c r="AQ145" s="350"/>
      <c r="AR145" s="350"/>
      <c r="AS145" s="350"/>
      <c r="AT145" s="350"/>
      <c r="AU145" s="350"/>
      <c r="AV145" s="350"/>
      <c r="AW145" s="350"/>
      <c r="AX145" s="350"/>
      <c r="AY145" s="350"/>
      <c r="AZ145" s="350"/>
      <c r="BA145" s="350"/>
    </row>
    <row r="146" spans="1:53" ht="11.45" customHeight="1">
      <c r="A146" s="124"/>
      <c r="B146" s="353"/>
      <c r="C146" s="354"/>
      <c r="D146" s="354"/>
      <c r="E146" s="354"/>
      <c r="F146" s="354"/>
      <c r="G146" s="354"/>
      <c r="H146" s="354"/>
      <c r="I146" s="354"/>
      <c r="J146" s="354"/>
      <c r="K146" s="354"/>
      <c r="L146" s="354"/>
      <c r="M146" s="354"/>
      <c r="N146" s="354"/>
      <c r="O146" s="354"/>
      <c r="P146" s="354"/>
      <c r="Q146" s="354"/>
      <c r="R146" s="354"/>
      <c r="S146" s="354"/>
      <c r="T146" s="354"/>
      <c r="U146" s="354"/>
      <c r="V146" s="354"/>
      <c r="W146" s="354"/>
      <c r="X146" s="354"/>
      <c r="Y146" s="354"/>
      <c r="Z146" s="354"/>
      <c r="AA146" s="354"/>
      <c r="AB146" s="354"/>
      <c r="AC146" s="354"/>
      <c r="AD146" s="354"/>
      <c r="AE146" s="354"/>
      <c r="AF146" s="354"/>
      <c r="AG146" s="354"/>
      <c r="AH146" s="354"/>
      <c r="AI146" s="354"/>
      <c r="AJ146" s="354"/>
      <c r="AK146" s="355"/>
      <c r="AL146" s="124"/>
      <c r="AM146" s="169"/>
      <c r="AN146" s="169"/>
      <c r="AO146" s="169"/>
      <c r="AY146" s="180"/>
    </row>
    <row r="147" spans="1:53" ht="66.599999999999994" customHeight="1">
      <c r="A147" s="124"/>
      <c r="B147" s="356" t="s">
        <v>93</v>
      </c>
      <c r="C147" s="612" t="s">
        <v>2141</v>
      </c>
      <c r="D147" s="612"/>
      <c r="E147" s="612"/>
      <c r="F147" s="612"/>
      <c r="G147" s="612"/>
      <c r="H147" s="612"/>
      <c r="I147" s="612"/>
      <c r="J147" s="612"/>
      <c r="K147" s="612"/>
      <c r="L147" s="612"/>
      <c r="M147" s="612"/>
      <c r="N147" s="612"/>
      <c r="O147" s="612"/>
      <c r="P147" s="612"/>
      <c r="Q147" s="612"/>
      <c r="R147" s="612"/>
      <c r="S147" s="612"/>
      <c r="T147" s="612"/>
      <c r="U147" s="612"/>
      <c r="V147" s="612"/>
      <c r="W147" s="612"/>
      <c r="X147" s="612"/>
      <c r="Y147" s="612"/>
      <c r="Z147" s="612"/>
      <c r="AA147" s="612"/>
      <c r="AB147" s="612"/>
      <c r="AC147" s="612"/>
      <c r="AD147" s="612"/>
      <c r="AE147" s="612"/>
      <c r="AF147" s="612"/>
      <c r="AG147" s="612"/>
      <c r="AH147" s="612"/>
      <c r="AI147" s="612"/>
      <c r="AJ147" s="612"/>
      <c r="AK147" s="357"/>
      <c r="AL147" s="124"/>
      <c r="AM147" s="169"/>
      <c r="AN147" s="169"/>
      <c r="AO147" s="169"/>
    </row>
    <row r="148" spans="1:53" ht="6.6" customHeight="1">
      <c r="A148" s="358"/>
      <c r="B148" s="356"/>
      <c r="C148" s="210"/>
      <c r="D148" s="359"/>
      <c r="E148" s="359"/>
      <c r="F148" s="359"/>
      <c r="G148" s="359"/>
      <c r="H148" s="359"/>
      <c r="I148" s="359"/>
      <c r="J148" s="359"/>
      <c r="K148" s="359"/>
      <c r="L148" s="359"/>
      <c r="M148" s="359"/>
      <c r="N148" s="359"/>
      <c r="O148" s="359"/>
      <c r="P148" s="359"/>
      <c r="Q148" s="359"/>
      <c r="R148" s="359"/>
      <c r="S148" s="359"/>
      <c r="T148" s="359"/>
      <c r="U148" s="359"/>
      <c r="V148" s="359"/>
      <c r="W148" s="359"/>
      <c r="X148" s="359"/>
      <c r="Y148" s="359"/>
      <c r="Z148" s="359"/>
      <c r="AA148" s="359"/>
      <c r="AB148" s="359"/>
      <c r="AC148" s="359"/>
      <c r="AD148" s="359"/>
      <c r="AE148" s="359"/>
      <c r="AF148" s="359"/>
      <c r="AG148" s="359"/>
      <c r="AH148" s="359"/>
      <c r="AI148" s="359"/>
      <c r="AJ148" s="359"/>
      <c r="AK148" s="357"/>
      <c r="AL148" s="124"/>
      <c r="AM148" s="169"/>
      <c r="AN148" s="169"/>
      <c r="AO148" s="169"/>
    </row>
    <row r="149" spans="1:53" s="364" customFormat="1" ht="19.5" customHeight="1">
      <c r="A149" s="358"/>
      <c r="B149" s="360"/>
      <c r="C149" s="361" t="s">
        <v>94</v>
      </c>
      <c r="D149" s="361"/>
      <c r="E149" s="867">
        <v>8</v>
      </c>
      <c r="F149" s="868"/>
      <c r="G149" s="361" t="s">
        <v>95</v>
      </c>
      <c r="H149" s="867">
        <v>7</v>
      </c>
      <c r="I149" s="868"/>
      <c r="J149" s="361" t="s">
        <v>96</v>
      </c>
      <c r="K149" s="867">
        <v>1</v>
      </c>
      <c r="L149" s="868"/>
      <c r="M149" s="361" t="s">
        <v>97</v>
      </c>
      <c r="N149" s="359"/>
      <c r="O149" s="869" t="s">
        <v>3</v>
      </c>
      <c r="P149" s="869"/>
      <c r="Q149" s="869"/>
      <c r="R149" s="864" t="str">
        <f>IF(H7="","",H7)</f>
        <v>○○ケアサービス</v>
      </c>
      <c r="S149" s="864"/>
      <c r="T149" s="864"/>
      <c r="U149" s="864"/>
      <c r="V149" s="864"/>
      <c r="W149" s="864"/>
      <c r="X149" s="864"/>
      <c r="Y149" s="864"/>
      <c r="Z149" s="864"/>
      <c r="AA149" s="864"/>
      <c r="AB149" s="864"/>
      <c r="AC149" s="864"/>
      <c r="AD149" s="864"/>
      <c r="AE149" s="864"/>
      <c r="AF149" s="864"/>
      <c r="AG149" s="864"/>
      <c r="AH149" s="864"/>
      <c r="AI149" s="864"/>
      <c r="AJ149" s="362"/>
      <c r="AK149" s="363"/>
      <c r="AL149" s="358"/>
      <c r="AM149" s="169"/>
      <c r="AN149" s="521"/>
      <c r="AO149" s="521"/>
    </row>
    <row r="150" spans="1:53" s="364" customFormat="1" ht="19.899999999999999" customHeight="1">
      <c r="A150" s="124"/>
      <c r="B150" s="360"/>
      <c r="C150" s="365"/>
      <c r="D150" s="361"/>
      <c r="E150" s="361"/>
      <c r="F150" s="361"/>
      <c r="G150" s="361"/>
      <c r="H150" s="361"/>
      <c r="I150" s="361"/>
      <c r="J150" s="361"/>
      <c r="K150" s="361"/>
      <c r="L150" s="361"/>
      <c r="M150" s="361"/>
      <c r="N150" s="361"/>
      <c r="O150" s="654" t="s">
        <v>98</v>
      </c>
      <c r="P150" s="654"/>
      <c r="Q150" s="654"/>
      <c r="R150" s="886" t="s">
        <v>13</v>
      </c>
      <c r="S150" s="886"/>
      <c r="T150" s="866" t="str">
        <f>IF(基本情報入力シート!M27="", "", 基本情報入力シート!M27)</f>
        <v>代表取締役</v>
      </c>
      <c r="U150" s="866"/>
      <c r="V150" s="866"/>
      <c r="W150" s="866"/>
      <c r="X150" s="866"/>
      <c r="Y150" s="865" t="s">
        <v>14</v>
      </c>
      <c r="Z150" s="865"/>
      <c r="AA150" s="866" t="str">
        <f>IF(基本情報入力シート!M28="", "", 基本情報入力シート!M28)</f>
        <v>厚労　花子</v>
      </c>
      <c r="AB150" s="866"/>
      <c r="AC150" s="866"/>
      <c r="AD150" s="866"/>
      <c r="AE150" s="866"/>
      <c r="AF150" s="866"/>
      <c r="AG150" s="866"/>
      <c r="AH150" s="866"/>
      <c r="AI150" s="866"/>
      <c r="AJ150" s="365"/>
      <c r="AK150" s="366"/>
      <c r="AL150" s="358"/>
      <c r="AM150" s="169"/>
      <c r="AN150" s="521"/>
      <c r="AO150" s="521"/>
    </row>
    <row r="151" spans="1:53" ht="7.5" customHeight="1" thickBot="1">
      <c r="A151" s="124"/>
      <c r="B151" s="367"/>
      <c r="C151" s="368"/>
      <c r="D151" s="369"/>
      <c r="E151" s="369"/>
      <c r="F151" s="369"/>
      <c r="G151" s="369"/>
      <c r="H151" s="369"/>
      <c r="I151" s="369"/>
      <c r="J151" s="369"/>
      <c r="K151" s="369"/>
      <c r="L151" s="369"/>
      <c r="M151" s="369"/>
      <c r="N151" s="369"/>
      <c r="O151" s="369"/>
      <c r="P151" s="369"/>
      <c r="Q151" s="369"/>
      <c r="R151" s="369"/>
      <c r="S151" s="369"/>
      <c r="T151" s="369"/>
      <c r="U151" s="369"/>
      <c r="V151" s="369"/>
      <c r="W151" s="369"/>
      <c r="X151" s="369"/>
      <c r="Y151" s="369"/>
      <c r="Z151" s="369"/>
      <c r="AA151" s="369"/>
      <c r="AB151" s="369"/>
      <c r="AC151" s="369"/>
      <c r="AD151" s="369"/>
      <c r="AE151" s="369"/>
      <c r="AF151" s="369"/>
      <c r="AG151" s="369"/>
      <c r="AH151" s="369"/>
      <c r="AI151" s="369"/>
      <c r="AJ151" s="369"/>
      <c r="AK151" s="370"/>
      <c r="AL151" s="371"/>
      <c r="AM151" s="169"/>
      <c r="AN151" s="169"/>
      <c r="AO151" s="169"/>
    </row>
    <row r="152" spans="1:53" ht="7.5" customHeight="1">
      <c r="A152" s="124"/>
      <c r="B152" s="123"/>
      <c r="C152" s="361"/>
      <c r="D152" s="123"/>
      <c r="E152" s="123"/>
      <c r="F152" s="123"/>
      <c r="G152" s="123"/>
      <c r="H152" s="123"/>
      <c r="I152" s="123"/>
      <c r="J152" s="123"/>
      <c r="K152" s="123"/>
      <c r="L152" s="123"/>
      <c r="M152" s="123"/>
      <c r="N152" s="123"/>
      <c r="O152" s="123"/>
      <c r="P152" s="123"/>
      <c r="Q152" s="123"/>
      <c r="R152" s="123"/>
      <c r="S152" s="123"/>
      <c r="T152" s="123"/>
      <c r="U152" s="123"/>
      <c r="V152" s="123"/>
      <c r="W152" s="123"/>
      <c r="X152" s="123"/>
      <c r="Y152" s="123"/>
      <c r="Z152" s="123"/>
      <c r="AA152" s="123"/>
      <c r="AB152" s="123"/>
      <c r="AC152" s="123"/>
      <c r="AD152" s="123"/>
      <c r="AE152" s="123"/>
      <c r="AF152" s="123"/>
      <c r="AG152" s="123"/>
      <c r="AH152" s="123"/>
      <c r="AI152" s="123"/>
      <c r="AJ152" s="123"/>
      <c r="AK152" s="123"/>
      <c r="AL152" s="124"/>
      <c r="AM152" s="169"/>
      <c r="AN152" s="169"/>
      <c r="AO152" s="169"/>
    </row>
    <row r="153" spans="1:53" ht="14.25">
      <c r="A153" s="124"/>
      <c r="B153" s="372" t="s">
        <v>100</v>
      </c>
      <c r="C153" s="373"/>
      <c r="D153" s="173"/>
      <c r="E153" s="173"/>
      <c r="F153" s="172" t="s">
        <v>101</v>
      </c>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4"/>
      <c r="AC153" s="124"/>
      <c r="AD153" s="124"/>
      <c r="AE153" s="124"/>
      <c r="AF153" s="124"/>
      <c r="AG153" s="124"/>
      <c r="AH153" s="124"/>
      <c r="AI153" s="124"/>
      <c r="AJ153" s="124"/>
      <c r="AK153" s="124"/>
      <c r="AL153" s="124"/>
      <c r="AM153" s="169"/>
      <c r="AN153" s="169"/>
      <c r="AO153" s="169"/>
    </row>
    <row r="154" spans="1:53">
      <c r="A154" s="124"/>
      <c r="B154" s="351" t="s">
        <v>47</v>
      </c>
      <c r="C154" s="223" t="s">
        <v>102</v>
      </c>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4"/>
      <c r="AC154" s="124"/>
      <c r="AD154" s="124"/>
      <c r="AE154" s="124"/>
      <c r="AF154" s="124"/>
      <c r="AG154" s="124"/>
      <c r="AH154" s="124"/>
      <c r="AI154" s="124"/>
      <c r="AJ154" s="124"/>
      <c r="AK154" s="124"/>
      <c r="AL154" s="124"/>
      <c r="AM154" s="169"/>
      <c r="AN154" s="169"/>
      <c r="AO154" s="169"/>
    </row>
    <row r="155" spans="1:53">
      <c r="A155" s="124"/>
      <c r="B155" s="351" t="s">
        <v>91</v>
      </c>
      <c r="C155" s="223" t="s">
        <v>103</v>
      </c>
      <c r="D155" s="223"/>
      <c r="E155" s="223"/>
      <c r="F155" s="223"/>
      <c r="G155" s="223"/>
      <c r="H155" s="223"/>
      <c r="I155" s="223"/>
      <c r="J155" s="223"/>
      <c r="K155" s="223"/>
      <c r="L155" s="223"/>
      <c r="M155" s="223"/>
      <c r="N155" s="223"/>
      <c r="O155" s="223"/>
      <c r="P155" s="223"/>
      <c r="Q155" s="223"/>
      <c r="R155" s="223"/>
      <c r="S155" s="223"/>
      <c r="T155" s="223"/>
      <c r="U155" s="223"/>
      <c r="V155" s="223"/>
      <c r="W155" s="223"/>
      <c r="X155" s="223"/>
      <c r="Y155" s="223"/>
      <c r="Z155" s="223"/>
      <c r="AA155" s="223"/>
      <c r="AB155" s="223"/>
      <c r="AC155" s="223"/>
      <c r="AD155" s="223"/>
      <c r="AE155" s="223"/>
      <c r="AF155" s="223"/>
      <c r="AG155" s="223"/>
      <c r="AH155" s="223"/>
      <c r="AI155" s="223"/>
      <c r="AJ155" s="223"/>
      <c r="AK155" s="223"/>
      <c r="AL155" s="124"/>
      <c r="AM155" s="169"/>
      <c r="AN155" s="169"/>
      <c r="AO155" s="169"/>
    </row>
    <row r="156" spans="1:53" ht="12.6" customHeight="1">
      <c r="A156" s="124"/>
      <c r="B156" s="172"/>
      <c r="C156" s="373"/>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4"/>
      <c r="AC156" s="124"/>
      <c r="AD156" s="124"/>
      <c r="AE156" s="124"/>
      <c r="AF156" s="124"/>
      <c r="AG156" s="124"/>
      <c r="AH156" s="124"/>
      <c r="AI156" s="124"/>
      <c r="AJ156" s="124"/>
      <c r="AK156" s="124"/>
      <c r="AL156" s="124"/>
      <c r="AM156" s="169"/>
      <c r="AN156" s="169"/>
      <c r="AO156" s="169"/>
    </row>
    <row r="157" spans="1:53">
      <c r="A157" s="124"/>
      <c r="B157" s="872" t="s">
        <v>38</v>
      </c>
      <c r="C157" s="872"/>
      <c r="D157" s="872"/>
      <c r="E157" s="872"/>
      <c r="F157" s="872"/>
      <c r="G157" s="872"/>
      <c r="H157" s="872"/>
      <c r="I157" s="872"/>
      <c r="J157" s="872"/>
      <c r="K157" s="872"/>
      <c r="L157" s="872"/>
      <c r="M157" s="872"/>
      <c r="N157" s="872"/>
      <c r="O157" s="872"/>
      <c r="P157" s="872"/>
      <c r="Q157" s="872"/>
      <c r="R157" s="872"/>
      <c r="S157" s="872"/>
      <c r="T157" s="872"/>
      <c r="U157" s="872"/>
      <c r="V157" s="872"/>
      <c r="W157" s="872"/>
      <c r="X157" s="872"/>
      <c r="Y157" s="872"/>
      <c r="Z157" s="872"/>
      <c r="AA157" s="872"/>
      <c r="AB157" s="872"/>
      <c r="AC157" s="872"/>
      <c r="AD157" s="872"/>
      <c r="AE157" s="872"/>
      <c r="AF157" s="872"/>
      <c r="AG157" s="872"/>
      <c r="AH157" s="872"/>
      <c r="AI157" s="872"/>
      <c r="AJ157" s="872"/>
      <c r="AK157" s="872"/>
      <c r="AL157" s="124"/>
      <c r="AM157" s="169"/>
      <c r="AN157" s="169"/>
      <c r="AO157" s="169"/>
    </row>
    <row r="158" spans="1:53" ht="15" customHeight="1">
      <c r="A158" s="124"/>
      <c r="B158" s="460" t="s">
        <v>104</v>
      </c>
      <c r="C158" s="873" t="s">
        <v>105</v>
      </c>
      <c r="D158" s="874"/>
      <c r="E158" s="874"/>
      <c r="F158" s="874"/>
      <c r="G158" s="874"/>
      <c r="H158" s="874"/>
      <c r="I158" s="874"/>
      <c r="J158" s="874"/>
      <c r="K158" s="874"/>
      <c r="L158" s="874"/>
      <c r="M158" s="874"/>
      <c r="N158" s="874"/>
      <c r="O158" s="874"/>
      <c r="P158" s="874"/>
      <c r="Q158" s="874"/>
      <c r="R158" s="874"/>
      <c r="S158" s="874"/>
      <c r="T158" s="874"/>
      <c r="U158" s="874"/>
      <c r="V158" s="874"/>
      <c r="W158" s="874"/>
      <c r="X158" s="874"/>
      <c r="Y158" s="874"/>
      <c r="Z158" s="874"/>
      <c r="AA158" s="874"/>
      <c r="AB158" s="874"/>
      <c r="AC158" s="874"/>
      <c r="AD158" s="874"/>
      <c r="AE158" s="874"/>
      <c r="AF158" s="874"/>
      <c r="AG158" s="874"/>
      <c r="AH158" s="874"/>
      <c r="AI158" s="874"/>
      <c r="AJ158" s="875"/>
      <c r="AK158" s="374" t="str">
        <f>AE20</f>
        <v>○</v>
      </c>
      <c r="AL158" s="124"/>
      <c r="AM158" s="169"/>
      <c r="AN158" s="169"/>
      <c r="AO158" s="169"/>
    </row>
    <row r="159" spans="1:53" ht="15" customHeight="1">
      <c r="A159" s="124"/>
      <c r="B159" s="459" t="s">
        <v>106</v>
      </c>
      <c r="C159" s="876" t="s">
        <v>1958</v>
      </c>
      <c r="D159" s="877"/>
      <c r="E159" s="877"/>
      <c r="F159" s="877"/>
      <c r="G159" s="877"/>
      <c r="H159" s="877"/>
      <c r="I159" s="877"/>
      <c r="J159" s="877"/>
      <c r="K159" s="877"/>
      <c r="L159" s="877"/>
      <c r="M159" s="877"/>
      <c r="N159" s="877"/>
      <c r="O159" s="877"/>
      <c r="P159" s="877"/>
      <c r="Q159" s="877"/>
      <c r="R159" s="877"/>
      <c r="S159" s="877"/>
      <c r="T159" s="877"/>
      <c r="U159" s="877"/>
      <c r="V159" s="877"/>
      <c r="W159" s="877"/>
      <c r="X159" s="877"/>
      <c r="Y159" s="877"/>
      <c r="Z159" s="877"/>
      <c r="AA159" s="877"/>
      <c r="AB159" s="877"/>
      <c r="AC159" s="877"/>
      <c r="AD159" s="877"/>
      <c r="AE159" s="877"/>
      <c r="AF159" s="877"/>
      <c r="AG159" s="877"/>
      <c r="AH159" s="877"/>
      <c r="AI159" s="877"/>
      <c r="AJ159" s="878"/>
      <c r="AK159" s="374" t="str">
        <f>Y26</f>
        <v>○</v>
      </c>
      <c r="AL159" s="124"/>
      <c r="AM159" s="169"/>
      <c r="AN159" s="169"/>
      <c r="AO159" s="169"/>
    </row>
    <row r="160" spans="1:53" ht="12" customHeight="1">
      <c r="A160" s="124"/>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4"/>
      <c r="AC160" s="124"/>
      <c r="AD160" s="124"/>
      <c r="AE160" s="124"/>
      <c r="AF160" s="124"/>
      <c r="AG160" s="124"/>
      <c r="AH160" s="124"/>
      <c r="AI160" s="124"/>
      <c r="AJ160" s="124"/>
      <c r="AK160" s="124"/>
      <c r="AL160" s="124"/>
      <c r="AM160" s="169"/>
      <c r="AN160" s="169"/>
      <c r="AO160" s="169"/>
    </row>
    <row r="161" spans="1:41" ht="13.9" customHeight="1">
      <c r="A161" s="124"/>
      <c r="B161" s="872" t="s">
        <v>107</v>
      </c>
      <c r="C161" s="872"/>
      <c r="D161" s="872"/>
      <c r="E161" s="872"/>
      <c r="F161" s="872"/>
      <c r="G161" s="872"/>
      <c r="H161" s="872"/>
      <c r="I161" s="872"/>
      <c r="J161" s="872"/>
      <c r="K161" s="872"/>
      <c r="L161" s="872"/>
      <c r="M161" s="872"/>
      <c r="N161" s="872"/>
      <c r="O161" s="872"/>
      <c r="P161" s="872"/>
      <c r="Q161" s="872"/>
      <c r="R161" s="872"/>
      <c r="S161" s="872"/>
      <c r="T161" s="872"/>
      <c r="U161" s="872"/>
      <c r="V161" s="872"/>
      <c r="W161" s="872"/>
      <c r="X161" s="872"/>
      <c r="Y161" s="872"/>
      <c r="Z161" s="872"/>
      <c r="AA161" s="872"/>
      <c r="AB161" s="872"/>
      <c r="AC161" s="872"/>
      <c r="AD161" s="872"/>
      <c r="AE161" s="872"/>
      <c r="AF161" s="872"/>
      <c r="AG161" s="872"/>
      <c r="AH161" s="872"/>
      <c r="AI161" s="872"/>
      <c r="AJ161" s="872"/>
      <c r="AK161" s="872"/>
      <c r="AL161" s="124"/>
      <c r="AM161" s="169"/>
      <c r="AN161" s="169"/>
      <c r="AO161" s="169"/>
    </row>
    <row r="162" spans="1:41" ht="15" customHeight="1">
      <c r="A162" s="124"/>
      <c r="B162" s="375" t="s">
        <v>104</v>
      </c>
      <c r="C162" s="625" t="s">
        <v>1959</v>
      </c>
      <c r="D162" s="626"/>
      <c r="E162" s="626"/>
      <c r="F162" s="626"/>
      <c r="G162" s="626"/>
      <c r="H162" s="626"/>
      <c r="I162" s="627"/>
      <c r="J162" s="628" t="s">
        <v>2134</v>
      </c>
      <c r="K162" s="628"/>
      <c r="L162" s="628"/>
      <c r="M162" s="628"/>
      <c r="N162" s="628"/>
      <c r="O162" s="628"/>
      <c r="P162" s="628"/>
      <c r="Q162" s="628"/>
      <c r="R162" s="628"/>
      <c r="S162" s="628"/>
      <c r="T162" s="628"/>
      <c r="U162" s="628"/>
      <c r="V162" s="628"/>
      <c r="W162" s="628"/>
      <c r="X162" s="628"/>
      <c r="Y162" s="628"/>
      <c r="Z162" s="628"/>
      <c r="AA162" s="628"/>
      <c r="AB162" s="628"/>
      <c r="AC162" s="628"/>
      <c r="AD162" s="628"/>
      <c r="AE162" s="628"/>
      <c r="AF162" s="628"/>
      <c r="AG162" s="628"/>
      <c r="AH162" s="628"/>
      <c r="AI162" s="628"/>
      <c r="AJ162" s="629"/>
      <c r="AK162" s="374" t="str">
        <f>IF(H7="", "", IF(AND(AA50="○", AK48="○"), "○", "×"))</f>
        <v>○</v>
      </c>
      <c r="AL162" s="124"/>
      <c r="AM162" s="169"/>
      <c r="AN162" s="169"/>
      <c r="AO162" s="169"/>
    </row>
    <row r="163" spans="1:41" ht="15" customHeight="1">
      <c r="A163" s="124"/>
      <c r="B163" s="375" t="s">
        <v>106</v>
      </c>
      <c r="C163" s="880" t="s">
        <v>108</v>
      </c>
      <c r="D163" s="881"/>
      <c r="E163" s="881"/>
      <c r="F163" s="881"/>
      <c r="G163" s="881"/>
      <c r="H163" s="881"/>
      <c r="I163" s="882"/>
      <c r="J163" s="628" t="s">
        <v>109</v>
      </c>
      <c r="K163" s="628"/>
      <c r="L163" s="628"/>
      <c r="M163" s="628"/>
      <c r="N163" s="628"/>
      <c r="O163" s="628"/>
      <c r="P163" s="628"/>
      <c r="Q163" s="628"/>
      <c r="R163" s="628"/>
      <c r="S163" s="628"/>
      <c r="T163" s="628"/>
      <c r="U163" s="628"/>
      <c r="V163" s="628"/>
      <c r="W163" s="628"/>
      <c r="X163" s="628"/>
      <c r="Y163" s="628"/>
      <c r="Z163" s="628"/>
      <c r="AA163" s="628"/>
      <c r="AB163" s="628"/>
      <c r="AC163" s="628"/>
      <c r="AD163" s="628"/>
      <c r="AE163" s="628"/>
      <c r="AF163" s="628"/>
      <c r="AG163" s="628"/>
      <c r="AH163" s="628"/>
      <c r="AI163" s="628"/>
      <c r="AJ163" s="629"/>
      <c r="AK163" s="374" t="str">
        <f>IF(OR(H7="", T54=0), "", IF(AND(AK53="○", AH55="○"), "○", "×"))</f>
        <v>○</v>
      </c>
      <c r="AL163" s="124"/>
      <c r="AM163" s="169"/>
      <c r="AN163" s="169"/>
      <c r="AO163" s="169"/>
    </row>
    <row r="164" spans="1:41" ht="15" customHeight="1">
      <c r="A164" s="124"/>
      <c r="B164" s="375" t="s">
        <v>110</v>
      </c>
      <c r="C164" s="883" t="s">
        <v>111</v>
      </c>
      <c r="D164" s="884"/>
      <c r="E164" s="884"/>
      <c r="F164" s="884"/>
      <c r="G164" s="884"/>
      <c r="H164" s="884"/>
      <c r="I164" s="885"/>
      <c r="J164" s="870" t="s">
        <v>2102</v>
      </c>
      <c r="K164" s="870"/>
      <c r="L164" s="870"/>
      <c r="M164" s="870"/>
      <c r="N164" s="870"/>
      <c r="O164" s="870"/>
      <c r="P164" s="870"/>
      <c r="Q164" s="870"/>
      <c r="R164" s="870"/>
      <c r="S164" s="870"/>
      <c r="T164" s="870"/>
      <c r="U164" s="870"/>
      <c r="V164" s="870"/>
      <c r="W164" s="870"/>
      <c r="X164" s="870"/>
      <c r="Y164" s="870"/>
      <c r="Z164" s="870"/>
      <c r="AA164" s="870"/>
      <c r="AB164" s="870"/>
      <c r="AC164" s="870"/>
      <c r="AD164" s="870"/>
      <c r="AE164" s="870"/>
      <c r="AF164" s="870"/>
      <c r="AG164" s="870"/>
      <c r="AH164" s="870"/>
      <c r="AI164" s="870"/>
      <c r="AJ164" s="871"/>
      <c r="AK164" s="374" t="str">
        <f>IF(H7="", "", IF(AM60=TRUE, "", IF(AND(T64="○", T70="○"), "○", "×")))</f>
        <v/>
      </c>
      <c r="AL164" s="124"/>
      <c r="AM164" s="169"/>
      <c r="AN164" s="169"/>
      <c r="AO164" s="169"/>
    </row>
    <row r="165" spans="1:41" ht="15" customHeight="1">
      <c r="A165" s="124"/>
      <c r="B165" s="375" t="s">
        <v>112</v>
      </c>
      <c r="C165" s="879" t="s">
        <v>113</v>
      </c>
      <c r="D165" s="879"/>
      <c r="E165" s="879"/>
      <c r="F165" s="879"/>
      <c r="G165" s="879"/>
      <c r="H165" s="879"/>
      <c r="I165" s="879"/>
      <c r="J165" s="870" t="s">
        <v>2186</v>
      </c>
      <c r="K165" s="870"/>
      <c r="L165" s="870"/>
      <c r="M165" s="870"/>
      <c r="N165" s="870"/>
      <c r="O165" s="870"/>
      <c r="P165" s="870"/>
      <c r="Q165" s="870"/>
      <c r="R165" s="870"/>
      <c r="S165" s="870"/>
      <c r="T165" s="870"/>
      <c r="U165" s="870"/>
      <c r="V165" s="870"/>
      <c r="W165" s="870"/>
      <c r="X165" s="870"/>
      <c r="Y165" s="870"/>
      <c r="Z165" s="870"/>
      <c r="AA165" s="870"/>
      <c r="AB165" s="870"/>
      <c r="AC165" s="870"/>
      <c r="AD165" s="870"/>
      <c r="AE165" s="870"/>
      <c r="AF165" s="870"/>
      <c r="AG165" s="870"/>
      <c r="AH165" s="870"/>
      <c r="AI165" s="870"/>
      <c r="AJ165" s="871"/>
      <c r="AK165" s="374" t="str">
        <f>IF(OR(H7="",AN48=0),"",IF(OR(AM80,AM84),"〇","×"))</f>
        <v>〇</v>
      </c>
      <c r="AL165" s="124"/>
      <c r="AM165" s="169"/>
      <c r="AN165" s="169"/>
      <c r="AO165" s="169"/>
    </row>
    <row r="166" spans="1:41" ht="30" customHeight="1">
      <c r="A166" s="124"/>
      <c r="B166" s="375" t="s">
        <v>114</v>
      </c>
      <c r="C166" s="879" t="s">
        <v>115</v>
      </c>
      <c r="D166" s="879"/>
      <c r="E166" s="879"/>
      <c r="F166" s="879"/>
      <c r="G166" s="879"/>
      <c r="H166" s="879"/>
      <c r="I166" s="879"/>
      <c r="J166" s="870" t="s">
        <v>1960</v>
      </c>
      <c r="K166" s="870"/>
      <c r="L166" s="870"/>
      <c r="M166" s="870"/>
      <c r="N166" s="870"/>
      <c r="O166" s="870"/>
      <c r="P166" s="870"/>
      <c r="Q166" s="870"/>
      <c r="R166" s="870"/>
      <c r="S166" s="870"/>
      <c r="T166" s="870"/>
      <c r="U166" s="870"/>
      <c r="V166" s="870"/>
      <c r="W166" s="870"/>
      <c r="X166" s="870"/>
      <c r="Y166" s="870"/>
      <c r="Z166" s="870"/>
      <c r="AA166" s="870"/>
      <c r="AB166" s="870"/>
      <c r="AC166" s="870"/>
      <c r="AD166" s="870"/>
      <c r="AE166" s="870"/>
      <c r="AF166" s="870"/>
      <c r="AG166" s="870"/>
      <c r="AH166" s="870"/>
      <c r="AI166" s="870"/>
      <c r="AJ166" s="871"/>
      <c r="AK166" s="374" t="str">
        <f>IF(AND(S91="", S92=""), "", IF(OR(AND(S91="○", S92="○"), AND(OR(S91="×", S92="×"), AK94="○"), AND(S91="○", S92=""), AND(S91="", S92="○")), "○", "×"))</f>
        <v>○</v>
      </c>
      <c r="AL166" s="124"/>
      <c r="AM166" s="169"/>
      <c r="AN166" s="169"/>
      <c r="AO166" s="169"/>
    </row>
    <row r="167" spans="1:41" ht="15" customHeight="1">
      <c r="A167" s="124"/>
      <c r="B167" s="376" t="s">
        <v>116</v>
      </c>
      <c r="C167" s="861" t="s">
        <v>117</v>
      </c>
      <c r="D167" s="861"/>
      <c r="E167" s="861"/>
      <c r="F167" s="861"/>
      <c r="G167" s="861"/>
      <c r="H167" s="861"/>
      <c r="I167" s="861"/>
      <c r="J167" s="862" t="s">
        <v>2103</v>
      </c>
      <c r="K167" s="862"/>
      <c r="L167" s="862"/>
      <c r="M167" s="862"/>
      <c r="N167" s="862"/>
      <c r="O167" s="862"/>
      <c r="P167" s="862"/>
      <c r="Q167" s="862"/>
      <c r="R167" s="862"/>
      <c r="S167" s="862"/>
      <c r="T167" s="862"/>
      <c r="U167" s="862"/>
      <c r="V167" s="862"/>
      <c r="W167" s="862"/>
      <c r="X167" s="862"/>
      <c r="Y167" s="862"/>
      <c r="Z167" s="862"/>
      <c r="AA167" s="862"/>
      <c r="AB167" s="862"/>
      <c r="AC167" s="862"/>
      <c r="AD167" s="862"/>
      <c r="AE167" s="862"/>
      <c r="AF167" s="862"/>
      <c r="AG167" s="862"/>
      <c r="AH167" s="862"/>
      <c r="AI167" s="862"/>
      <c r="AJ167" s="863"/>
      <c r="AK167" s="377" t="str">
        <f>IF(H7="", "", IF(OR(AM102=TRUE, AK103="○"), "○", "×"))</f>
        <v>○</v>
      </c>
      <c r="AL167" s="124"/>
      <c r="AM167" s="169"/>
      <c r="AN167" s="169"/>
      <c r="AO167" s="169"/>
    </row>
    <row r="168" spans="1:41">
      <c r="B168" s="125"/>
      <c r="C168" s="125"/>
      <c r="D168" s="125"/>
      <c r="E168" s="125"/>
      <c r="F168" s="125"/>
      <c r="G168" s="125"/>
      <c r="H168" s="125"/>
      <c r="I168" s="125"/>
      <c r="J168" s="125"/>
      <c r="K168" s="125"/>
      <c r="L168" s="125"/>
      <c r="M168" s="125"/>
      <c r="N168" s="125"/>
      <c r="O168" s="125"/>
      <c r="P168" s="125"/>
      <c r="Q168" s="125"/>
      <c r="R168" s="125"/>
      <c r="S168" s="125"/>
      <c r="T168" s="125"/>
      <c r="U168" s="125"/>
      <c r="V168" s="125"/>
      <c r="W168" s="125"/>
      <c r="X168" s="125"/>
      <c r="Y168" s="125"/>
      <c r="Z168" s="125"/>
      <c r="AA168" s="125"/>
      <c r="AB168" s="125"/>
      <c r="AC168" s="125"/>
      <c r="AD168" s="125"/>
      <c r="AE168" s="125"/>
      <c r="AF168" s="125"/>
      <c r="AG168" s="125"/>
      <c r="AH168" s="125"/>
      <c r="AI168" s="125"/>
      <c r="AJ168" s="125"/>
      <c r="AK168" s="125"/>
      <c r="AM168" s="169"/>
      <c r="AN168" s="169"/>
      <c r="AO168" s="169"/>
    </row>
    <row r="169" spans="1:41">
      <c r="B169" s="166"/>
      <c r="C169" s="166"/>
      <c r="D169" s="166"/>
      <c r="E169" s="166"/>
      <c r="F169" s="166"/>
      <c r="G169" s="166"/>
      <c r="H169" s="166"/>
      <c r="I169" s="166"/>
      <c r="J169" s="166"/>
      <c r="K169" s="166"/>
      <c r="L169" s="166"/>
      <c r="M169" s="166"/>
      <c r="N169" s="166"/>
      <c r="O169" s="166"/>
      <c r="P169" s="166"/>
      <c r="Q169" s="166"/>
      <c r="R169" s="166"/>
      <c r="S169" s="166"/>
      <c r="T169" s="166"/>
      <c r="U169" s="166"/>
      <c r="V169" s="166"/>
      <c r="W169" s="166"/>
      <c r="X169" s="166"/>
      <c r="Y169" s="166"/>
      <c r="Z169" s="166"/>
      <c r="AA169" s="166"/>
      <c r="AB169" s="166"/>
      <c r="AC169" s="166"/>
      <c r="AD169" s="166"/>
      <c r="AE169" s="166"/>
      <c r="AF169" s="166"/>
      <c r="AG169" s="166"/>
      <c r="AH169" s="166"/>
      <c r="AI169" s="166"/>
      <c r="AJ169" s="166"/>
      <c r="AK169" s="166"/>
      <c r="AM169" s="169"/>
      <c r="AN169" s="169"/>
      <c r="AO169" s="169"/>
    </row>
    <row r="170" spans="1:41">
      <c r="B170" s="166"/>
      <c r="C170" s="166"/>
      <c r="D170" s="166"/>
      <c r="E170" s="166"/>
      <c r="F170" s="166"/>
      <c r="G170" s="166"/>
      <c r="H170" s="166"/>
      <c r="I170" s="166"/>
      <c r="J170" s="166"/>
      <c r="K170" s="166"/>
      <c r="L170" s="166"/>
      <c r="M170" s="166"/>
      <c r="N170" s="166"/>
      <c r="O170" s="166"/>
      <c r="P170" s="166"/>
      <c r="Q170" s="166"/>
      <c r="R170" s="166"/>
      <c r="S170" s="166"/>
      <c r="T170" s="166"/>
      <c r="U170" s="166"/>
      <c r="V170" s="166"/>
      <c r="W170" s="166"/>
      <c r="X170" s="166"/>
      <c r="Y170" s="166"/>
      <c r="Z170" s="166"/>
      <c r="AA170" s="166"/>
      <c r="AB170" s="166"/>
      <c r="AC170" s="166"/>
      <c r="AD170" s="166"/>
      <c r="AE170" s="166"/>
      <c r="AF170" s="166"/>
      <c r="AG170" s="166"/>
      <c r="AH170" s="166"/>
      <c r="AI170" s="166"/>
      <c r="AJ170" s="166"/>
      <c r="AK170" s="166"/>
      <c r="AM170" s="169"/>
      <c r="AN170" s="169"/>
      <c r="AO170" s="169"/>
    </row>
    <row r="171" spans="1:41">
      <c r="B171" s="166"/>
      <c r="C171" s="166"/>
      <c r="D171" s="166"/>
      <c r="E171" s="166"/>
      <c r="F171" s="166"/>
      <c r="G171" s="166"/>
      <c r="H171" s="166"/>
      <c r="I171" s="166"/>
      <c r="J171" s="166"/>
      <c r="K171" s="166"/>
      <c r="L171" s="166"/>
      <c r="M171" s="166"/>
      <c r="N171" s="166"/>
      <c r="O171" s="166"/>
      <c r="P171" s="166"/>
      <c r="Q171" s="166"/>
      <c r="R171" s="166"/>
      <c r="S171" s="166"/>
      <c r="T171" s="166"/>
      <c r="U171" s="166"/>
      <c r="V171" s="166"/>
      <c r="W171" s="166"/>
      <c r="X171" s="166"/>
      <c r="Y171" s="166"/>
      <c r="Z171" s="166"/>
      <c r="AA171" s="166"/>
      <c r="AB171" s="166"/>
      <c r="AC171" s="166"/>
      <c r="AD171" s="166"/>
      <c r="AE171" s="166"/>
      <c r="AF171" s="166"/>
      <c r="AG171" s="166"/>
      <c r="AH171" s="166"/>
      <c r="AI171" s="166"/>
      <c r="AJ171" s="166"/>
      <c r="AK171" s="166"/>
      <c r="AM171" s="169"/>
      <c r="AN171" s="169"/>
      <c r="AO171" s="169"/>
    </row>
    <row r="172" spans="1:41">
      <c r="B172" s="166"/>
      <c r="C172" s="166"/>
      <c r="D172" s="166"/>
      <c r="E172" s="166"/>
      <c r="F172" s="166"/>
      <c r="G172" s="166"/>
      <c r="H172" s="166"/>
      <c r="I172" s="166"/>
      <c r="J172" s="166"/>
      <c r="K172" s="166"/>
      <c r="L172" s="166"/>
      <c r="M172" s="166"/>
      <c r="N172" s="166"/>
      <c r="O172" s="166"/>
      <c r="P172" s="166"/>
      <c r="Q172" s="166"/>
      <c r="R172" s="166"/>
      <c r="S172" s="166"/>
      <c r="T172" s="166"/>
      <c r="U172" s="166"/>
      <c r="V172" s="166"/>
      <c r="W172" s="166"/>
      <c r="X172" s="166"/>
      <c r="Y172" s="166"/>
      <c r="Z172" s="166"/>
      <c r="AA172" s="166"/>
      <c r="AB172" s="166"/>
      <c r="AC172" s="166"/>
      <c r="AD172" s="166"/>
      <c r="AE172" s="166"/>
      <c r="AF172" s="166"/>
      <c r="AG172" s="166"/>
      <c r="AH172" s="166"/>
      <c r="AI172" s="166"/>
      <c r="AJ172" s="166"/>
      <c r="AK172" s="166"/>
      <c r="AM172" s="169"/>
      <c r="AN172" s="169"/>
      <c r="AO172" s="169"/>
    </row>
    <row r="173" spans="1:41">
      <c r="B173" s="166"/>
      <c r="C173" s="166"/>
      <c r="D173" s="166"/>
      <c r="E173" s="166"/>
      <c r="F173" s="166"/>
      <c r="G173" s="166"/>
      <c r="H173" s="166"/>
      <c r="I173" s="166"/>
      <c r="J173" s="166"/>
      <c r="K173" s="166"/>
      <c r="L173" s="166"/>
      <c r="M173" s="166"/>
      <c r="N173" s="166"/>
      <c r="O173" s="166"/>
      <c r="P173" s="166"/>
      <c r="Q173" s="166"/>
      <c r="R173" s="166"/>
      <c r="S173" s="166"/>
      <c r="T173" s="166"/>
      <c r="U173" s="166"/>
      <c r="V173" s="166"/>
      <c r="W173" s="166"/>
      <c r="X173" s="166"/>
      <c r="Y173" s="166"/>
      <c r="Z173" s="166"/>
      <c r="AA173" s="166"/>
      <c r="AB173" s="166"/>
      <c r="AC173" s="166"/>
      <c r="AD173" s="166"/>
      <c r="AE173" s="166"/>
      <c r="AF173" s="166"/>
      <c r="AG173" s="166"/>
      <c r="AH173" s="166"/>
      <c r="AI173" s="166"/>
      <c r="AJ173" s="166"/>
      <c r="AK173" s="166"/>
      <c r="AM173" s="169"/>
      <c r="AN173" s="169"/>
      <c r="AO173" s="169"/>
    </row>
    <row r="174" spans="1:41">
      <c r="B174" s="166"/>
      <c r="C174" s="166"/>
      <c r="D174" s="166"/>
      <c r="E174" s="166"/>
      <c r="F174" s="166"/>
      <c r="G174" s="166"/>
      <c r="H174" s="166"/>
      <c r="I174" s="166"/>
      <c r="J174" s="166"/>
      <c r="K174" s="166"/>
      <c r="L174" s="166"/>
      <c r="M174" s="166"/>
      <c r="N174" s="166"/>
      <c r="O174" s="166"/>
      <c r="P174" s="166"/>
      <c r="Q174" s="166"/>
      <c r="R174" s="166"/>
      <c r="S174" s="166"/>
      <c r="T174" s="166"/>
      <c r="U174" s="166"/>
      <c r="V174" s="166"/>
      <c r="W174" s="166"/>
      <c r="X174" s="166"/>
      <c r="Y174" s="166"/>
      <c r="Z174" s="166"/>
      <c r="AA174" s="166"/>
      <c r="AB174" s="166"/>
      <c r="AC174" s="166"/>
      <c r="AD174" s="166"/>
      <c r="AE174" s="166"/>
      <c r="AF174" s="166"/>
      <c r="AG174" s="166"/>
      <c r="AH174" s="166"/>
      <c r="AI174" s="166"/>
      <c r="AJ174" s="166"/>
      <c r="AK174" s="166"/>
      <c r="AM174" s="169"/>
      <c r="AN174" s="169"/>
      <c r="AO174" s="169"/>
    </row>
    <row r="175" spans="1:41">
      <c r="B175" s="166"/>
      <c r="C175" s="166"/>
      <c r="D175" s="166"/>
      <c r="E175" s="166"/>
      <c r="F175" s="166"/>
      <c r="G175" s="166"/>
      <c r="H175" s="166"/>
      <c r="I175" s="166"/>
      <c r="J175" s="166"/>
      <c r="K175" s="166"/>
      <c r="L175" s="166"/>
      <c r="M175" s="166"/>
      <c r="N175" s="166"/>
      <c r="O175" s="166"/>
      <c r="P175" s="166"/>
      <c r="Q175" s="166"/>
      <c r="R175" s="166"/>
      <c r="S175" s="166"/>
      <c r="T175" s="166"/>
      <c r="U175" s="166"/>
      <c r="V175" s="166"/>
      <c r="W175" s="166"/>
      <c r="X175" s="166"/>
      <c r="Y175" s="166"/>
      <c r="Z175" s="166"/>
      <c r="AA175" s="166"/>
      <c r="AB175" s="166"/>
      <c r="AC175" s="166"/>
      <c r="AD175" s="166"/>
      <c r="AE175" s="166"/>
      <c r="AF175" s="166"/>
      <c r="AG175" s="166"/>
      <c r="AH175" s="166"/>
      <c r="AI175" s="166"/>
      <c r="AJ175" s="166"/>
      <c r="AK175" s="166"/>
      <c r="AM175" s="169"/>
      <c r="AN175" s="169"/>
      <c r="AO175" s="169"/>
    </row>
    <row r="176" spans="1:41">
      <c r="B176" s="166"/>
      <c r="C176" s="166"/>
      <c r="D176" s="166"/>
      <c r="E176" s="166"/>
      <c r="F176" s="166"/>
      <c r="G176" s="166"/>
      <c r="H176" s="166"/>
      <c r="I176" s="166"/>
      <c r="J176" s="166"/>
      <c r="K176" s="166"/>
      <c r="L176" s="166"/>
      <c r="M176" s="166"/>
      <c r="N176" s="166"/>
      <c r="O176" s="166"/>
      <c r="P176" s="166"/>
      <c r="Q176" s="166"/>
      <c r="R176" s="166"/>
      <c r="S176" s="166"/>
      <c r="T176" s="166"/>
      <c r="U176" s="166"/>
      <c r="V176" s="166"/>
      <c r="W176" s="166"/>
      <c r="X176" s="166"/>
      <c r="Y176" s="166"/>
      <c r="Z176" s="166"/>
      <c r="AA176" s="166"/>
      <c r="AB176" s="166"/>
      <c r="AC176" s="166"/>
      <c r="AD176" s="166"/>
      <c r="AE176" s="166"/>
      <c r="AF176" s="166"/>
      <c r="AG176" s="166"/>
      <c r="AH176" s="166"/>
      <c r="AI176" s="166"/>
      <c r="AJ176" s="166"/>
      <c r="AK176" s="166"/>
      <c r="AM176" s="169"/>
      <c r="AN176" s="169"/>
      <c r="AO176" s="169"/>
    </row>
    <row r="177" spans="2:37">
      <c r="B177" s="166"/>
      <c r="C177" s="166"/>
      <c r="D177" s="166"/>
      <c r="E177" s="166"/>
      <c r="F177" s="166"/>
      <c r="G177" s="166"/>
      <c r="H177" s="166"/>
      <c r="I177" s="166"/>
      <c r="J177" s="166"/>
      <c r="K177" s="166"/>
      <c r="L177" s="166"/>
      <c r="M177" s="166"/>
      <c r="N177" s="166"/>
      <c r="O177" s="166"/>
      <c r="P177" s="166"/>
      <c r="Q177" s="166"/>
      <c r="R177" s="166"/>
      <c r="S177" s="166"/>
      <c r="T177" s="166"/>
      <c r="U177" s="166"/>
      <c r="V177" s="166"/>
      <c r="W177" s="166"/>
      <c r="X177" s="166"/>
      <c r="Y177" s="166"/>
      <c r="Z177" s="166"/>
      <c r="AA177" s="166"/>
      <c r="AB177" s="166"/>
      <c r="AC177" s="166"/>
      <c r="AD177" s="166"/>
      <c r="AE177" s="166"/>
      <c r="AF177" s="166"/>
      <c r="AG177" s="166"/>
      <c r="AH177" s="166"/>
      <c r="AI177" s="166"/>
      <c r="AJ177" s="166"/>
      <c r="AK177" s="166"/>
    </row>
    <row r="178" spans="2:37">
      <c r="B178" s="166"/>
      <c r="C178" s="166"/>
      <c r="D178" s="166"/>
      <c r="E178" s="166"/>
      <c r="F178" s="166"/>
      <c r="G178" s="166"/>
      <c r="H178" s="166"/>
      <c r="I178" s="166"/>
      <c r="J178" s="166"/>
      <c r="K178" s="166"/>
      <c r="L178" s="166"/>
      <c r="M178" s="166"/>
      <c r="N178" s="166"/>
      <c r="O178" s="166"/>
      <c r="P178" s="166"/>
      <c r="Q178" s="166"/>
      <c r="R178" s="166"/>
      <c r="S178" s="166"/>
      <c r="T178" s="166"/>
      <c r="U178" s="166"/>
      <c r="V178" s="166"/>
      <c r="W178" s="166"/>
      <c r="X178" s="166"/>
      <c r="Y178" s="166"/>
      <c r="Z178" s="166"/>
      <c r="AA178" s="166"/>
      <c r="AB178" s="166"/>
      <c r="AC178" s="166"/>
      <c r="AD178" s="166"/>
      <c r="AE178" s="166"/>
      <c r="AF178" s="166"/>
      <c r="AG178" s="166"/>
      <c r="AH178" s="166"/>
      <c r="AI178" s="166"/>
      <c r="AJ178" s="166"/>
      <c r="AK178" s="166"/>
    </row>
    <row r="179" spans="2:37">
      <c r="B179" s="166"/>
      <c r="C179" s="166"/>
      <c r="D179" s="166"/>
      <c r="E179" s="166"/>
      <c r="F179" s="166"/>
      <c r="G179" s="166"/>
      <c r="H179" s="166"/>
      <c r="I179" s="166"/>
      <c r="J179" s="166"/>
      <c r="K179" s="166"/>
      <c r="L179" s="166"/>
      <c r="M179" s="166"/>
      <c r="N179" s="166"/>
      <c r="O179" s="166"/>
      <c r="P179" s="166"/>
      <c r="Q179" s="166"/>
      <c r="R179" s="166"/>
      <c r="S179" s="166"/>
      <c r="T179" s="166"/>
      <c r="U179" s="166"/>
      <c r="V179" s="166"/>
      <c r="W179" s="166"/>
      <c r="X179" s="166"/>
      <c r="Y179" s="166"/>
      <c r="Z179" s="166"/>
      <c r="AA179" s="166"/>
      <c r="AB179" s="166"/>
      <c r="AC179" s="166"/>
      <c r="AD179" s="166"/>
      <c r="AE179" s="166"/>
      <c r="AF179" s="166"/>
      <c r="AG179" s="166"/>
      <c r="AH179" s="166"/>
      <c r="AI179" s="166"/>
      <c r="AJ179" s="166"/>
      <c r="AK179" s="166"/>
    </row>
    <row r="180" spans="2:37">
      <c r="B180" s="166"/>
      <c r="C180" s="166"/>
      <c r="D180" s="166"/>
      <c r="E180" s="166"/>
      <c r="F180" s="166"/>
      <c r="G180" s="166"/>
      <c r="H180" s="166"/>
      <c r="I180" s="166"/>
      <c r="J180" s="166"/>
      <c r="K180" s="166"/>
      <c r="L180" s="166"/>
      <c r="M180" s="166"/>
      <c r="N180" s="166"/>
      <c r="O180" s="166"/>
      <c r="P180" s="166"/>
      <c r="Q180" s="166"/>
      <c r="R180" s="166"/>
      <c r="S180" s="166"/>
      <c r="T180" s="166"/>
      <c r="U180" s="166"/>
      <c r="V180" s="166"/>
      <c r="W180" s="166"/>
      <c r="X180" s="166"/>
      <c r="Y180" s="166"/>
      <c r="Z180" s="166"/>
      <c r="AA180" s="166"/>
      <c r="AB180" s="166"/>
      <c r="AC180" s="166"/>
      <c r="AD180" s="166"/>
      <c r="AE180" s="166"/>
      <c r="AF180" s="166"/>
      <c r="AG180" s="166"/>
      <c r="AH180" s="166"/>
      <c r="AI180" s="166"/>
      <c r="AJ180" s="166"/>
      <c r="AK180" s="166"/>
    </row>
    <row r="181" spans="2:37">
      <c r="B181" s="166"/>
      <c r="C181" s="166"/>
      <c r="D181" s="166"/>
      <c r="E181" s="166"/>
      <c r="F181" s="166"/>
      <c r="G181" s="166"/>
      <c r="H181" s="166"/>
      <c r="I181" s="166"/>
      <c r="J181" s="166"/>
      <c r="K181" s="166"/>
      <c r="L181" s="166"/>
      <c r="M181" s="166"/>
      <c r="N181" s="166"/>
      <c r="O181" s="166"/>
      <c r="P181" s="166"/>
      <c r="Q181" s="166"/>
      <c r="R181" s="166"/>
      <c r="S181" s="166"/>
      <c r="T181" s="166"/>
      <c r="U181" s="166"/>
      <c r="V181" s="166"/>
      <c r="W181" s="166"/>
      <c r="X181" s="166"/>
      <c r="Y181" s="166"/>
      <c r="Z181" s="166"/>
      <c r="AA181" s="166"/>
      <c r="AB181" s="166"/>
      <c r="AC181" s="166"/>
      <c r="AD181" s="166"/>
      <c r="AE181" s="166"/>
      <c r="AF181" s="166"/>
      <c r="AG181" s="166"/>
      <c r="AH181" s="166"/>
      <c r="AI181" s="166"/>
      <c r="AJ181" s="166"/>
      <c r="AK181" s="166"/>
    </row>
    <row r="182" spans="2:37">
      <c r="C182" s="166"/>
    </row>
  </sheetData>
  <sheetProtection algorithmName="SHA-512" hashValue="YeuhrHSQC4pYsVSICypZwmukbCRX72NF7mcu6Dfu9tvh+LwMKAVUTJtuVONIbrSPL6m0T3L1vely+xJ1LHcV6A==" saltValue="CZelz4kPGEyAGzz742hU5Q==" spinCount="100000" sheet="1" formatCells="0" formatColumns="0" formatRows="0"/>
  <dataConsolidate/>
  <mergeCells count="208">
    <mergeCell ref="B27:B28"/>
    <mergeCell ref="C64:D64"/>
    <mergeCell ref="AN112:AN115"/>
    <mergeCell ref="AN116:AN119"/>
    <mergeCell ref="AN120:AN123"/>
    <mergeCell ref="AN124:AN127"/>
    <mergeCell ref="AN128:AN135"/>
    <mergeCell ref="AN136:AN139"/>
    <mergeCell ref="AQ120:BE123"/>
    <mergeCell ref="AQ124:BE127"/>
    <mergeCell ref="AQ128:BE128"/>
    <mergeCell ref="AQ129:BE135"/>
    <mergeCell ref="AQ136:BE139"/>
    <mergeCell ref="C106:AK106"/>
    <mergeCell ref="AI108:AK108"/>
    <mergeCell ref="C109:AK109"/>
    <mergeCell ref="B111:E111"/>
    <mergeCell ref="B112:E115"/>
    <mergeCell ref="G112:AK112"/>
    <mergeCell ref="G114:AK114"/>
    <mergeCell ref="G115:AJ115"/>
    <mergeCell ref="C83:AK83"/>
    <mergeCell ref="B84:B86"/>
    <mergeCell ref="C84:F86"/>
    <mergeCell ref="C167:I167"/>
    <mergeCell ref="J167:AJ167"/>
    <mergeCell ref="R149:AI149"/>
    <mergeCell ref="J163:AJ163"/>
    <mergeCell ref="Y150:Z150"/>
    <mergeCell ref="AA150:AI150"/>
    <mergeCell ref="E149:F149"/>
    <mergeCell ref="H149:I149"/>
    <mergeCell ref="K149:L149"/>
    <mergeCell ref="O149:Q149"/>
    <mergeCell ref="J164:AJ164"/>
    <mergeCell ref="B161:AK161"/>
    <mergeCell ref="C158:AJ158"/>
    <mergeCell ref="C159:AJ159"/>
    <mergeCell ref="C165:I165"/>
    <mergeCell ref="J165:AJ165"/>
    <mergeCell ref="C166:I166"/>
    <mergeCell ref="J166:AJ166"/>
    <mergeCell ref="B157:AK157"/>
    <mergeCell ref="C163:I163"/>
    <mergeCell ref="C164:I164"/>
    <mergeCell ref="R150:S150"/>
    <mergeCell ref="T150:X150"/>
    <mergeCell ref="B142:AK142"/>
    <mergeCell ref="G129:AJ129"/>
    <mergeCell ref="G135:AK135"/>
    <mergeCell ref="B120:E123"/>
    <mergeCell ref="G120:AJ120"/>
    <mergeCell ref="G121:AK121"/>
    <mergeCell ref="G122:AK122"/>
    <mergeCell ref="B124:E127"/>
    <mergeCell ref="G124:AK124"/>
    <mergeCell ref="G125:AK125"/>
    <mergeCell ref="G127:AK127"/>
    <mergeCell ref="G126:AK126"/>
    <mergeCell ref="G130:AK130"/>
    <mergeCell ref="G131:AJ131"/>
    <mergeCell ref="G132:AK132"/>
    <mergeCell ref="G133:AK133"/>
    <mergeCell ref="G128:AK128"/>
    <mergeCell ref="L13:U13"/>
    <mergeCell ref="Z13:AK13"/>
    <mergeCell ref="B3:AL3"/>
    <mergeCell ref="C18:V18"/>
    <mergeCell ref="B17:AC17"/>
    <mergeCell ref="AI60:AK60"/>
    <mergeCell ref="C27:P27"/>
    <mergeCell ref="C28:P28"/>
    <mergeCell ref="Q27:V27"/>
    <mergeCell ref="Q28:V28"/>
    <mergeCell ref="Y26:Y30"/>
    <mergeCell ref="B46:AK46"/>
    <mergeCell ref="B60:C60"/>
    <mergeCell ref="D60:Z60"/>
    <mergeCell ref="B55:S55"/>
    <mergeCell ref="T55:X55"/>
    <mergeCell ref="B43:E43"/>
    <mergeCell ref="F43:AK43"/>
    <mergeCell ref="B50:S50"/>
    <mergeCell ref="T50:X50"/>
    <mergeCell ref="B52:AK52"/>
    <mergeCell ref="B41:AK41"/>
    <mergeCell ref="C42:AK42"/>
    <mergeCell ref="F44:AK44"/>
    <mergeCell ref="AQ26:BE30"/>
    <mergeCell ref="W19:AB19"/>
    <mergeCell ref="AB55:AD55"/>
    <mergeCell ref="C26:P26"/>
    <mergeCell ref="Q29:V29"/>
    <mergeCell ref="W20:AB20"/>
    <mergeCell ref="Z1:AC1"/>
    <mergeCell ref="AD1:AK1"/>
    <mergeCell ref="H12:AK12"/>
    <mergeCell ref="B8:G10"/>
    <mergeCell ref="B7:G7"/>
    <mergeCell ref="B12:G12"/>
    <mergeCell ref="I8:M8"/>
    <mergeCell ref="W18:AB18"/>
    <mergeCell ref="H13:K13"/>
    <mergeCell ref="H10:AK10"/>
    <mergeCell ref="B11:G11"/>
    <mergeCell ref="H11:AK11"/>
    <mergeCell ref="B6:G6"/>
    <mergeCell ref="H6:AK6"/>
    <mergeCell ref="H7:AK7"/>
    <mergeCell ref="H9:AK9"/>
    <mergeCell ref="B13:G13"/>
    <mergeCell ref="V13:Y13"/>
    <mergeCell ref="C19:V19"/>
    <mergeCell ref="C20:V20"/>
    <mergeCell ref="C21:V21"/>
    <mergeCell ref="AE20:AE21"/>
    <mergeCell ref="B47:AK47"/>
    <mergeCell ref="B49:S49"/>
    <mergeCell ref="T49:X49"/>
    <mergeCell ref="AQ20:BE20"/>
    <mergeCell ref="AQ73:BE73"/>
    <mergeCell ref="B31:B34"/>
    <mergeCell ref="C34:P34"/>
    <mergeCell ref="Q34:V34"/>
    <mergeCell ref="Q31:V31"/>
    <mergeCell ref="Q33:V33"/>
    <mergeCell ref="C37:AK37"/>
    <mergeCell ref="E64:R64"/>
    <mergeCell ref="AQ54:BE54"/>
    <mergeCell ref="W21:AB21"/>
    <mergeCell ref="C23:AK23"/>
    <mergeCell ref="B54:S54"/>
    <mergeCell ref="T54:X54"/>
    <mergeCell ref="T56:X56"/>
    <mergeCell ref="C56:S56"/>
    <mergeCell ref="C63:T63"/>
    <mergeCell ref="Q26:V26"/>
    <mergeCell ref="C30:P30"/>
    <mergeCell ref="Q30:V30"/>
    <mergeCell ref="C69:R69"/>
    <mergeCell ref="C70:D70"/>
    <mergeCell ref="E70:R70"/>
    <mergeCell ref="D71:AK71"/>
    <mergeCell ref="H72:H73"/>
    <mergeCell ref="I72:I73"/>
    <mergeCell ref="C38:AK38"/>
    <mergeCell ref="C39:AK39"/>
    <mergeCell ref="C31:P31"/>
    <mergeCell ref="C32:P32"/>
    <mergeCell ref="Q32:V32"/>
    <mergeCell ref="C29:P29"/>
    <mergeCell ref="C33:P33"/>
    <mergeCell ref="C72:C75"/>
    <mergeCell ref="D72:G75"/>
    <mergeCell ref="J72:AK72"/>
    <mergeCell ref="J73:AK73"/>
    <mergeCell ref="B44:E44"/>
    <mergeCell ref="H74:H75"/>
    <mergeCell ref="I74:I75"/>
    <mergeCell ref="S74:AK74"/>
    <mergeCell ref="AQ43:BE44"/>
    <mergeCell ref="B48:AJ48"/>
    <mergeCell ref="AQ55:BE55"/>
    <mergeCell ref="B53:AJ53"/>
    <mergeCell ref="C80:W80"/>
    <mergeCell ref="G113:AJ113"/>
    <mergeCell ref="T92:AF92"/>
    <mergeCell ref="C87:AK87"/>
    <mergeCell ref="AQ75:BE75"/>
    <mergeCell ref="B89:AK89"/>
    <mergeCell ref="B103:AJ103"/>
    <mergeCell ref="F111:AK111"/>
    <mergeCell ref="I84:AK84"/>
    <mergeCell ref="I85:AK85"/>
    <mergeCell ref="I86:AK86"/>
    <mergeCell ref="J75:AK75"/>
    <mergeCell ref="B82:C82"/>
    <mergeCell ref="D98:AI98"/>
    <mergeCell ref="D82:Q82"/>
    <mergeCell ref="B71:B75"/>
    <mergeCell ref="AQ99:BE99"/>
    <mergeCell ref="AQ112:BE115"/>
    <mergeCell ref="AQ95:BE95"/>
    <mergeCell ref="G99:AJ99"/>
    <mergeCell ref="AQ116:BE119"/>
    <mergeCell ref="C147:AJ147"/>
    <mergeCell ref="C144:AK144"/>
    <mergeCell ref="B92:Q92"/>
    <mergeCell ref="AI105:AK105"/>
    <mergeCell ref="B91:Q91"/>
    <mergeCell ref="T91:AF91"/>
    <mergeCell ref="B102:AJ102"/>
    <mergeCell ref="C162:I162"/>
    <mergeCell ref="J162:AJ162"/>
    <mergeCell ref="B136:E139"/>
    <mergeCell ref="G136:AK136"/>
    <mergeCell ref="G137:AJ137"/>
    <mergeCell ref="G138:AJ138"/>
    <mergeCell ref="G139:AJ139"/>
    <mergeCell ref="B128:E135"/>
    <mergeCell ref="G134:AK134"/>
    <mergeCell ref="B116:E119"/>
    <mergeCell ref="G116:AK116"/>
    <mergeCell ref="G118:AJ118"/>
    <mergeCell ref="G119:AK119"/>
    <mergeCell ref="G117:AJ117"/>
    <mergeCell ref="G123:AK123"/>
    <mergeCell ref="O150:Q150"/>
  </mergeCells>
  <phoneticPr fontId="6"/>
  <conditionalFormatting sqref="B111:F111 B112:AK127 B128:G128 B129:AK139">
    <cfRule type="expression" dxfId="57" priority="178">
      <formula>#REF!=TRUE</formula>
    </cfRule>
  </conditionalFormatting>
  <conditionalFormatting sqref="B43:AK44">
    <cfRule type="expression" dxfId="54" priority="99">
      <formula>OR(AND($Q$34="", $H$7&lt;&gt;""), AND($Q$34=0, $H$7&lt;&gt;""))</formula>
    </cfRule>
  </conditionalFormatting>
  <conditionalFormatting sqref="B48:AK48">
    <cfRule type="expression" dxfId="53" priority="3">
      <formula>$BA$2="補助金様式を都道府県に提出"</formula>
    </cfRule>
    <cfRule type="expression" dxfId="52" priority="4">
      <formula>$AK$64="○"</formula>
    </cfRule>
  </conditionalFormatting>
  <conditionalFormatting sqref="B53:AK53">
    <cfRule type="expression" dxfId="51" priority="1">
      <formula>$BA$2="補助金様式を都道府県に提出"</formula>
    </cfRule>
    <cfRule type="expression" dxfId="50" priority="2">
      <formula>$AK$64="○"</formula>
    </cfRule>
  </conditionalFormatting>
  <conditionalFormatting sqref="B63:AK77">
    <cfRule type="expression" dxfId="49" priority="177">
      <formula>$AM$60=TRUE</formula>
    </cfRule>
  </conditionalFormatting>
  <conditionalFormatting sqref="B80:AK87">
    <cfRule type="expression" dxfId="48" priority="192">
      <formula>AND($AN$48=0, $H$7&lt;&gt;"")</formula>
    </cfRule>
  </conditionalFormatting>
  <conditionalFormatting sqref="B82:AK87">
    <cfRule type="expression" dxfId="47" priority="240">
      <formula>AND($AM$80=TRUE, $H$7&lt;&gt;"")</formula>
    </cfRule>
  </conditionalFormatting>
  <conditionalFormatting sqref="B91:AK99">
    <cfRule type="expression" dxfId="46" priority="14">
      <formula>AND($AN$49=0, $H$7&lt;&gt;"")</formula>
    </cfRule>
  </conditionalFormatting>
  <conditionalFormatting sqref="B94:AK99">
    <cfRule type="expression" dxfId="45" priority="244">
      <formula>AND($AM$91="要件を満たす", $H$7&lt;&gt;"")</formula>
    </cfRule>
  </conditionalFormatting>
  <conditionalFormatting sqref="B103:AK103">
    <cfRule type="expression" dxfId="44" priority="11">
      <formula>$BA$2="補助金様式を都道府県に提出"</formula>
    </cfRule>
    <cfRule type="expression" dxfId="43" priority="12">
      <formula>$AK$64="○"</formula>
    </cfRule>
  </conditionalFormatting>
  <conditionalFormatting sqref="B105:AK106">
    <cfRule type="expression" dxfId="42" priority="17">
      <formula>AND($AI$105="", $H$7&lt;&gt;"")</formula>
    </cfRule>
  </conditionalFormatting>
  <conditionalFormatting sqref="B105:AK110 B111:F111 B112:AK127 B128:G128 B129:AK139">
    <cfRule type="expression" dxfId="41" priority="241">
      <formula>AND($AM$102=TRUE, $H$7&lt;&gt;"")</formula>
    </cfRule>
  </conditionalFormatting>
  <conditionalFormatting sqref="B108:AK110">
    <cfRule type="expression" dxfId="40" priority="16">
      <formula>AND($AI$108="", $H$7&lt;&gt;"")</formula>
    </cfRule>
  </conditionalFormatting>
  <conditionalFormatting sqref="S91">
    <cfRule type="expression" dxfId="39" priority="90">
      <formula>$S$91="○"</formula>
    </cfRule>
  </conditionalFormatting>
  <conditionalFormatting sqref="S92">
    <cfRule type="expression" dxfId="38" priority="89">
      <formula>$S$92="○"</formula>
    </cfRule>
  </conditionalFormatting>
  <conditionalFormatting sqref="AD19:AE19">
    <cfRule type="expression" dxfId="37" priority="47">
      <formula>$AE$19&lt;&gt;"×"</formula>
    </cfRule>
  </conditionalFormatting>
  <conditionalFormatting sqref="AK158:AK159 AK162:AK167">
    <cfRule type="expression" dxfId="36" priority="36">
      <formula>AND(AK158="", $H$7&lt;&gt;"")</formula>
    </cfRule>
  </conditionalFormatting>
  <conditionalFormatting sqref="AM19:BA19 AQ20:BE20">
    <cfRule type="expression" dxfId="35" priority="141">
      <formula>AND($AE$19&lt;&gt;"×",$AE$20="○")</formula>
    </cfRule>
  </conditionalFormatting>
  <conditionalFormatting sqref="AM19:BA19">
    <cfRule type="expression" dxfId="34" priority="140">
      <formula>$AE$19&lt;&gt;"×"</formula>
    </cfRule>
  </conditionalFormatting>
  <conditionalFormatting sqref="AO111:AZ111">
    <cfRule type="expression" dxfId="33" priority="160">
      <formula>OR(#REF!="該当",AND(#REF!="該当",#REF!="○"))</formula>
    </cfRule>
  </conditionalFormatting>
  <conditionalFormatting sqref="AQ20:BE20">
    <cfRule type="expression" dxfId="32" priority="139">
      <formula>$AE$20="○"</formula>
    </cfRule>
  </conditionalFormatting>
  <conditionalFormatting sqref="AQ26:BE30">
    <cfRule type="expression" dxfId="31" priority="50">
      <formula>$Y$26="○"</formula>
    </cfRule>
  </conditionalFormatting>
  <conditionalFormatting sqref="AQ43:BE44">
    <cfRule type="expression" dxfId="30" priority="5">
      <formula>OR($Q$34="", AND($Q$34&lt;&gt;"", $F$43&lt;&gt;"", $F$44&lt;&gt;""))</formula>
    </cfRule>
  </conditionalFormatting>
  <conditionalFormatting sqref="AQ54:BE54">
    <cfRule type="expression" dxfId="29" priority="44">
      <formula>$AH$54&lt;&gt;"×"</formula>
    </cfRule>
    <cfRule type="expression" dxfId="28" priority="43">
      <formula>AND($AH$54&lt;&gt;"×",$AH$55&lt;&gt;"×")</formula>
    </cfRule>
  </conditionalFormatting>
  <conditionalFormatting sqref="AQ55:BE55">
    <cfRule type="expression" dxfId="27" priority="45">
      <formula>$AH$55&lt;&gt;"×"</formula>
    </cfRule>
  </conditionalFormatting>
  <conditionalFormatting sqref="AQ73:BE73">
    <cfRule type="expression" dxfId="26" priority="238">
      <formula>OR(AND($AM$70=FALSE,$J$73=""),AND($AN$70=TRUE,$J$73&lt;&gt;""))</formula>
    </cfRule>
  </conditionalFormatting>
  <conditionalFormatting sqref="AQ75:BE75">
    <cfRule type="expression" dxfId="25" priority="237">
      <formula>OR(AND($AO$71=FALSE,$J$75=""),AND($AO$71=TRUE,$J$75&lt;&gt;""))</formula>
    </cfRule>
  </conditionalFormatting>
  <conditionalFormatting sqref="AQ95:BE95">
    <cfRule type="expression" dxfId="24" priority="28">
      <formula>OR($AK$94="○", $AK$94="")</formula>
    </cfRule>
  </conditionalFormatting>
  <conditionalFormatting sqref="AQ99:BE99">
    <cfRule type="expression" dxfId="23" priority="239">
      <formula>OR($AM$99=FALSE, AND($AM$99=TRUE, $G$99&lt;&gt;""))</formula>
    </cfRule>
  </conditionalFormatting>
  <conditionalFormatting sqref="AQ112:BE115">
    <cfRule type="expression" dxfId="22" priority="161">
      <formula>OR(AND($AI$105="該当",$AN$112&gt;=2),AND($AI$105="",$AI$108="該当", $AN$112&gt;=1))</formula>
    </cfRule>
  </conditionalFormatting>
  <conditionalFormatting sqref="AQ116:BE119">
    <cfRule type="expression" dxfId="21" priority="162">
      <formula>OR(AND($AI$105="該当",$AN$116&gt;=2),AND($AI$105="",$AI$108="該当", $AN$116&gt;=1))</formula>
    </cfRule>
  </conditionalFormatting>
  <conditionalFormatting sqref="AQ120:BE123">
    <cfRule type="expression" dxfId="20" priority="163">
      <formula>OR(AND($AI$105="該当",$AN$120&gt;=2),AND($AI$105="",$AI$108="該当", $AN$120&gt;=1))</formula>
    </cfRule>
  </conditionalFormatting>
  <conditionalFormatting sqref="AQ124:BE127">
    <cfRule type="expression" dxfId="19" priority="164">
      <formula>OR(AND($AI$105="該当",$AN$124&gt;=2),AND($AI$105="",$AI$108="該当", $AN$124&gt;=1))</formula>
    </cfRule>
  </conditionalFormatting>
  <conditionalFormatting sqref="AQ128:BE128">
    <cfRule type="expression" dxfId="18" priority="6">
      <formula>$AQ$128=""</formula>
    </cfRule>
  </conditionalFormatting>
  <conditionalFormatting sqref="AQ129:BE135">
    <cfRule type="expression" dxfId="17" priority="165">
      <formula>OR(AND($AI$105="該当",$AN$128&gt;=3),AND($AI$105="",$AI$108="該当", $AN$128&gt;=2))</formula>
    </cfRule>
  </conditionalFormatting>
  <conditionalFormatting sqref="AQ136:BE139">
    <cfRule type="expression" dxfId="16" priority="8">
      <formula>OR(AND($AI$105="該当",$AN$136&gt;=2),AND($AI$105="",$AI$108="該当", $AN$136&gt;=1))</formula>
    </cfRule>
  </conditionalFormatting>
  <conditionalFormatting sqref="AZ94:BA94">
    <cfRule type="expression" dxfId="15" priority="179">
      <formula>OR(#REF!&lt;&gt;"×",$AK$94="○")</formula>
    </cfRule>
  </conditionalFormatting>
  <dataValidations count="3">
    <dataValidation imeMode="halfAlpha" allowBlank="1" showInputMessage="1" showErrorMessage="1" sqref="H149:I149 B13 L13 L35:S35 AK143 L15 O15:V15 L16:S16 K149:L149 E149:F149 AD20:AE20 AA15:AB15 AE15:AK15" xr:uid="{00000000-0002-0000-0200-000000000000}"/>
    <dataValidation imeMode="hiragana" allowBlank="1" showInputMessage="1" showErrorMessage="1" sqref="T150" xr:uid="{935D08B5-181D-4623-AFDF-8D27AFFA51C4}"/>
    <dataValidation type="list" allowBlank="1" showInputMessage="1" showErrorMessage="1" sqref="N88:P88" xr:uid="{73E0B119-A576-432F-AE7E-36210015869E}">
      <formula1>"令和,平成"</formula1>
    </dataValidation>
  </dataValidations>
  <printOptions horizontalCentered="1"/>
  <pageMargins left="0.55118110236220474" right="0.55118110236220474" top="0.82677165354330717" bottom="0.23622047244094491" header="0.51181102362204722" footer="0.35433070866141736"/>
  <pageSetup paperSize="9" scale="80" orientation="portrait" r:id="rId1"/>
  <headerFooter alignWithMargins="0"/>
  <rowBreaks count="3" manualBreakCount="3">
    <brk id="45" max="37" man="1"/>
    <brk id="88" max="37" man="1"/>
    <brk id="140"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5580" r:id="rId4" name="Check Box 220">
              <controlPr defaultSize="0" autoFill="0" autoLine="0" autoPict="0">
                <anchor moveWithCells="1">
                  <from>
                    <xdr:col>1</xdr:col>
                    <xdr:colOff>200025</xdr:colOff>
                    <xdr:row>97</xdr:row>
                    <xdr:rowOff>333375</xdr:rowOff>
                  </from>
                  <to>
                    <xdr:col>2</xdr:col>
                    <xdr:colOff>19050</xdr:colOff>
                    <xdr:row>98</xdr:row>
                    <xdr:rowOff>381000</xdr:rowOff>
                  </to>
                </anchor>
              </controlPr>
            </control>
          </mc:Choice>
        </mc:AlternateContent>
        <mc:AlternateContent xmlns:mc="http://schemas.openxmlformats.org/markup-compatibility/2006">
          <mc:Choice Requires="x14">
            <control shapeId="15613" r:id="rId5" name="Check Box 253">
              <controlPr defaultSize="0" autoFill="0" autoLine="0" autoPict="0">
                <anchor moveWithCells="1">
                  <from>
                    <xdr:col>2</xdr:col>
                    <xdr:colOff>95250</xdr:colOff>
                    <xdr:row>62</xdr:row>
                    <xdr:rowOff>200025</xdr:rowOff>
                  </from>
                  <to>
                    <xdr:col>4</xdr:col>
                    <xdr:colOff>0</xdr:colOff>
                    <xdr:row>64</xdr:row>
                    <xdr:rowOff>0</xdr:rowOff>
                  </to>
                </anchor>
              </controlPr>
            </control>
          </mc:Choice>
        </mc:AlternateContent>
        <mc:AlternateContent xmlns:mc="http://schemas.openxmlformats.org/markup-compatibility/2006">
          <mc:Choice Requires="x14">
            <control shapeId="15614" r:id="rId6" name="Check Box 254">
              <controlPr defaultSize="0" autoFill="0" autoLine="0" autoPict="0">
                <anchor moveWithCells="1">
                  <from>
                    <xdr:col>2</xdr:col>
                    <xdr:colOff>85725</xdr:colOff>
                    <xdr:row>69</xdr:row>
                    <xdr:rowOff>19050</xdr:rowOff>
                  </from>
                  <to>
                    <xdr:col>4</xdr:col>
                    <xdr:colOff>0</xdr:colOff>
                    <xdr:row>69</xdr:row>
                    <xdr:rowOff>257175</xdr:rowOff>
                  </to>
                </anchor>
              </controlPr>
            </control>
          </mc:Choice>
        </mc:AlternateContent>
        <mc:AlternateContent xmlns:mc="http://schemas.openxmlformats.org/markup-compatibility/2006">
          <mc:Choice Requires="x14">
            <control shapeId="15615" r:id="rId7" name="Check Box 255">
              <controlPr defaultSize="0" autoFill="0" autoLine="0" autoPict="0">
                <anchor moveWithCells="1">
                  <from>
                    <xdr:col>6</xdr:col>
                    <xdr:colOff>161925</xdr:colOff>
                    <xdr:row>71</xdr:row>
                    <xdr:rowOff>285750</xdr:rowOff>
                  </from>
                  <to>
                    <xdr:col>8</xdr:col>
                    <xdr:colOff>0</xdr:colOff>
                    <xdr:row>72</xdr:row>
                    <xdr:rowOff>171450</xdr:rowOff>
                  </to>
                </anchor>
              </controlPr>
            </control>
          </mc:Choice>
        </mc:AlternateContent>
        <mc:AlternateContent xmlns:mc="http://schemas.openxmlformats.org/markup-compatibility/2006">
          <mc:Choice Requires="x14">
            <control shapeId="15616" r:id="rId8" name="Check Box 256">
              <controlPr defaultSize="0" autoFill="0" autoLine="0" autoPict="0">
                <anchor moveWithCells="1">
                  <from>
                    <xdr:col>6</xdr:col>
                    <xdr:colOff>161925</xdr:colOff>
                    <xdr:row>74</xdr:row>
                    <xdr:rowOff>0</xdr:rowOff>
                  </from>
                  <to>
                    <xdr:col>8</xdr:col>
                    <xdr:colOff>9525</xdr:colOff>
                    <xdr:row>74</xdr:row>
                    <xdr:rowOff>247650</xdr:rowOff>
                  </to>
                </anchor>
              </controlPr>
            </control>
          </mc:Choice>
        </mc:AlternateContent>
        <mc:AlternateContent xmlns:mc="http://schemas.openxmlformats.org/markup-compatibility/2006">
          <mc:Choice Requires="x14">
            <control shapeId="15618" r:id="rId9" name="Check Box 258">
              <controlPr defaultSize="0" autoFill="0" autoLine="0" autoPict="0">
                <anchor moveWithCells="1">
                  <from>
                    <xdr:col>1</xdr:col>
                    <xdr:colOff>57150</xdr:colOff>
                    <xdr:row>81</xdr:row>
                    <xdr:rowOff>28575</xdr:rowOff>
                  </from>
                  <to>
                    <xdr:col>2</xdr:col>
                    <xdr:colOff>57150</xdr:colOff>
                    <xdr:row>81</xdr:row>
                    <xdr:rowOff>219075</xdr:rowOff>
                  </to>
                </anchor>
              </controlPr>
            </control>
          </mc:Choice>
        </mc:AlternateContent>
        <mc:AlternateContent xmlns:mc="http://schemas.openxmlformats.org/markup-compatibility/2006">
          <mc:Choice Requires="x14">
            <control shapeId="15619" r:id="rId10" name="Check Box 259">
              <controlPr defaultSize="0" autoFill="0" autoLine="0" autoPict="0">
                <anchor moveWithCells="1">
                  <from>
                    <xdr:col>5</xdr:col>
                    <xdr:colOff>190500</xdr:colOff>
                    <xdr:row>83</xdr:row>
                    <xdr:rowOff>57150</xdr:rowOff>
                  </from>
                  <to>
                    <xdr:col>7</xdr:col>
                    <xdr:colOff>76200</xdr:colOff>
                    <xdr:row>83</xdr:row>
                    <xdr:rowOff>304800</xdr:rowOff>
                  </to>
                </anchor>
              </controlPr>
            </control>
          </mc:Choice>
        </mc:AlternateContent>
        <mc:AlternateContent xmlns:mc="http://schemas.openxmlformats.org/markup-compatibility/2006">
          <mc:Choice Requires="x14">
            <control shapeId="15620" r:id="rId11" name="Check Box 260">
              <controlPr defaultSize="0" autoFill="0" autoLine="0" autoPict="0">
                <anchor moveWithCells="1">
                  <from>
                    <xdr:col>5</xdr:col>
                    <xdr:colOff>200025</xdr:colOff>
                    <xdr:row>84</xdr:row>
                    <xdr:rowOff>133350</xdr:rowOff>
                  </from>
                  <to>
                    <xdr:col>7</xdr:col>
                    <xdr:colOff>76200</xdr:colOff>
                    <xdr:row>84</xdr:row>
                    <xdr:rowOff>371475</xdr:rowOff>
                  </to>
                </anchor>
              </controlPr>
            </control>
          </mc:Choice>
        </mc:AlternateContent>
        <mc:AlternateContent xmlns:mc="http://schemas.openxmlformats.org/markup-compatibility/2006">
          <mc:Choice Requires="x14">
            <control shapeId="15621" r:id="rId12" name="Check Box 261">
              <controlPr defaultSize="0" autoFill="0" autoLine="0" autoPict="0">
                <anchor moveWithCells="1">
                  <from>
                    <xdr:col>5</xdr:col>
                    <xdr:colOff>200025</xdr:colOff>
                    <xdr:row>85</xdr:row>
                    <xdr:rowOff>123825</xdr:rowOff>
                  </from>
                  <to>
                    <xdr:col>7</xdr:col>
                    <xdr:colOff>57150</xdr:colOff>
                    <xdr:row>85</xdr:row>
                    <xdr:rowOff>342900</xdr:rowOff>
                  </to>
                </anchor>
              </controlPr>
            </control>
          </mc:Choice>
        </mc:AlternateContent>
        <mc:AlternateContent xmlns:mc="http://schemas.openxmlformats.org/markup-compatibility/2006">
          <mc:Choice Requires="x14">
            <control shapeId="15622" r:id="rId13" name="Check Box 262">
              <controlPr defaultSize="0" autoFill="0" autoLine="0" autoPict="0">
                <anchor moveWithCells="1">
                  <from>
                    <xdr:col>1</xdr:col>
                    <xdr:colOff>190500</xdr:colOff>
                    <xdr:row>94</xdr:row>
                    <xdr:rowOff>228600</xdr:rowOff>
                  </from>
                  <to>
                    <xdr:col>3</xdr:col>
                    <xdr:colOff>19050</xdr:colOff>
                    <xdr:row>96</xdr:row>
                    <xdr:rowOff>19050</xdr:rowOff>
                  </to>
                </anchor>
              </controlPr>
            </control>
          </mc:Choice>
        </mc:AlternateContent>
        <mc:AlternateContent xmlns:mc="http://schemas.openxmlformats.org/markup-compatibility/2006">
          <mc:Choice Requires="x14">
            <control shapeId="15623" r:id="rId14" name="Check Box 263">
              <controlPr defaultSize="0" autoFill="0" autoLine="0" autoPict="0">
                <anchor moveWithCells="1">
                  <from>
                    <xdr:col>1</xdr:col>
                    <xdr:colOff>180975</xdr:colOff>
                    <xdr:row>96</xdr:row>
                    <xdr:rowOff>0</xdr:rowOff>
                  </from>
                  <to>
                    <xdr:col>2</xdr:col>
                    <xdr:colOff>171450</xdr:colOff>
                    <xdr:row>97</xdr:row>
                    <xdr:rowOff>0</xdr:rowOff>
                  </to>
                </anchor>
              </controlPr>
            </control>
          </mc:Choice>
        </mc:AlternateContent>
        <mc:AlternateContent xmlns:mc="http://schemas.openxmlformats.org/markup-compatibility/2006">
          <mc:Choice Requires="x14">
            <control shapeId="15624" r:id="rId15" name="Check Box 264">
              <controlPr defaultSize="0" autoFill="0" autoLine="0" autoPict="0">
                <anchor moveWithCells="1">
                  <from>
                    <xdr:col>1</xdr:col>
                    <xdr:colOff>180975</xdr:colOff>
                    <xdr:row>96</xdr:row>
                    <xdr:rowOff>190500</xdr:rowOff>
                  </from>
                  <to>
                    <xdr:col>3</xdr:col>
                    <xdr:colOff>66675</xdr:colOff>
                    <xdr:row>98</xdr:row>
                    <xdr:rowOff>19050</xdr:rowOff>
                  </to>
                </anchor>
              </controlPr>
            </control>
          </mc:Choice>
        </mc:AlternateContent>
        <mc:AlternateContent xmlns:mc="http://schemas.openxmlformats.org/markup-compatibility/2006">
          <mc:Choice Requires="x14">
            <control shapeId="15669" r:id="rId16" name="Check Box 309">
              <controlPr defaultSize="0" autoFill="0" autoLine="0" autoPict="0">
                <anchor moveWithCells="1" sizeWithCells="1">
                  <from>
                    <xdr:col>4</xdr:col>
                    <xdr:colOff>161925</xdr:colOff>
                    <xdr:row>110</xdr:row>
                    <xdr:rowOff>228600</xdr:rowOff>
                  </from>
                  <to>
                    <xdr:col>5</xdr:col>
                    <xdr:colOff>171450</xdr:colOff>
                    <xdr:row>111</xdr:row>
                    <xdr:rowOff>228600</xdr:rowOff>
                  </to>
                </anchor>
              </controlPr>
            </control>
          </mc:Choice>
        </mc:AlternateContent>
        <mc:AlternateContent xmlns:mc="http://schemas.openxmlformats.org/markup-compatibility/2006">
          <mc:Choice Requires="x14">
            <control shapeId="15670" r:id="rId17" name="Check Box 310">
              <controlPr defaultSize="0" autoFill="0" autoLine="0" autoPict="0">
                <anchor moveWithCells="1" sizeWithCells="1">
                  <from>
                    <xdr:col>4</xdr:col>
                    <xdr:colOff>171450</xdr:colOff>
                    <xdr:row>112</xdr:row>
                    <xdr:rowOff>19050</xdr:rowOff>
                  </from>
                  <to>
                    <xdr:col>5</xdr:col>
                    <xdr:colOff>161925</xdr:colOff>
                    <xdr:row>112</xdr:row>
                    <xdr:rowOff>228600</xdr:rowOff>
                  </to>
                </anchor>
              </controlPr>
            </control>
          </mc:Choice>
        </mc:AlternateContent>
        <mc:AlternateContent xmlns:mc="http://schemas.openxmlformats.org/markup-compatibility/2006">
          <mc:Choice Requires="x14">
            <control shapeId="15671" r:id="rId18" name="Check Box 311">
              <controlPr defaultSize="0" autoFill="0" autoLine="0" autoPict="0">
                <anchor moveWithCells="1" sizeWithCells="1">
                  <from>
                    <xdr:col>4</xdr:col>
                    <xdr:colOff>171450</xdr:colOff>
                    <xdr:row>113</xdr:row>
                    <xdr:rowOff>0</xdr:rowOff>
                  </from>
                  <to>
                    <xdr:col>5</xdr:col>
                    <xdr:colOff>171450</xdr:colOff>
                    <xdr:row>113</xdr:row>
                    <xdr:rowOff>219075</xdr:rowOff>
                  </to>
                </anchor>
              </controlPr>
            </control>
          </mc:Choice>
        </mc:AlternateContent>
        <mc:AlternateContent xmlns:mc="http://schemas.openxmlformats.org/markup-compatibility/2006">
          <mc:Choice Requires="x14">
            <control shapeId="15672" r:id="rId19" name="Check Box 312">
              <controlPr defaultSize="0" autoFill="0" autoLine="0" autoPict="0">
                <anchor moveWithCells="1" sizeWithCells="1">
                  <from>
                    <xdr:col>4</xdr:col>
                    <xdr:colOff>171450</xdr:colOff>
                    <xdr:row>113</xdr:row>
                    <xdr:rowOff>219075</xdr:rowOff>
                  </from>
                  <to>
                    <xdr:col>5</xdr:col>
                    <xdr:colOff>171450</xdr:colOff>
                    <xdr:row>115</xdr:row>
                    <xdr:rowOff>0</xdr:rowOff>
                  </to>
                </anchor>
              </controlPr>
            </control>
          </mc:Choice>
        </mc:AlternateContent>
        <mc:AlternateContent xmlns:mc="http://schemas.openxmlformats.org/markup-compatibility/2006">
          <mc:Choice Requires="x14">
            <control shapeId="15673" r:id="rId20" name="Check Box 313">
              <controlPr defaultSize="0" autoFill="0" autoLine="0" autoPict="0">
                <anchor moveWithCells="1">
                  <from>
                    <xdr:col>5</xdr:col>
                    <xdr:colOff>0</xdr:colOff>
                    <xdr:row>116</xdr:row>
                    <xdr:rowOff>0</xdr:rowOff>
                  </from>
                  <to>
                    <xdr:col>5</xdr:col>
                    <xdr:colOff>180975</xdr:colOff>
                    <xdr:row>117</xdr:row>
                    <xdr:rowOff>0</xdr:rowOff>
                  </to>
                </anchor>
              </controlPr>
            </control>
          </mc:Choice>
        </mc:AlternateContent>
        <mc:AlternateContent xmlns:mc="http://schemas.openxmlformats.org/markup-compatibility/2006">
          <mc:Choice Requires="x14">
            <control shapeId="15674" r:id="rId21" name="Check Box 314">
              <controlPr defaultSize="0" autoFill="0" autoLine="0" autoPict="0">
                <anchor moveWithCells="1">
                  <from>
                    <xdr:col>4</xdr:col>
                    <xdr:colOff>180975</xdr:colOff>
                    <xdr:row>115</xdr:row>
                    <xdr:rowOff>9525</xdr:rowOff>
                  </from>
                  <to>
                    <xdr:col>6</xdr:col>
                    <xdr:colOff>0</xdr:colOff>
                    <xdr:row>116</xdr:row>
                    <xdr:rowOff>0</xdr:rowOff>
                  </to>
                </anchor>
              </controlPr>
            </control>
          </mc:Choice>
        </mc:AlternateContent>
        <mc:AlternateContent xmlns:mc="http://schemas.openxmlformats.org/markup-compatibility/2006">
          <mc:Choice Requires="x14">
            <control shapeId="15675" r:id="rId22" name="Check Box 315">
              <controlPr defaultSize="0" autoFill="0" autoLine="0" autoPict="0">
                <anchor moveWithCells="1">
                  <from>
                    <xdr:col>4</xdr:col>
                    <xdr:colOff>180975</xdr:colOff>
                    <xdr:row>117</xdr:row>
                    <xdr:rowOff>0</xdr:rowOff>
                  </from>
                  <to>
                    <xdr:col>6</xdr:col>
                    <xdr:colOff>0</xdr:colOff>
                    <xdr:row>118</xdr:row>
                    <xdr:rowOff>0</xdr:rowOff>
                  </to>
                </anchor>
              </controlPr>
            </control>
          </mc:Choice>
        </mc:AlternateContent>
        <mc:AlternateContent xmlns:mc="http://schemas.openxmlformats.org/markup-compatibility/2006">
          <mc:Choice Requires="x14">
            <control shapeId="15676" r:id="rId23" name="Check Box 316">
              <controlPr defaultSize="0" autoFill="0" autoLine="0" autoPict="0">
                <anchor moveWithCells="1">
                  <from>
                    <xdr:col>5</xdr:col>
                    <xdr:colOff>0</xdr:colOff>
                    <xdr:row>118</xdr:row>
                    <xdr:rowOff>0</xdr:rowOff>
                  </from>
                  <to>
                    <xdr:col>6</xdr:col>
                    <xdr:colOff>0</xdr:colOff>
                    <xdr:row>119</xdr:row>
                    <xdr:rowOff>0</xdr:rowOff>
                  </to>
                </anchor>
              </controlPr>
            </control>
          </mc:Choice>
        </mc:AlternateContent>
        <mc:AlternateContent xmlns:mc="http://schemas.openxmlformats.org/markup-compatibility/2006">
          <mc:Choice Requires="x14">
            <control shapeId="15677" r:id="rId24" name="Check Box 317">
              <controlPr defaultSize="0" autoFill="0" autoLine="0" autoPict="0">
                <anchor moveWithCells="1">
                  <from>
                    <xdr:col>4</xdr:col>
                    <xdr:colOff>171450</xdr:colOff>
                    <xdr:row>118</xdr:row>
                    <xdr:rowOff>228600</xdr:rowOff>
                  </from>
                  <to>
                    <xdr:col>5</xdr:col>
                    <xdr:colOff>171450</xdr:colOff>
                    <xdr:row>120</xdr:row>
                    <xdr:rowOff>0</xdr:rowOff>
                  </to>
                </anchor>
              </controlPr>
            </control>
          </mc:Choice>
        </mc:AlternateContent>
        <mc:AlternateContent xmlns:mc="http://schemas.openxmlformats.org/markup-compatibility/2006">
          <mc:Choice Requires="x14">
            <control shapeId="15678" r:id="rId25" name="Check Box 318">
              <controlPr defaultSize="0" autoFill="0" autoLine="0" autoPict="0">
                <anchor moveWithCells="1">
                  <from>
                    <xdr:col>4</xdr:col>
                    <xdr:colOff>171450</xdr:colOff>
                    <xdr:row>120</xdr:row>
                    <xdr:rowOff>9525</xdr:rowOff>
                  </from>
                  <to>
                    <xdr:col>5</xdr:col>
                    <xdr:colOff>180975</xdr:colOff>
                    <xdr:row>121</xdr:row>
                    <xdr:rowOff>0</xdr:rowOff>
                  </to>
                </anchor>
              </controlPr>
            </control>
          </mc:Choice>
        </mc:AlternateContent>
        <mc:AlternateContent xmlns:mc="http://schemas.openxmlformats.org/markup-compatibility/2006">
          <mc:Choice Requires="x14">
            <control shapeId="15679" r:id="rId26" name="Check Box 319">
              <controlPr defaultSize="0" autoFill="0" autoLine="0" autoPict="0">
                <anchor moveWithCells="1">
                  <from>
                    <xdr:col>4</xdr:col>
                    <xdr:colOff>171450</xdr:colOff>
                    <xdr:row>121</xdr:row>
                    <xdr:rowOff>0</xdr:rowOff>
                  </from>
                  <to>
                    <xdr:col>6</xdr:col>
                    <xdr:colOff>9525</xdr:colOff>
                    <xdr:row>121</xdr:row>
                    <xdr:rowOff>247650</xdr:rowOff>
                  </to>
                </anchor>
              </controlPr>
            </control>
          </mc:Choice>
        </mc:AlternateContent>
        <mc:AlternateContent xmlns:mc="http://schemas.openxmlformats.org/markup-compatibility/2006">
          <mc:Choice Requires="x14">
            <control shapeId="15680" r:id="rId27" name="Check Box 320">
              <controlPr defaultSize="0" autoFill="0" autoLine="0" autoPict="0">
                <anchor moveWithCells="1">
                  <from>
                    <xdr:col>4</xdr:col>
                    <xdr:colOff>171450</xdr:colOff>
                    <xdr:row>121</xdr:row>
                    <xdr:rowOff>285750</xdr:rowOff>
                  </from>
                  <to>
                    <xdr:col>5</xdr:col>
                    <xdr:colOff>171450</xdr:colOff>
                    <xdr:row>122</xdr:row>
                    <xdr:rowOff>219075</xdr:rowOff>
                  </to>
                </anchor>
              </controlPr>
            </control>
          </mc:Choice>
        </mc:AlternateContent>
        <mc:AlternateContent xmlns:mc="http://schemas.openxmlformats.org/markup-compatibility/2006">
          <mc:Choice Requires="x14">
            <control shapeId="15681" r:id="rId28" name="Check Box 321">
              <controlPr defaultSize="0" autoFill="0" autoLine="0" autoPict="0">
                <anchor moveWithCells="1">
                  <from>
                    <xdr:col>4</xdr:col>
                    <xdr:colOff>180975</xdr:colOff>
                    <xdr:row>123</xdr:row>
                    <xdr:rowOff>0</xdr:rowOff>
                  </from>
                  <to>
                    <xdr:col>6</xdr:col>
                    <xdr:colOff>0</xdr:colOff>
                    <xdr:row>124</xdr:row>
                    <xdr:rowOff>0</xdr:rowOff>
                  </to>
                </anchor>
              </controlPr>
            </control>
          </mc:Choice>
        </mc:AlternateContent>
        <mc:AlternateContent xmlns:mc="http://schemas.openxmlformats.org/markup-compatibility/2006">
          <mc:Choice Requires="x14">
            <control shapeId="15682" r:id="rId29" name="Check Box 322">
              <controlPr defaultSize="0" autoFill="0" autoLine="0" autoPict="0">
                <anchor moveWithCells="1">
                  <from>
                    <xdr:col>5</xdr:col>
                    <xdr:colOff>0</xdr:colOff>
                    <xdr:row>124</xdr:row>
                    <xdr:rowOff>0</xdr:rowOff>
                  </from>
                  <to>
                    <xdr:col>6</xdr:col>
                    <xdr:colOff>0</xdr:colOff>
                    <xdr:row>124</xdr:row>
                    <xdr:rowOff>219075</xdr:rowOff>
                  </to>
                </anchor>
              </controlPr>
            </control>
          </mc:Choice>
        </mc:AlternateContent>
        <mc:AlternateContent xmlns:mc="http://schemas.openxmlformats.org/markup-compatibility/2006">
          <mc:Choice Requires="x14">
            <control shapeId="15683" r:id="rId30" name="Check Box 323">
              <controlPr defaultSize="0" autoFill="0" autoLine="0" autoPict="0">
                <anchor moveWithCells="1">
                  <from>
                    <xdr:col>4</xdr:col>
                    <xdr:colOff>180975</xdr:colOff>
                    <xdr:row>124</xdr:row>
                    <xdr:rowOff>228600</xdr:rowOff>
                  </from>
                  <to>
                    <xdr:col>6</xdr:col>
                    <xdr:colOff>0</xdr:colOff>
                    <xdr:row>126</xdr:row>
                    <xdr:rowOff>0</xdr:rowOff>
                  </to>
                </anchor>
              </controlPr>
            </control>
          </mc:Choice>
        </mc:AlternateContent>
        <mc:AlternateContent xmlns:mc="http://schemas.openxmlformats.org/markup-compatibility/2006">
          <mc:Choice Requires="x14">
            <control shapeId="15684" r:id="rId31" name="Check Box 324">
              <controlPr defaultSize="0" autoFill="0" autoLine="0" autoPict="0">
                <anchor moveWithCells="1">
                  <from>
                    <xdr:col>4</xdr:col>
                    <xdr:colOff>180975</xdr:colOff>
                    <xdr:row>125</xdr:row>
                    <xdr:rowOff>219075</xdr:rowOff>
                  </from>
                  <to>
                    <xdr:col>6</xdr:col>
                    <xdr:colOff>0</xdr:colOff>
                    <xdr:row>127</xdr:row>
                    <xdr:rowOff>0</xdr:rowOff>
                  </to>
                </anchor>
              </controlPr>
            </control>
          </mc:Choice>
        </mc:AlternateContent>
        <mc:AlternateContent xmlns:mc="http://schemas.openxmlformats.org/markup-compatibility/2006">
          <mc:Choice Requires="x14">
            <control shapeId="15685" r:id="rId32" name="Check Box 325">
              <controlPr defaultSize="0" autoFill="0" autoLine="0" autoPict="0">
                <anchor moveWithCells="1" sizeWithCells="1">
                  <from>
                    <xdr:col>4</xdr:col>
                    <xdr:colOff>180975</xdr:colOff>
                    <xdr:row>126</xdr:row>
                    <xdr:rowOff>228600</xdr:rowOff>
                  </from>
                  <to>
                    <xdr:col>6</xdr:col>
                    <xdr:colOff>9525</xdr:colOff>
                    <xdr:row>128</xdr:row>
                    <xdr:rowOff>0</xdr:rowOff>
                  </to>
                </anchor>
              </controlPr>
            </control>
          </mc:Choice>
        </mc:AlternateContent>
        <mc:AlternateContent xmlns:mc="http://schemas.openxmlformats.org/markup-compatibility/2006">
          <mc:Choice Requires="x14">
            <control shapeId="15686" r:id="rId33" name="Check Box 326">
              <controlPr defaultSize="0" autoFill="0" autoLine="0" autoPict="0">
                <anchor moveWithCells="1" sizeWithCells="1">
                  <from>
                    <xdr:col>4</xdr:col>
                    <xdr:colOff>180975</xdr:colOff>
                    <xdr:row>127</xdr:row>
                    <xdr:rowOff>228600</xdr:rowOff>
                  </from>
                  <to>
                    <xdr:col>6</xdr:col>
                    <xdr:colOff>0</xdr:colOff>
                    <xdr:row>129</xdr:row>
                    <xdr:rowOff>9525</xdr:rowOff>
                  </to>
                </anchor>
              </controlPr>
            </control>
          </mc:Choice>
        </mc:AlternateContent>
        <mc:AlternateContent xmlns:mc="http://schemas.openxmlformats.org/markup-compatibility/2006">
          <mc:Choice Requires="x14">
            <control shapeId="15687" r:id="rId34" name="Check Box 327">
              <controlPr defaultSize="0" autoFill="0" autoLine="0" autoPict="0">
                <anchor moveWithCells="1" sizeWithCells="1">
                  <from>
                    <xdr:col>4</xdr:col>
                    <xdr:colOff>180975</xdr:colOff>
                    <xdr:row>129</xdr:row>
                    <xdr:rowOff>0</xdr:rowOff>
                  </from>
                  <to>
                    <xdr:col>5</xdr:col>
                    <xdr:colOff>190500</xdr:colOff>
                    <xdr:row>130</xdr:row>
                    <xdr:rowOff>0</xdr:rowOff>
                  </to>
                </anchor>
              </controlPr>
            </control>
          </mc:Choice>
        </mc:AlternateContent>
        <mc:AlternateContent xmlns:mc="http://schemas.openxmlformats.org/markup-compatibility/2006">
          <mc:Choice Requires="x14">
            <control shapeId="15688" r:id="rId35" name="Check Box 328">
              <controlPr defaultSize="0" autoFill="0" autoLine="0" autoPict="0">
                <anchor moveWithCells="1" sizeWithCells="1">
                  <from>
                    <xdr:col>5</xdr:col>
                    <xdr:colOff>0</xdr:colOff>
                    <xdr:row>129</xdr:row>
                    <xdr:rowOff>228600</xdr:rowOff>
                  </from>
                  <to>
                    <xdr:col>5</xdr:col>
                    <xdr:colOff>190500</xdr:colOff>
                    <xdr:row>130</xdr:row>
                    <xdr:rowOff>228600</xdr:rowOff>
                  </to>
                </anchor>
              </controlPr>
            </control>
          </mc:Choice>
        </mc:AlternateContent>
        <mc:AlternateContent xmlns:mc="http://schemas.openxmlformats.org/markup-compatibility/2006">
          <mc:Choice Requires="x14">
            <control shapeId="15689" r:id="rId36" name="Check Box 329">
              <controlPr defaultSize="0" autoFill="0" autoLine="0" autoPict="0">
                <anchor moveWithCells="1" sizeWithCells="1">
                  <from>
                    <xdr:col>5</xdr:col>
                    <xdr:colOff>0</xdr:colOff>
                    <xdr:row>131</xdr:row>
                    <xdr:rowOff>0</xdr:rowOff>
                  </from>
                  <to>
                    <xdr:col>5</xdr:col>
                    <xdr:colOff>180975</xdr:colOff>
                    <xdr:row>132</xdr:row>
                    <xdr:rowOff>0</xdr:rowOff>
                  </to>
                </anchor>
              </controlPr>
            </control>
          </mc:Choice>
        </mc:AlternateContent>
        <mc:AlternateContent xmlns:mc="http://schemas.openxmlformats.org/markup-compatibility/2006">
          <mc:Choice Requires="x14">
            <control shapeId="15690" r:id="rId37" name="Check Box 330">
              <controlPr defaultSize="0" autoFill="0" autoLine="0" autoPict="0">
                <anchor moveWithCells="1">
                  <from>
                    <xdr:col>4</xdr:col>
                    <xdr:colOff>180975</xdr:colOff>
                    <xdr:row>135</xdr:row>
                    <xdr:rowOff>0</xdr:rowOff>
                  </from>
                  <to>
                    <xdr:col>6</xdr:col>
                    <xdr:colOff>0</xdr:colOff>
                    <xdr:row>136</xdr:row>
                    <xdr:rowOff>0</xdr:rowOff>
                  </to>
                </anchor>
              </controlPr>
            </control>
          </mc:Choice>
        </mc:AlternateContent>
        <mc:AlternateContent xmlns:mc="http://schemas.openxmlformats.org/markup-compatibility/2006">
          <mc:Choice Requires="x14">
            <control shapeId="15691" r:id="rId38" name="Check Box 331">
              <controlPr defaultSize="0" autoFill="0" autoLine="0" autoPict="0">
                <anchor moveWithCells="1">
                  <from>
                    <xdr:col>4</xdr:col>
                    <xdr:colOff>171450</xdr:colOff>
                    <xdr:row>136</xdr:row>
                    <xdr:rowOff>0</xdr:rowOff>
                  </from>
                  <to>
                    <xdr:col>5</xdr:col>
                    <xdr:colOff>180975</xdr:colOff>
                    <xdr:row>137</xdr:row>
                    <xdr:rowOff>9525</xdr:rowOff>
                  </to>
                </anchor>
              </controlPr>
            </control>
          </mc:Choice>
        </mc:AlternateContent>
        <mc:AlternateContent xmlns:mc="http://schemas.openxmlformats.org/markup-compatibility/2006">
          <mc:Choice Requires="x14">
            <control shapeId="15692" r:id="rId39" name="Check Box 332">
              <controlPr defaultSize="0" autoFill="0" autoLine="0" autoPict="0">
                <anchor moveWithCells="1">
                  <from>
                    <xdr:col>4</xdr:col>
                    <xdr:colOff>171450</xdr:colOff>
                    <xdr:row>137</xdr:row>
                    <xdr:rowOff>0</xdr:rowOff>
                  </from>
                  <to>
                    <xdr:col>6</xdr:col>
                    <xdr:colOff>0</xdr:colOff>
                    <xdr:row>138</xdr:row>
                    <xdr:rowOff>0</xdr:rowOff>
                  </to>
                </anchor>
              </controlPr>
            </control>
          </mc:Choice>
        </mc:AlternateContent>
        <mc:AlternateContent xmlns:mc="http://schemas.openxmlformats.org/markup-compatibility/2006">
          <mc:Choice Requires="x14">
            <control shapeId="15693" r:id="rId40" name="Check Box 333">
              <controlPr defaultSize="0" autoFill="0" autoLine="0" autoPict="0">
                <anchor moveWithCells="1">
                  <from>
                    <xdr:col>5</xdr:col>
                    <xdr:colOff>0</xdr:colOff>
                    <xdr:row>137</xdr:row>
                    <xdr:rowOff>228600</xdr:rowOff>
                  </from>
                  <to>
                    <xdr:col>6</xdr:col>
                    <xdr:colOff>0</xdr:colOff>
                    <xdr:row>139</xdr:row>
                    <xdr:rowOff>0</xdr:rowOff>
                  </to>
                </anchor>
              </controlPr>
            </control>
          </mc:Choice>
        </mc:AlternateContent>
        <mc:AlternateContent xmlns:mc="http://schemas.openxmlformats.org/markup-compatibility/2006">
          <mc:Choice Requires="x14">
            <control shapeId="15694" r:id="rId41" name="Check Box 334">
              <controlPr defaultSize="0" autoFill="0" autoLine="0" autoPict="0">
                <anchor moveWithCells="1" sizeWithCells="1">
                  <from>
                    <xdr:col>4</xdr:col>
                    <xdr:colOff>180975</xdr:colOff>
                    <xdr:row>133</xdr:row>
                    <xdr:rowOff>9525</xdr:rowOff>
                  </from>
                  <to>
                    <xdr:col>5</xdr:col>
                    <xdr:colOff>180975</xdr:colOff>
                    <xdr:row>134</xdr:row>
                    <xdr:rowOff>0</xdr:rowOff>
                  </to>
                </anchor>
              </controlPr>
            </control>
          </mc:Choice>
        </mc:AlternateContent>
        <mc:AlternateContent xmlns:mc="http://schemas.openxmlformats.org/markup-compatibility/2006">
          <mc:Choice Requires="x14">
            <control shapeId="15695" r:id="rId42" name="Check Box 335">
              <controlPr defaultSize="0" autoFill="0" autoLine="0" autoPict="0">
                <anchor moveWithCells="1" sizeWithCells="1">
                  <from>
                    <xdr:col>5</xdr:col>
                    <xdr:colOff>0</xdr:colOff>
                    <xdr:row>134</xdr:row>
                    <xdr:rowOff>0</xdr:rowOff>
                  </from>
                  <to>
                    <xdr:col>5</xdr:col>
                    <xdr:colOff>180975</xdr:colOff>
                    <xdr:row>134</xdr:row>
                    <xdr:rowOff>285750</xdr:rowOff>
                  </to>
                </anchor>
              </controlPr>
            </control>
          </mc:Choice>
        </mc:AlternateContent>
        <mc:AlternateContent xmlns:mc="http://schemas.openxmlformats.org/markup-compatibility/2006">
          <mc:Choice Requires="x14">
            <control shapeId="15696" r:id="rId43" name="Check Box 336">
              <controlPr defaultSize="0" autoFill="0" autoLine="0" autoPict="0">
                <anchor moveWithCells="1" sizeWithCells="1">
                  <from>
                    <xdr:col>4</xdr:col>
                    <xdr:colOff>180975</xdr:colOff>
                    <xdr:row>132</xdr:row>
                    <xdr:rowOff>0</xdr:rowOff>
                  </from>
                  <to>
                    <xdr:col>5</xdr:col>
                    <xdr:colOff>190500</xdr:colOff>
                    <xdr:row>133</xdr:row>
                    <xdr:rowOff>0</xdr:rowOff>
                  </to>
                </anchor>
              </controlPr>
            </control>
          </mc:Choice>
        </mc:AlternateContent>
        <mc:AlternateContent xmlns:mc="http://schemas.openxmlformats.org/markup-compatibility/2006">
          <mc:Choice Requires="x14">
            <control shapeId="15612" r:id="rId44" name="Check Box 252">
              <controlPr defaultSize="0" autoFill="0" autoLine="0" autoPict="0">
                <anchor moveWithCells="1">
                  <from>
                    <xdr:col>1</xdr:col>
                    <xdr:colOff>85725</xdr:colOff>
                    <xdr:row>57</xdr:row>
                    <xdr:rowOff>228600</xdr:rowOff>
                  </from>
                  <to>
                    <xdr:col>2</xdr:col>
                    <xdr:colOff>142875</xdr:colOff>
                    <xdr:row>61</xdr:row>
                    <xdr:rowOff>19050</xdr:rowOff>
                  </to>
                </anchor>
              </controlPr>
            </control>
          </mc:Choice>
        </mc:AlternateContent>
        <mc:AlternateContent xmlns:mc="http://schemas.openxmlformats.org/markup-compatibility/2006">
          <mc:Choice Requires="x14">
            <control shapeId="15697" r:id="rId45" name="Check Box 337">
              <controlPr defaultSize="0" autoFill="0" autoLine="0" autoPict="0">
                <anchor moveWithCells="1">
                  <from>
                    <xdr:col>36</xdr:col>
                    <xdr:colOff>19050</xdr:colOff>
                    <xdr:row>101</xdr:row>
                    <xdr:rowOff>57150</xdr:rowOff>
                  </from>
                  <to>
                    <xdr:col>36</xdr:col>
                    <xdr:colOff>200025</xdr:colOff>
                    <xdr:row>101</xdr:row>
                    <xdr:rowOff>285750</xdr:rowOff>
                  </to>
                </anchor>
              </controlPr>
            </control>
          </mc:Choice>
        </mc:AlternateContent>
        <mc:AlternateContent xmlns:mc="http://schemas.openxmlformats.org/markup-compatibility/2006">
          <mc:Choice Requires="x14">
            <control shapeId="15617" r:id="rId46" name="Check Box 257">
              <controlPr defaultSize="0" autoFill="0" autoLine="0" autoPict="0">
                <anchor moveWithCells="1">
                  <from>
                    <xdr:col>0</xdr:col>
                    <xdr:colOff>152400</xdr:colOff>
                    <xdr:row>78</xdr:row>
                    <xdr:rowOff>19050</xdr:rowOff>
                  </from>
                  <to>
                    <xdr:col>2</xdr:col>
                    <xdr:colOff>76200</xdr:colOff>
                    <xdr:row>80</xdr:row>
                    <xdr:rowOff>19050</xdr:rowOff>
                  </to>
                </anchor>
              </controlPr>
            </control>
          </mc:Choice>
        </mc:AlternateContent>
        <mc:AlternateContent xmlns:mc="http://schemas.openxmlformats.org/markup-compatibility/2006">
          <mc:Choice Requires="x14">
            <control shapeId="15698" r:id="rId47" name="Check Box 338">
              <controlPr defaultSize="0" autoFill="0" autoLine="0" autoPict="0">
                <anchor moveWithCells="1">
                  <from>
                    <xdr:col>1</xdr:col>
                    <xdr:colOff>180975</xdr:colOff>
                    <xdr:row>98</xdr:row>
                    <xdr:rowOff>9525</xdr:rowOff>
                  </from>
                  <to>
                    <xdr:col>3</xdr:col>
                    <xdr:colOff>57150</xdr:colOff>
                    <xdr:row>98</xdr:row>
                    <xdr:rowOff>400050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2" id="{5231C515-CB69-44E9-8882-E190998C8113}">
            <xm:f>AND('別紙様式3-2（処遇改善加算　個票）'!$N$6=0, $H$7&lt;&gt;"")</xm:f>
            <x14:dxf>
              <font>
                <color theme="2" tint="-9.9948118533890809E-2"/>
              </font>
              <fill>
                <patternFill>
                  <bgColor theme="2" tint="-9.9948118533890809E-2"/>
                </patternFill>
              </fill>
              <border>
                <left/>
                <right/>
                <top/>
                <bottom/>
                <vertical/>
                <horizontal/>
              </border>
            </x14:dxf>
          </x14:cfRule>
          <xm:sqref>B50:S50</xm:sqref>
        </x14:conditionalFormatting>
        <x14:conditionalFormatting xmlns:xm="http://schemas.microsoft.com/office/excel/2006/main">
          <x14:cfRule type="expression" priority="105" id="{47DBDEF9-625C-48AE-94BD-8F6493E5DED1}">
            <xm:f>AND('別紙様式3-2（処遇改善加算　個票）'!$N$7=0, $H$7&lt;&gt;"")</xm:f>
            <x14:dxf>
              <font>
                <color theme="2" tint="-9.9948118533890809E-2"/>
              </font>
              <fill>
                <patternFill>
                  <bgColor theme="2" tint="-9.9948118533890809E-2"/>
                </patternFill>
              </fill>
              <border>
                <left/>
                <right/>
                <top/>
                <bottom/>
                <vertical/>
                <horizontal/>
              </border>
            </x14:dxf>
          </x14:cfRule>
          <xm:sqref>B54:AH56</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FBEF8-726C-49C3-BCA3-09F8343BC308}">
  <sheetPr codeName="Sheet4">
    <pageSetUpPr fitToPage="1"/>
  </sheetPr>
  <dimension ref="A1:AT113"/>
  <sheetViews>
    <sheetView view="pageBreakPreview" topLeftCell="A14" zoomScale="85" zoomScaleNormal="120" zoomScaleSheetLayoutView="85" workbookViewId="0">
      <selection activeCell="AN15" sqref="AN15:AO15"/>
    </sheetView>
  </sheetViews>
  <sheetFormatPr defaultColWidth="9" defaultRowHeight="13.5"/>
  <cols>
    <col min="1" max="1" width="4.75" style="126" customWidth="1"/>
    <col min="2" max="9" width="1.5" style="126" customWidth="1"/>
    <col min="10" max="10" width="12.125" style="126" customWidth="1"/>
    <col min="11" max="11" width="9.25" style="126" customWidth="1"/>
    <col min="12" max="12" width="10.125" style="126" customWidth="1"/>
    <col min="13" max="13" width="19.375" style="126" customWidth="1"/>
    <col min="14" max="14" width="29.375" style="126" customWidth="1"/>
    <col min="15" max="15" width="15.75" style="169" customWidth="1"/>
    <col min="16" max="16" width="14.75" style="169" customWidth="1"/>
    <col min="17" max="18" width="6.75" style="169" customWidth="1"/>
    <col min="19" max="19" width="12.75" style="126" customWidth="1"/>
    <col min="20" max="20" width="6.375" style="169" customWidth="1"/>
    <col min="21" max="21" width="12.75" style="126" customWidth="1"/>
    <col min="22" max="22" width="6" style="169" customWidth="1"/>
    <col min="23" max="23" width="12" style="169" customWidth="1"/>
    <col min="24" max="24" width="1.5" style="169" customWidth="1"/>
    <col min="25" max="25" width="14.75" style="169" customWidth="1"/>
    <col min="26" max="26" width="12.75" style="170" customWidth="1"/>
    <col min="27" max="27" width="12.75" style="126" customWidth="1"/>
    <col min="28" max="28" width="9.75" style="169" customWidth="1"/>
    <col min="29" max="30" width="6.75" style="126" customWidth="1"/>
    <col min="31" max="31" width="6.125" style="169" customWidth="1"/>
    <col min="32" max="32" width="11.75" style="169" customWidth="1"/>
    <col min="33" max="33" width="15.125" style="124" hidden="1" customWidth="1"/>
    <col min="34" max="34" width="10.75" style="124" hidden="1" customWidth="1"/>
    <col min="35" max="35" width="12.75" style="125" hidden="1" customWidth="1"/>
    <col min="36" max="36" width="15.75" style="124" hidden="1" customWidth="1"/>
    <col min="37" max="37" width="10.5" style="126" customWidth="1"/>
    <col min="38" max="38" width="10.75" style="126" customWidth="1"/>
    <col min="39" max="40" width="24.75" style="126" customWidth="1"/>
    <col min="41" max="16384" width="9" style="127"/>
  </cols>
  <sheetData>
    <row r="1" spans="1:41" ht="27" customHeight="1">
      <c r="A1" s="121" t="s">
        <v>2183</v>
      </c>
      <c r="B1" s="122"/>
      <c r="C1" s="123"/>
      <c r="D1" s="123"/>
      <c r="E1" s="123"/>
      <c r="F1" s="123"/>
      <c r="G1" s="123"/>
      <c r="H1" s="123"/>
      <c r="I1" s="123"/>
      <c r="J1" s="123"/>
      <c r="K1" s="123"/>
      <c r="L1" s="123"/>
      <c r="M1" s="123"/>
      <c r="N1" s="123"/>
      <c r="O1" s="123"/>
      <c r="P1" s="123"/>
      <c r="Q1" s="123"/>
      <c r="R1" s="123"/>
      <c r="S1" s="123"/>
      <c r="T1" s="124"/>
      <c r="U1" s="124"/>
      <c r="V1" s="124"/>
      <c r="W1" s="124"/>
      <c r="X1" s="125"/>
      <c r="Y1" s="124"/>
      <c r="Z1" s="124"/>
      <c r="AA1" s="124"/>
      <c r="AB1" s="959" t="s">
        <v>34</v>
      </c>
      <c r="AC1" s="960"/>
      <c r="AD1" s="961" t="str">
        <f>IF(基本情報入力シート!G18="","",基本情報入力シート!G18)</f>
        <v>東京都</v>
      </c>
      <c r="AE1" s="961"/>
      <c r="AF1" s="961"/>
      <c r="AI1" s="124"/>
      <c r="AK1" s="127"/>
      <c r="AL1" s="127"/>
      <c r="AM1" s="127"/>
      <c r="AN1" s="127"/>
    </row>
    <row r="2" spans="1:41" ht="10.5" customHeight="1" thickBot="1">
      <c r="A2" s="123"/>
      <c r="B2" s="123"/>
      <c r="C2" s="123"/>
      <c r="D2" s="123"/>
      <c r="E2" s="123"/>
      <c r="F2" s="123"/>
      <c r="G2" s="123"/>
      <c r="H2" s="123"/>
      <c r="I2" s="123"/>
      <c r="J2" s="123"/>
      <c r="K2" s="123"/>
      <c r="L2" s="123"/>
      <c r="M2" s="123"/>
      <c r="N2" s="123"/>
      <c r="O2" s="123"/>
      <c r="P2" s="123"/>
      <c r="Q2" s="123"/>
      <c r="R2" s="123"/>
      <c r="S2" s="123"/>
      <c r="T2" s="124"/>
      <c r="U2" s="124"/>
      <c r="V2" s="124"/>
      <c r="W2" s="124"/>
      <c r="X2" s="125"/>
      <c r="Y2" s="124"/>
      <c r="Z2" s="124"/>
      <c r="AA2" s="124"/>
      <c r="AB2" s="124"/>
      <c r="AC2" s="124"/>
      <c r="AD2" s="124"/>
      <c r="AE2" s="124"/>
      <c r="AF2" s="124"/>
      <c r="AH2" s="125"/>
      <c r="AI2" s="124"/>
      <c r="AM2" s="127"/>
      <c r="AN2" s="127"/>
    </row>
    <row r="3" spans="1:41" ht="23.25" customHeight="1" thickBot="1">
      <c r="A3" s="963" t="s">
        <v>3</v>
      </c>
      <c r="B3" s="963"/>
      <c r="C3" s="963"/>
      <c r="D3" s="963"/>
      <c r="E3" s="964"/>
      <c r="F3" s="965" t="str">
        <f>IF(基本情報入力シート!M23="","",基本情報入力シート!M23)</f>
        <v>○○ケアサービス</v>
      </c>
      <c r="G3" s="966"/>
      <c r="H3" s="966"/>
      <c r="I3" s="966"/>
      <c r="J3" s="966"/>
      <c r="K3" s="966"/>
      <c r="L3" s="966"/>
      <c r="M3" s="967"/>
      <c r="N3" s="124"/>
      <c r="O3" s="124"/>
      <c r="P3" s="124"/>
      <c r="Q3" s="124"/>
      <c r="R3" s="124"/>
      <c r="S3" s="124"/>
      <c r="T3" s="123"/>
      <c r="U3" s="123"/>
      <c r="V3" s="124"/>
      <c r="W3" s="124"/>
      <c r="X3" s="125"/>
      <c r="Y3" s="124"/>
      <c r="Z3" s="124"/>
      <c r="AA3" s="124"/>
      <c r="AB3" s="124"/>
      <c r="AC3" s="124"/>
      <c r="AD3" s="124"/>
      <c r="AE3" s="124"/>
      <c r="AF3" s="124"/>
      <c r="AH3" s="125"/>
      <c r="AI3" s="124"/>
      <c r="AM3" s="127"/>
      <c r="AN3" s="127"/>
    </row>
    <row r="4" spans="1:41" ht="21" customHeight="1" thickBot="1">
      <c r="A4" s="128"/>
      <c r="B4" s="129"/>
      <c r="C4" s="129"/>
      <c r="D4" s="128"/>
      <c r="E4" s="128"/>
      <c r="F4" s="128"/>
      <c r="G4" s="128"/>
      <c r="H4" s="128"/>
      <c r="I4" s="128"/>
      <c r="J4" s="128"/>
      <c r="K4" s="128"/>
      <c r="L4" s="128"/>
      <c r="M4" s="123"/>
      <c r="N4" s="123"/>
      <c r="O4" s="123"/>
      <c r="P4" s="123"/>
      <c r="Q4" s="123"/>
      <c r="R4" s="123"/>
      <c r="S4" s="123"/>
      <c r="T4" s="123"/>
      <c r="U4" s="123"/>
      <c r="V4" s="124"/>
      <c r="W4" s="130" t="s">
        <v>118</v>
      </c>
      <c r="X4" s="124"/>
      <c r="Y4" s="131"/>
      <c r="Z4" s="131"/>
      <c r="AA4" s="131"/>
      <c r="AB4" s="131"/>
      <c r="AC4" s="131"/>
      <c r="AD4" s="131"/>
      <c r="AE4" s="131"/>
      <c r="AF4" s="131"/>
      <c r="AG4" s="131"/>
      <c r="AH4" s="131"/>
      <c r="AI4" s="124"/>
      <c r="AM4" s="127"/>
      <c r="AN4" s="127"/>
    </row>
    <row r="5" spans="1:41" ht="25.5" customHeight="1">
      <c r="A5" s="124"/>
      <c r="B5" s="968" t="s">
        <v>2142</v>
      </c>
      <c r="C5" s="968"/>
      <c r="D5" s="969"/>
      <c r="E5" s="969"/>
      <c r="F5" s="969"/>
      <c r="G5" s="969"/>
      <c r="H5" s="969"/>
      <c r="I5" s="969"/>
      <c r="J5" s="969"/>
      <c r="K5" s="969"/>
      <c r="L5" s="969"/>
      <c r="M5" s="969"/>
      <c r="N5" s="132">
        <f>IFERROR(SUM(Q:R)+SUM(Z:Z),"")</f>
        <v>628382501</v>
      </c>
      <c r="O5" s="133" t="s">
        <v>41</v>
      </c>
      <c r="P5" s="134"/>
      <c r="Q5" s="134"/>
      <c r="R5" s="431"/>
      <c r="S5" s="431"/>
      <c r="T5" s="431"/>
      <c r="U5" s="431"/>
      <c r="V5" s="431"/>
      <c r="W5" s="975" t="s">
        <v>2143</v>
      </c>
      <c r="X5" s="1006" t="s">
        <v>2116</v>
      </c>
      <c r="Y5" s="753"/>
      <c r="Z5" s="753"/>
      <c r="AA5" s="1007"/>
      <c r="AB5" s="135">
        <f>SUM(W:X)</f>
        <v>17</v>
      </c>
      <c r="AC5" s="976" t="str">
        <f>IF(AB6=0, "", IF(AB5&gt;=AB6,"○","×"))</f>
        <v>×</v>
      </c>
      <c r="AD5" s="903" t="s">
        <v>2177</v>
      </c>
      <c r="AE5" s="904"/>
      <c r="AF5" s="904"/>
      <c r="AG5" s="131"/>
      <c r="AH5" s="131"/>
      <c r="AI5" s="127"/>
      <c r="AJ5" s="127"/>
      <c r="AK5" s="127"/>
      <c r="AL5" s="127"/>
      <c r="AM5" s="127"/>
      <c r="AN5" s="127"/>
    </row>
    <row r="6" spans="1:41" ht="30.6" customHeight="1" thickBot="1">
      <c r="A6" s="124"/>
      <c r="B6" s="1001"/>
      <c r="C6" s="1002"/>
      <c r="D6" s="911" t="s">
        <v>2144</v>
      </c>
      <c r="E6" s="911"/>
      <c r="F6" s="911"/>
      <c r="G6" s="911"/>
      <c r="H6" s="911"/>
      <c r="I6" s="911"/>
      <c r="J6" s="911"/>
      <c r="K6" s="911"/>
      <c r="L6" s="911"/>
      <c r="M6" s="911"/>
      <c r="N6" s="132">
        <f>SUM(S:S, AA:AA)</f>
        <v>215743105</v>
      </c>
      <c r="O6" s="133" t="s">
        <v>41</v>
      </c>
      <c r="P6" s="134"/>
      <c r="Q6" s="134"/>
      <c r="R6" s="134"/>
      <c r="S6" s="134"/>
      <c r="T6" s="137"/>
      <c r="U6" s="137"/>
      <c r="V6" s="137"/>
      <c r="W6" s="975"/>
      <c r="X6" s="1006" t="s">
        <v>2145</v>
      </c>
      <c r="Y6" s="753"/>
      <c r="Z6" s="753"/>
      <c r="AA6" s="1007"/>
      <c r="AB6" s="138">
        <f>SUM(AI:AI)</f>
        <v>18</v>
      </c>
      <c r="AC6" s="977"/>
      <c r="AD6" s="903"/>
      <c r="AE6" s="904"/>
      <c r="AF6" s="904"/>
      <c r="AG6" s="131"/>
      <c r="AH6" s="131"/>
      <c r="AI6" s="127"/>
      <c r="AJ6" s="127"/>
      <c r="AK6" s="127"/>
      <c r="AL6" s="127"/>
      <c r="AM6" s="127"/>
      <c r="AN6" s="127"/>
    </row>
    <row r="7" spans="1:41" ht="33" customHeight="1">
      <c r="A7" s="124"/>
      <c r="B7" s="139"/>
      <c r="C7" s="140"/>
      <c r="D7" s="910" t="s">
        <v>1961</v>
      </c>
      <c r="E7" s="911"/>
      <c r="F7" s="911"/>
      <c r="G7" s="911"/>
      <c r="H7" s="911"/>
      <c r="I7" s="911"/>
      <c r="J7" s="911"/>
      <c r="K7" s="911"/>
      <c r="L7" s="911"/>
      <c r="M7" s="911"/>
      <c r="N7" s="132">
        <f>ROUNDDOWN(SUM(U:U,AC:AD),0)</f>
        <v>13884189</v>
      </c>
      <c r="O7" s="133" t="s">
        <v>41</v>
      </c>
      <c r="P7" s="134"/>
      <c r="Q7" s="134"/>
      <c r="R7" s="134"/>
      <c r="S7" s="134"/>
      <c r="T7" s="137"/>
      <c r="U7" s="137"/>
      <c r="V7" s="137"/>
      <c r="W7" s="970" t="s">
        <v>2146</v>
      </c>
      <c r="X7" s="1006" t="s">
        <v>2116</v>
      </c>
      <c r="Y7" s="753"/>
      <c r="Z7" s="753"/>
      <c r="AA7" s="1007"/>
      <c r="AB7" s="141">
        <f>SUM(AF:AF)</f>
        <v>0</v>
      </c>
      <c r="AC7" s="976" t="str">
        <f>IF(AB8=0, "", IF(AB7&gt;=AB8,"○","×"))</f>
        <v/>
      </c>
      <c r="AD7" s="903" t="s">
        <v>2177</v>
      </c>
      <c r="AE7" s="904"/>
      <c r="AF7" s="904"/>
      <c r="AG7" s="131"/>
      <c r="AH7" s="131"/>
      <c r="AI7" s="127"/>
      <c r="AJ7" s="127"/>
      <c r="AK7" s="127"/>
      <c r="AL7" s="127"/>
      <c r="AM7" s="127"/>
      <c r="AN7" s="127"/>
    </row>
    <row r="8" spans="1:41" ht="25.5" customHeight="1" thickBot="1">
      <c r="A8" s="124"/>
      <c r="B8" s="945" t="s">
        <v>2106</v>
      </c>
      <c r="C8" s="945"/>
      <c r="D8" s="945"/>
      <c r="E8" s="945"/>
      <c r="F8" s="945"/>
      <c r="G8" s="945"/>
      <c r="H8" s="945"/>
      <c r="I8" s="945"/>
      <c r="J8" s="945"/>
      <c r="K8" s="945"/>
      <c r="L8" s="945"/>
      <c r="M8" s="945"/>
      <c r="N8" s="945"/>
      <c r="O8" s="945"/>
      <c r="P8" s="945"/>
      <c r="Q8" s="945"/>
      <c r="R8" s="945"/>
      <c r="S8" s="945"/>
      <c r="T8" s="945"/>
      <c r="U8" s="415"/>
      <c r="V8" s="415"/>
      <c r="W8" s="971"/>
      <c r="X8" s="1006" t="s">
        <v>2145</v>
      </c>
      <c r="Y8" s="753"/>
      <c r="Z8" s="753"/>
      <c r="AA8" s="1007"/>
      <c r="AB8" s="138">
        <f>SUM(AJ:AJ)</f>
        <v>0</v>
      </c>
      <c r="AC8" s="977"/>
      <c r="AD8" s="903"/>
      <c r="AE8" s="904"/>
      <c r="AF8" s="904"/>
      <c r="AI8" s="126"/>
      <c r="AJ8" s="127"/>
      <c r="AK8" s="127"/>
      <c r="AL8" s="127"/>
      <c r="AM8" s="127"/>
      <c r="AN8" s="127"/>
    </row>
    <row r="9" spans="1:41" ht="42" customHeight="1" thickBot="1">
      <c r="A9" s="123"/>
      <c r="B9" s="946"/>
      <c r="C9" s="946"/>
      <c r="D9" s="946"/>
      <c r="E9" s="946"/>
      <c r="F9" s="946"/>
      <c r="G9" s="946"/>
      <c r="H9" s="946"/>
      <c r="I9" s="946"/>
      <c r="J9" s="946"/>
      <c r="K9" s="946"/>
      <c r="L9" s="946"/>
      <c r="M9" s="946"/>
      <c r="N9" s="946"/>
      <c r="O9" s="947"/>
      <c r="P9" s="947"/>
      <c r="Q9" s="947"/>
      <c r="R9" s="947"/>
      <c r="S9" s="947"/>
      <c r="T9" s="946"/>
      <c r="U9" s="142"/>
      <c r="V9" s="142"/>
      <c r="W9" s="142"/>
      <c r="X9" s="143"/>
      <c r="Y9" s="142"/>
      <c r="Z9" s="142"/>
      <c r="AA9" s="144"/>
      <c r="AB9" s="144"/>
      <c r="AC9" s="144"/>
      <c r="AD9" s="144"/>
      <c r="AE9" s="144"/>
      <c r="AF9" s="144"/>
      <c r="AG9" s="144"/>
      <c r="AH9" s="414"/>
      <c r="AI9" s="124"/>
      <c r="AM9" s="127"/>
      <c r="AN9" s="127"/>
    </row>
    <row r="10" spans="1:41" ht="24" customHeight="1" thickBot="1">
      <c r="A10" s="978"/>
      <c r="B10" s="981" t="s">
        <v>2180</v>
      </c>
      <c r="C10" s="982"/>
      <c r="D10" s="982"/>
      <c r="E10" s="982"/>
      <c r="F10" s="982"/>
      <c r="G10" s="982"/>
      <c r="H10" s="982"/>
      <c r="I10" s="983"/>
      <c r="J10" s="988" t="s">
        <v>119</v>
      </c>
      <c r="K10" s="989" t="s">
        <v>120</v>
      </c>
      <c r="L10" s="990"/>
      <c r="M10" s="995" t="s">
        <v>121</v>
      </c>
      <c r="N10" s="998" t="s">
        <v>24</v>
      </c>
      <c r="O10" s="1003" t="s">
        <v>2056</v>
      </c>
      <c r="P10" s="972" t="s">
        <v>126</v>
      </c>
      <c r="Q10" s="973"/>
      <c r="R10" s="973"/>
      <c r="S10" s="973"/>
      <c r="T10" s="973"/>
      <c r="U10" s="973"/>
      <c r="V10" s="973"/>
      <c r="W10" s="973"/>
      <c r="X10" s="973"/>
      <c r="Y10" s="973"/>
      <c r="Z10" s="973"/>
      <c r="AA10" s="973"/>
      <c r="AB10" s="973"/>
      <c r="AC10" s="973"/>
      <c r="AD10" s="973"/>
      <c r="AE10" s="973"/>
      <c r="AF10" s="974"/>
      <c r="AG10" s="939" t="s">
        <v>2097</v>
      </c>
      <c r="AH10" s="940" t="s">
        <v>2098</v>
      </c>
      <c r="AI10" s="939" t="s">
        <v>127</v>
      </c>
      <c r="AJ10" s="940"/>
      <c r="AK10" s="962"/>
      <c r="AL10" s="962"/>
      <c r="AM10" s="127"/>
      <c r="AN10" s="127"/>
    </row>
    <row r="11" spans="1:41" ht="21.75" customHeight="1">
      <c r="A11" s="979"/>
      <c r="B11" s="923"/>
      <c r="C11" s="984"/>
      <c r="D11" s="984"/>
      <c r="E11" s="984"/>
      <c r="F11" s="984"/>
      <c r="G11" s="984"/>
      <c r="H11" s="984"/>
      <c r="I11" s="921"/>
      <c r="J11" s="933"/>
      <c r="K11" s="991"/>
      <c r="L11" s="992"/>
      <c r="M11" s="996"/>
      <c r="N11" s="999"/>
      <c r="O11" s="1004"/>
      <c r="P11" s="915" t="s">
        <v>1908</v>
      </c>
      <c r="Q11" s="915"/>
      <c r="R11" s="915"/>
      <c r="S11" s="915"/>
      <c r="T11" s="915"/>
      <c r="U11" s="915"/>
      <c r="V11" s="915"/>
      <c r="W11" s="915"/>
      <c r="X11" s="916"/>
      <c r="Y11" s="917" t="s">
        <v>1909</v>
      </c>
      <c r="Z11" s="918"/>
      <c r="AA11" s="918"/>
      <c r="AB11" s="918"/>
      <c r="AC11" s="918"/>
      <c r="AD11" s="918"/>
      <c r="AE11" s="918"/>
      <c r="AF11" s="919"/>
      <c r="AG11" s="939"/>
      <c r="AH11" s="940"/>
      <c r="AI11" s="939"/>
      <c r="AJ11" s="940"/>
      <c r="AK11" s="962"/>
      <c r="AL11" s="962"/>
      <c r="AM11" s="127"/>
      <c r="AN11" s="127"/>
    </row>
    <row r="12" spans="1:41" ht="36.75" customHeight="1">
      <c r="A12" s="979"/>
      <c r="B12" s="923"/>
      <c r="C12" s="984"/>
      <c r="D12" s="984"/>
      <c r="E12" s="984"/>
      <c r="F12" s="984"/>
      <c r="G12" s="984"/>
      <c r="H12" s="984"/>
      <c r="I12" s="921"/>
      <c r="J12" s="933"/>
      <c r="K12" s="993"/>
      <c r="L12" s="994"/>
      <c r="M12" s="996"/>
      <c r="N12" s="999"/>
      <c r="O12" s="1004"/>
      <c r="P12" s="920" t="s">
        <v>2178</v>
      </c>
      <c r="Q12" s="922" t="s">
        <v>2179</v>
      </c>
      <c r="R12" s="920"/>
      <c r="S12" s="932" t="s">
        <v>1912</v>
      </c>
      <c r="T12" s="932" t="s">
        <v>1911</v>
      </c>
      <c r="U12" s="928" t="s">
        <v>2181</v>
      </c>
      <c r="V12" s="926" t="s">
        <v>128</v>
      </c>
      <c r="W12" s="924" t="s">
        <v>129</v>
      </c>
      <c r="X12" s="925"/>
      <c r="Y12" s="957" t="s">
        <v>1910</v>
      </c>
      <c r="Z12" s="932" t="s">
        <v>2179</v>
      </c>
      <c r="AA12" s="932" t="s">
        <v>1912</v>
      </c>
      <c r="AB12" s="932" t="s">
        <v>1911</v>
      </c>
      <c r="AC12" s="941" t="s">
        <v>2181</v>
      </c>
      <c r="AD12" s="942"/>
      <c r="AE12" s="926" t="s">
        <v>128</v>
      </c>
      <c r="AF12" s="145" t="s">
        <v>129</v>
      </c>
      <c r="AG12" s="939"/>
      <c r="AH12" s="940"/>
      <c r="AI12" s="939"/>
      <c r="AJ12" s="940"/>
      <c r="AK12" s="962"/>
      <c r="AL12" s="962"/>
      <c r="AM12" s="127"/>
      <c r="AN12" s="127"/>
    </row>
    <row r="13" spans="1:41" ht="72" customHeight="1" thickBot="1">
      <c r="A13" s="980"/>
      <c r="B13" s="985"/>
      <c r="C13" s="986"/>
      <c r="D13" s="986"/>
      <c r="E13" s="986"/>
      <c r="F13" s="986"/>
      <c r="G13" s="986"/>
      <c r="H13" s="986"/>
      <c r="I13" s="987"/>
      <c r="J13" s="934"/>
      <c r="K13" s="146" t="s">
        <v>25</v>
      </c>
      <c r="L13" s="146" t="s">
        <v>26</v>
      </c>
      <c r="M13" s="997"/>
      <c r="N13" s="1000"/>
      <c r="O13" s="1005"/>
      <c r="P13" s="921"/>
      <c r="Q13" s="923"/>
      <c r="R13" s="921"/>
      <c r="S13" s="933"/>
      <c r="T13" s="933"/>
      <c r="U13" s="929"/>
      <c r="V13" s="927"/>
      <c r="W13" s="930" t="s">
        <v>2182</v>
      </c>
      <c r="X13" s="931"/>
      <c r="Y13" s="958"/>
      <c r="Z13" s="933"/>
      <c r="AA13" s="934"/>
      <c r="AB13" s="934"/>
      <c r="AC13" s="943"/>
      <c r="AD13" s="944"/>
      <c r="AE13" s="927"/>
      <c r="AF13" s="147" t="s">
        <v>2182</v>
      </c>
      <c r="AG13" s="939"/>
      <c r="AH13" s="940"/>
      <c r="AI13" s="432" t="s">
        <v>2147</v>
      </c>
      <c r="AJ13" s="433" t="s">
        <v>2148</v>
      </c>
      <c r="AK13" s="148"/>
      <c r="AL13" s="148"/>
      <c r="AM13" s="127"/>
      <c r="AN13" s="149"/>
      <c r="AO13" s="149"/>
    </row>
    <row r="14" spans="1:41" s="156" customFormat="1" ht="30" customHeight="1">
      <c r="A14" s="150" t="s">
        <v>130</v>
      </c>
      <c r="B14" s="952" t="str">
        <f>IF(基本情報入力シート!C39="","",基本情報入力シート!C39)</f>
        <v>1111111111</v>
      </c>
      <c r="C14" s="953"/>
      <c r="D14" s="953"/>
      <c r="E14" s="953"/>
      <c r="F14" s="953"/>
      <c r="G14" s="953"/>
      <c r="H14" s="953"/>
      <c r="I14" s="954"/>
      <c r="J14" s="417" t="str">
        <f>IF(基本情報入力シート!M39="","",基本情報入力シート!M39)</f>
        <v>東京都</v>
      </c>
      <c r="K14" s="421" t="str">
        <f>IF(基本情報入力シート!R39="","",基本情報入力シート!R39)</f>
        <v>東京都</v>
      </c>
      <c r="L14" s="421" t="str">
        <f>IF(基本情報入力シート!W39="","",基本情報入力シート!W39)</f>
        <v>千代田区</v>
      </c>
      <c r="M14" s="417" t="str">
        <f>IF(基本情報入力シート!X39="","",基本情報入力シート!X39)</f>
        <v>○○ホームヘルプ</v>
      </c>
      <c r="N14" s="151" t="str">
        <f>IF(基本情報入力シート!Y39="","",基本情報入力シート!Y39)</f>
        <v>訪問介護</v>
      </c>
      <c r="O14" s="167" t="s">
        <v>2126</v>
      </c>
      <c r="P14" s="525" t="s">
        <v>2126</v>
      </c>
      <c r="Q14" s="955">
        <v>25140000</v>
      </c>
      <c r="R14" s="956"/>
      <c r="S14" s="152">
        <f>IFERROR(ROUNDDOWN(Q14*VLOOKUP(N14,【参考】数式用!$AR$2:$AW$48,MATCH(P14,【参考】数式用!$AT$4:$AW$4)+2,FALSE)*0.5, 0), "")</f>
        <v>7439387</v>
      </c>
      <c r="T14" s="529" t="s">
        <v>2320</v>
      </c>
      <c r="U14" s="153" t="str">
        <f>IFERROR(IF(AG14&lt;&gt;"",Q14*VLOOKUP(N14,【参考】数式用!$AG$2:$AL$48,MATCH(P14,【参考】数式用!$AI$4:$AL$4,0)+2,0), ""), "")</f>
        <v/>
      </c>
      <c r="V14" s="41"/>
      <c r="W14" s="948"/>
      <c r="X14" s="949"/>
      <c r="Y14" s="40" t="s">
        <v>2321</v>
      </c>
      <c r="Z14" s="45"/>
      <c r="AA14" s="154" t="str">
        <f>IFERROR(IF(Y14="ー", "", ROUNDDOWN(Z14*VLOOKUP(N14,【参考】数式用!$AR$2:$AW$48,MATCH(Y14,【参考】数式用!$AT$4:$AW$4)+2,FALSE)*0.5, 0)), "")</f>
        <v/>
      </c>
      <c r="AB14" s="46"/>
      <c r="AC14" s="950" t="str">
        <f>IFERROR(IF(AG14&lt;&gt;"",Z14*VLOOKUP(N14,【参考】数式用!$AG$2:$AL$48,MATCH(Y14,【参考】数式用!$AI$4:$AL$4,0)+2,0), ""), "")</f>
        <v/>
      </c>
      <c r="AD14" s="951"/>
      <c r="AE14" s="41"/>
      <c r="AF14" s="53"/>
      <c r="AG14" s="434" t="str">
        <f>IFERROR(VLOOKUP(O14, 【参考】数式用!$AY$5:$AY$13, 1, FALSE), "")</f>
        <v/>
      </c>
      <c r="AH14" s="435" t="str">
        <f>IFERROR(VLOOKUP(N14, 【参考】数式用!$BA$2:$BB$48, 2, FALSE), "")</f>
        <v>対象</v>
      </c>
      <c r="AI14" s="436">
        <f t="shared" ref="AI14:AI45" si="0">IF(AND(OR(P14="処遇改善加算Ⅰ",P14="処遇改善加算Ⅱ"),AH14="対象"), 1,"")</f>
        <v>1</v>
      </c>
      <c r="AJ14" s="437" t="str">
        <f t="shared" ref="AJ14:AJ45" si="1">IF(OR(Y14="処遇改善加算Ⅰ",Y14="処遇改善加算Ⅱ"),IF(AND(N14&lt;&gt;"訪問型サービス（総合事業）",N14&lt;&gt;"通所型サービス（総合事業）",N14&lt;&gt;"（介護予防）短期入所生活介護",N14&lt;&gt;"（介護予防）短期入所療養介護（老健）",N14&lt;&gt;"（介護予防）短期入所療養介護 （病院等（老健以外）)",N14&lt;&gt;"（介護予防）短期入所療養介護（医療院）"),1,""),"")</f>
        <v/>
      </c>
      <c r="AK14" s="155"/>
      <c r="AL14" s="155"/>
      <c r="AN14" s="906"/>
      <c r="AO14" s="906"/>
    </row>
    <row r="15" spans="1:41" ht="30" customHeight="1">
      <c r="A15" s="157">
        <v>2</v>
      </c>
      <c r="B15" s="912" t="str">
        <f>IF(基本情報入力シート!C40="","",基本情報入力シート!C40)</f>
        <v>2222222222</v>
      </c>
      <c r="C15" s="913"/>
      <c r="D15" s="913"/>
      <c r="E15" s="913"/>
      <c r="F15" s="913"/>
      <c r="G15" s="913"/>
      <c r="H15" s="913"/>
      <c r="I15" s="914"/>
      <c r="J15" s="418" t="str">
        <f>IF(基本情報入力シート!M40="","",基本情報入力シート!M40)</f>
        <v>東京都</v>
      </c>
      <c r="K15" s="419" t="str">
        <f>IF(基本情報入力シート!R40="","",基本情報入力シート!R40)</f>
        <v>東京都</v>
      </c>
      <c r="L15" s="419" t="str">
        <f>IF(基本情報入力シート!W40="","",基本情報入力シート!W40)</f>
        <v>千代田区</v>
      </c>
      <c r="M15" s="418" t="str">
        <f>IF(基本情報入力シート!X40="","",基本情報入力シート!X40)</f>
        <v>××ホームヘルプ</v>
      </c>
      <c r="N15" s="161" t="str">
        <f>IF(基本情報入力シート!Y40="","",基本情報入力シート!Y40)</f>
        <v>訪問介護</v>
      </c>
      <c r="O15" s="168" t="s">
        <v>2153</v>
      </c>
      <c r="P15" s="526" t="s">
        <v>2153</v>
      </c>
      <c r="Q15" s="937">
        <v>20000000</v>
      </c>
      <c r="R15" s="938"/>
      <c r="S15" s="158">
        <f>IFERROR(ROUNDDOWN(Q15*VLOOKUP(N15,【参考】数式用!$AR$2:$AW$48,MATCH(P15,【参考】数式用!$AT$4:$AW$4)+2,FALSE)*0.5, 0), "")</f>
        <v>6473214</v>
      </c>
      <c r="T15" s="530" t="s">
        <v>2320</v>
      </c>
      <c r="U15" s="160" t="str">
        <f>IFERROR(IF(AG15&lt;&gt;"",Q15*VLOOKUP(N15,【参考】数式用!$AG$2:$AL$48,MATCH(P15,【参考】数式用!$AI$4:$AL$4,0)+2,0), ""), "")</f>
        <v/>
      </c>
      <c r="V15" s="42"/>
      <c r="W15" s="935">
        <v>1</v>
      </c>
      <c r="X15" s="936"/>
      <c r="Y15" s="43" t="s">
        <v>2321</v>
      </c>
      <c r="Z15" s="49"/>
      <c r="AA15" s="159" t="str">
        <f>IFERROR(IF(Y15="ー", "", ROUNDDOWN(Z15*VLOOKUP(N15,【参考】数式用!$AR$2:$AW$48,MATCH(Y15,【参考】数式用!$AT$4:$AW$4)+2,FALSE)*0.5, 0)), "")</f>
        <v/>
      </c>
      <c r="AB15" s="50"/>
      <c r="AC15" s="905" t="str">
        <f>IFERROR(IF(AG15&lt;&gt;"",Z15*VLOOKUP(N15,【参考】数式用!$AG$2:$AL$48,MATCH(Y15,【参考】数式用!$AI$4:$AL$4,0)+2,0), ""), "")</f>
        <v/>
      </c>
      <c r="AD15" s="905"/>
      <c r="AE15" s="422"/>
      <c r="AF15" s="54"/>
      <c r="AG15" s="434" t="str">
        <f>IFERROR(VLOOKUP(O15, 【参考】数式用!$AY$5:$AY$13, 1, FALSE), "")</f>
        <v/>
      </c>
      <c r="AH15" s="435" t="str">
        <f>IFERROR(VLOOKUP(N15, 【参考】数式用!$BA$2:$BB$48, 2, FALSE), "")</f>
        <v>対象</v>
      </c>
      <c r="AI15" s="436">
        <f t="shared" si="0"/>
        <v>1</v>
      </c>
      <c r="AJ15" s="437" t="str">
        <f t="shared" si="1"/>
        <v/>
      </c>
      <c r="AK15" s="155"/>
      <c r="AL15" s="155"/>
      <c r="AM15" s="127"/>
      <c r="AN15" s="906"/>
      <c r="AO15" s="906"/>
    </row>
    <row r="16" spans="1:41" ht="30" customHeight="1">
      <c r="A16" s="157">
        <v>3</v>
      </c>
      <c r="B16" s="912" t="str">
        <f>IF(基本情報入力シート!C41="","",基本情報入力シート!C41)</f>
        <v>3333333333</v>
      </c>
      <c r="C16" s="913"/>
      <c r="D16" s="913"/>
      <c r="E16" s="913"/>
      <c r="F16" s="913"/>
      <c r="G16" s="913"/>
      <c r="H16" s="913"/>
      <c r="I16" s="914"/>
      <c r="J16" s="418" t="str">
        <f>IF(基本情報入力シート!M41="","",基本情報入力シート!M41)</f>
        <v>東京都</v>
      </c>
      <c r="K16" s="419" t="str">
        <f>IF(基本情報入力シート!R41="","",基本情報入力シート!R41)</f>
        <v>東京都</v>
      </c>
      <c r="L16" s="419" t="str">
        <f>IF(基本情報入力シート!W41="","",基本情報入力シート!W41)</f>
        <v>千代田区</v>
      </c>
      <c r="M16" s="418" t="str">
        <f>IF(基本情報入力シート!X41="","",基本情報入力シート!X41)</f>
        <v>△△ホームヘルプ</v>
      </c>
      <c r="N16" s="161" t="str">
        <f>IF(基本情報入力シート!Y41="","",基本情報入力シート!Y41)</f>
        <v>訪問介護</v>
      </c>
      <c r="O16" s="168" t="s">
        <v>2158</v>
      </c>
      <c r="P16" s="526" t="s">
        <v>2158</v>
      </c>
      <c r="Q16" s="937">
        <v>15000000</v>
      </c>
      <c r="R16" s="938"/>
      <c r="S16" s="158">
        <f>IFERROR(ROUNDDOWN(Q16*VLOOKUP(N16,【参考】数式用!$AR$2:$AW$48,MATCH(P16,【参考】数式用!$AT$4:$AW$4)+2,FALSE)*0.5, 0), "")</f>
        <v>5975274</v>
      </c>
      <c r="T16" s="530" t="s">
        <v>2320</v>
      </c>
      <c r="U16" s="160" t="str">
        <f>IFERROR(IF(AG16&lt;&gt;"",Q16*VLOOKUP(N16,【参考】数式用!$AG$2:$AL$48,MATCH(P16,【参考】数式用!$AI$4:$AL$4,0)+2,0), ""), "")</f>
        <v/>
      </c>
      <c r="V16" s="42"/>
      <c r="W16" s="935"/>
      <c r="X16" s="936"/>
      <c r="Y16" s="43" t="s">
        <v>2321</v>
      </c>
      <c r="Z16" s="49"/>
      <c r="AA16" s="159" t="str">
        <f>IFERROR(IF(Y16="ー", "", ROUNDDOWN(Z16*VLOOKUP(N16,【参考】数式用!$AR$2:$AW$48,MATCH(Y16,【参考】数式用!$AT$4:$AW$4)+2,FALSE)*0.5, 0)), "")</f>
        <v/>
      </c>
      <c r="AB16" s="50"/>
      <c r="AC16" s="905" t="str">
        <f>IFERROR(IF(AG16&lt;&gt;"",Z16*VLOOKUP(N16,【参考】数式用!$AG$2:$AL$48,MATCH(Y16,【参考】数式用!$AI$4:$AL$4,0)+2,0), ""), "")</f>
        <v/>
      </c>
      <c r="AD16" s="905"/>
      <c r="AE16" s="422"/>
      <c r="AF16" s="54"/>
      <c r="AG16" s="434" t="str">
        <f>IFERROR(VLOOKUP(O16, 【参考】数式用!$AY$5:$AY$13, 1, FALSE), "")</f>
        <v/>
      </c>
      <c r="AH16" s="435" t="str">
        <f>IFERROR(VLOOKUP(N16, 【参考】数式用!$BA$2:$BB$48, 2, FALSE), "")</f>
        <v>対象</v>
      </c>
      <c r="AI16" s="436" t="str">
        <f t="shared" si="0"/>
        <v/>
      </c>
      <c r="AJ16" s="437" t="str">
        <f t="shared" si="1"/>
        <v/>
      </c>
      <c r="AK16" s="155"/>
      <c r="AL16" s="155"/>
      <c r="AM16" s="127"/>
      <c r="AN16" s="906"/>
      <c r="AO16" s="906"/>
    </row>
    <row r="17" spans="1:46" ht="30" customHeight="1">
      <c r="A17" s="157">
        <v>4</v>
      </c>
      <c r="B17" s="912" t="str">
        <f>IF(基本情報入力シート!C42="","",基本情報入力シート!C42)</f>
        <v>4444444444</v>
      </c>
      <c r="C17" s="913"/>
      <c r="D17" s="913"/>
      <c r="E17" s="913"/>
      <c r="F17" s="913"/>
      <c r="G17" s="913"/>
      <c r="H17" s="913"/>
      <c r="I17" s="914"/>
      <c r="J17" s="418" t="str">
        <f>IF(基本情報入力シート!M42="","",基本情報入力シート!M42)</f>
        <v>東京都</v>
      </c>
      <c r="K17" s="419" t="str">
        <f>IF(基本情報入力シート!R42="","",基本情報入力シート!R42)</f>
        <v>東京都</v>
      </c>
      <c r="L17" s="419" t="str">
        <f>IF(基本情報入力シート!W42="","",基本情報入力シート!W42)</f>
        <v>千代田区</v>
      </c>
      <c r="M17" s="418" t="str">
        <f>IF(基本情報入力シート!X42="","",基本情報入力シート!X42)</f>
        <v>■■ホームヘルプ</v>
      </c>
      <c r="N17" s="161" t="str">
        <f>IF(基本情報入力シート!Y42="","",基本情報入力シート!Y42)</f>
        <v>訪問介護</v>
      </c>
      <c r="O17" s="168" t="s">
        <v>2159</v>
      </c>
      <c r="P17" s="526" t="s">
        <v>2159</v>
      </c>
      <c r="Q17" s="937">
        <v>11000000</v>
      </c>
      <c r="R17" s="938"/>
      <c r="S17" s="158">
        <f>IFERROR(ROUNDDOWN(Q17*VLOOKUP(N17,【参考】数式用!$AR$2:$AW$48,MATCH(P17,【参考】数式用!$AT$4:$AW$4)+2,FALSE)*0.5, 0), "")</f>
        <v>5500000</v>
      </c>
      <c r="T17" s="531" t="s">
        <v>2320</v>
      </c>
      <c r="U17" s="160" t="str">
        <f>IFERROR(IF(AG17&lt;&gt;"",Q17*VLOOKUP(N17,【参考】数式用!$AG$2:$AL$48,MATCH(P17,【参考】数式用!$AI$4:$AL$4,0)+2,0), ""), "")</f>
        <v/>
      </c>
      <c r="V17" s="42"/>
      <c r="W17" s="935"/>
      <c r="X17" s="936"/>
      <c r="Y17" s="43" t="s">
        <v>2321</v>
      </c>
      <c r="Z17" s="49"/>
      <c r="AA17" s="159" t="str">
        <f>IFERROR(IF(Y17="ー", "", ROUNDDOWN(Z17*VLOOKUP(N17,【参考】数式用!$AR$2:$AW$48,MATCH(Y17,【参考】数式用!$AT$4:$AW$4)+2,FALSE)*0.5, 0)), "")</f>
        <v/>
      </c>
      <c r="AB17" s="50"/>
      <c r="AC17" s="905" t="str">
        <f>IFERROR(IF(AG17&lt;&gt;"",Z17*VLOOKUP(N17,【参考】数式用!$AG$2:$AL$48,MATCH(Y17,【参考】数式用!$AI$4:$AL$4,0)+2,0), ""), "")</f>
        <v/>
      </c>
      <c r="AD17" s="905"/>
      <c r="AE17" s="422"/>
      <c r="AF17" s="54"/>
      <c r="AG17" s="434" t="str">
        <f>IFERROR(VLOOKUP(O17, 【参考】数式用!$AY$5:$AY$13, 1, FALSE), "")</f>
        <v/>
      </c>
      <c r="AH17" s="435" t="str">
        <f>IFERROR(VLOOKUP(N17, 【参考】数式用!$BA$2:$BB$48, 2, FALSE), "")</f>
        <v>対象</v>
      </c>
      <c r="AI17" s="436" t="str">
        <f t="shared" si="0"/>
        <v/>
      </c>
      <c r="AJ17" s="437" t="str">
        <f t="shared" si="1"/>
        <v/>
      </c>
      <c r="AK17" s="155"/>
      <c r="AL17" s="155"/>
      <c r="AM17" s="127"/>
      <c r="AN17" s="906"/>
      <c r="AO17" s="906"/>
    </row>
    <row r="18" spans="1:46" ht="30" customHeight="1">
      <c r="A18" s="157">
        <v>5</v>
      </c>
      <c r="B18" s="912" t="str">
        <f>IF(基本情報入力シート!C43="","",基本情報入力シート!C43)</f>
        <v>1111111111</v>
      </c>
      <c r="C18" s="913"/>
      <c r="D18" s="913"/>
      <c r="E18" s="913"/>
      <c r="F18" s="913"/>
      <c r="G18" s="913"/>
      <c r="H18" s="913"/>
      <c r="I18" s="914"/>
      <c r="J18" s="418" t="str">
        <f>IF(基本情報入力シート!M43="","",基本情報入力シート!M43)</f>
        <v>千代田区</v>
      </c>
      <c r="K18" s="419" t="str">
        <f>IF(基本情報入力シート!R43="","",基本情報入力シート!R43)</f>
        <v>東京都</v>
      </c>
      <c r="L18" s="419" t="str">
        <f>IF(基本情報入力シート!W43="","",基本情報入力シート!W43)</f>
        <v>千代田区</v>
      </c>
      <c r="M18" s="418" t="str">
        <f>IF(基本情報入力シート!X43="","",基本情報入力シート!X43)</f>
        <v>◇◇ホームヘルプ</v>
      </c>
      <c r="N18" s="161" t="str">
        <f>IF(基本情報入力シート!Y43="","",基本情報入力シート!Y43)</f>
        <v>夜間対応型訪問介護</v>
      </c>
      <c r="O18" s="168" t="s">
        <v>2160</v>
      </c>
      <c r="P18" s="527" t="s">
        <v>2153</v>
      </c>
      <c r="Q18" s="937">
        <v>25137000</v>
      </c>
      <c r="R18" s="938"/>
      <c r="S18" s="158">
        <f>IFERROR(ROUNDDOWN(Q18*VLOOKUP(N18,【参考】数式用!$AR$2:$AW$48,MATCH(P18,【参考】数式用!$AT$4:$AW$4)+2,FALSE)*0.5, 0), "")</f>
        <v>8135859</v>
      </c>
      <c r="T18" s="530" t="s">
        <v>2320</v>
      </c>
      <c r="U18" s="160">
        <f>IFERROR(IF(AG18&lt;&gt;"",Q18*VLOOKUP(N18,【参考】数式用!$AG$2:$AL$48,MATCH(P18,【参考】数式用!$AI$4:$AL$4,0)+2,0), ""), "")</f>
        <v>2693250</v>
      </c>
      <c r="V18" s="42" t="s">
        <v>2320</v>
      </c>
      <c r="W18" s="935">
        <v>1</v>
      </c>
      <c r="X18" s="936"/>
      <c r="Y18" s="43" t="s">
        <v>2321</v>
      </c>
      <c r="Z18" s="49"/>
      <c r="AA18" s="159" t="str">
        <f>IFERROR(IF(Y18="ー", "", ROUNDDOWN(Z18*VLOOKUP(N18,【参考】数式用!$AR$2:$AW$48,MATCH(Y18,【参考】数式用!$AT$4:$AW$4)+2,FALSE)*0.5, 0)), "")</f>
        <v/>
      </c>
      <c r="AB18" s="50"/>
      <c r="AC18" s="905" t="str">
        <f>IFERROR(IF(AG18&lt;&gt;"",Z18*VLOOKUP(N18,【参考】数式用!$AG$2:$AL$48,MATCH(Y18,【参考】数式用!$AI$4:$AL$4,0)+2,0), ""), "")</f>
        <v/>
      </c>
      <c r="AD18" s="905"/>
      <c r="AE18" s="422"/>
      <c r="AF18" s="54"/>
      <c r="AG18" s="434" t="str">
        <f>IFERROR(VLOOKUP(O18, 【参考】数式用!$AY$5:$AY$13, 1, FALSE), "")</f>
        <v>処遇改善加算Ⅴ（１）</v>
      </c>
      <c r="AH18" s="435" t="str">
        <f>IFERROR(VLOOKUP(N18, 【参考】数式用!$BA$2:$BB$48, 2, FALSE), "")</f>
        <v>対象</v>
      </c>
      <c r="AI18" s="436">
        <f t="shared" si="0"/>
        <v>1</v>
      </c>
      <c r="AJ18" s="437" t="str">
        <f t="shared" si="1"/>
        <v/>
      </c>
      <c r="AK18" s="155"/>
      <c r="AL18" s="155"/>
      <c r="AM18" s="127"/>
      <c r="AN18" s="906"/>
      <c r="AO18" s="906"/>
    </row>
    <row r="19" spans="1:46" ht="30" customHeight="1">
      <c r="A19" s="157">
        <v>6</v>
      </c>
      <c r="B19" s="912" t="str">
        <f>IF(基本情報入力シート!C44="","",基本情報入力シート!C44)</f>
        <v>1111111112</v>
      </c>
      <c r="C19" s="913"/>
      <c r="D19" s="913"/>
      <c r="E19" s="913"/>
      <c r="F19" s="913"/>
      <c r="G19" s="913"/>
      <c r="H19" s="913"/>
      <c r="I19" s="914"/>
      <c r="J19" s="418" t="str">
        <f>IF(基本情報入力シート!M44="","",基本情報入力シート!M44)</f>
        <v>千代田区</v>
      </c>
      <c r="K19" s="419" t="str">
        <f>IF(基本情報入力シート!R44="","",基本情報入力シート!R44)</f>
        <v>東京都</v>
      </c>
      <c r="L19" s="419" t="str">
        <f>IF(基本情報入力シート!W44="","",基本情報入力シート!W44)</f>
        <v>千代田区</v>
      </c>
      <c r="M19" s="418" t="str">
        <f>IF(基本情報入力シート!X44="","",基本情報入力シート!X44)</f>
        <v>○○定巡</v>
      </c>
      <c r="N19" s="161" t="str">
        <f>IF(基本情報入力シート!Y44="","",基本情報入力シート!Y44)</f>
        <v>定期巡回・随時対応型訪問介護看護</v>
      </c>
      <c r="O19" s="168" t="s">
        <v>2161</v>
      </c>
      <c r="P19" s="527" t="s">
        <v>2153</v>
      </c>
      <c r="Q19" s="937">
        <v>25137000</v>
      </c>
      <c r="R19" s="938"/>
      <c r="S19" s="158">
        <f>IFERROR(ROUNDDOWN(Q19*VLOOKUP(N19,【参考】数式用!$AR$2:$AW$48,MATCH(P19,【参考】数式用!$AT$4:$AW$4)+2,FALSE)*0.5, 0), "")</f>
        <v>8135859</v>
      </c>
      <c r="T19" s="530" t="s">
        <v>2320</v>
      </c>
      <c r="U19" s="160" t="str">
        <f>IFERROR(IF(AG19&lt;&gt;"",Q19*VLOOKUP(N19,【参考】数式用!$AG$2:$AL$48,MATCH(P19,【参考】数式用!$AI$4:$AL$4,0)+2,0), ""), "")</f>
        <v/>
      </c>
      <c r="V19" s="42"/>
      <c r="W19" s="935">
        <v>1</v>
      </c>
      <c r="X19" s="936"/>
      <c r="Y19" s="43" t="s">
        <v>2321</v>
      </c>
      <c r="Z19" s="49"/>
      <c r="AA19" s="159" t="str">
        <f>IFERROR(IF(Y19="ー", "", ROUNDDOWN(Z19*VLOOKUP(N19,【参考】数式用!$AR$2:$AW$48,MATCH(Y19,【参考】数式用!$AT$4:$AW$4)+2,FALSE)*0.5, 0)), "")</f>
        <v/>
      </c>
      <c r="AB19" s="50"/>
      <c r="AC19" s="905" t="str">
        <f>IFERROR(IF(AG19&lt;&gt;"",Z19*VLOOKUP(N19,【参考】数式用!$AG$2:$AL$48,MATCH(Y19,【参考】数式用!$AI$4:$AL$4,0)+2,0), ""), "")</f>
        <v/>
      </c>
      <c r="AD19" s="905"/>
      <c r="AE19" s="422"/>
      <c r="AF19" s="54"/>
      <c r="AG19" s="434" t="str">
        <f>IFERROR(VLOOKUP(O19, 【参考】数式用!$AY$5:$AY$13, 1, FALSE), "")</f>
        <v/>
      </c>
      <c r="AH19" s="435" t="str">
        <f>IFERROR(VLOOKUP(N19, 【参考】数式用!$BA$2:$BB$48, 2, FALSE), "")</f>
        <v>対象</v>
      </c>
      <c r="AI19" s="436">
        <f t="shared" si="0"/>
        <v>1</v>
      </c>
      <c r="AJ19" s="437" t="str">
        <f t="shared" si="1"/>
        <v/>
      </c>
      <c r="AK19" s="155"/>
      <c r="AL19" s="155"/>
      <c r="AM19" s="127"/>
      <c r="AN19" s="906"/>
      <c r="AO19" s="906"/>
    </row>
    <row r="20" spans="1:46" ht="30" customHeight="1">
      <c r="A20" s="157">
        <v>7</v>
      </c>
      <c r="B20" s="912" t="str">
        <f>IF(基本情報入力シート!C45="","",基本情報入力シート!C45)</f>
        <v>1111111113</v>
      </c>
      <c r="C20" s="913"/>
      <c r="D20" s="913"/>
      <c r="E20" s="913"/>
      <c r="F20" s="913"/>
      <c r="G20" s="913"/>
      <c r="H20" s="913"/>
      <c r="I20" s="914"/>
      <c r="J20" s="418" t="str">
        <f>IF(基本情報入力シート!M45="","",基本情報入力シート!M45)</f>
        <v>東京都</v>
      </c>
      <c r="K20" s="419" t="str">
        <f>IF(基本情報入力シート!R45="","",基本情報入力シート!R45)</f>
        <v>東京都</v>
      </c>
      <c r="L20" s="419" t="str">
        <f>IF(基本情報入力シート!W45="","",基本情報入力シート!W45)</f>
        <v>千代田区</v>
      </c>
      <c r="M20" s="418" t="str">
        <f>IF(基本情報入力シート!X45="","",基本情報入力シート!X45)</f>
        <v>○○訪問入浴介護</v>
      </c>
      <c r="N20" s="161" t="str">
        <f>IF(基本情報入力シート!Y45="","",基本情報入力シート!Y45)</f>
        <v>訪問入浴介護</v>
      </c>
      <c r="O20" s="168" t="s">
        <v>2162</v>
      </c>
      <c r="P20" s="528" t="s">
        <v>2153</v>
      </c>
      <c r="Q20" s="937">
        <v>9000000</v>
      </c>
      <c r="R20" s="938"/>
      <c r="S20" s="158">
        <f>IFERROR(ROUNDDOWN(Q20*VLOOKUP(N20,【参考】数式用!$AR$2:$AW$48,MATCH(P20,【参考】数式用!$AT$4:$AW$4)+2,FALSE)*0.5, 0), "")</f>
        <v>3015957</v>
      </c>
      <c r="T20" s="531" t="s">
        <v>2320</v>
      </c>
      <c r="U20" s="160">
        <f>IFERROR(IF(AG20&lt;&gt;"",Q20*VLOOKUP(N20,【参考】数式用!$AG$2:$AL$48,MATCH(P20,【参考】数式用!$AI$4:$AL$4,0)+2,0), ""), "")</f>
        <v>1053191.489361702</v>
      </c>
      <c r="V20" s="42" t="s">
        <v>2320</v>
      </c>
      <c r="W20" s="935">
        <v>1</v>
      </c>
      <c r="X20" s="936"/>
      <c r="Y20" s="43" t="s">
        <v>2321</v>
      </c>
      <c r="Z20" s="49"/>
      <c r="AA20" s="159" t="str">
        <f>IFERROR(IF(Y20="ー", "", ROUNDDOWN(Z20*VLOOKUP(N20,【参考】数式用!$AR$2:$AW$48,MATCH(Y20,【参考】数式用!$AT$4:$AW$4)+2,FALSE)*0.5, 0)), "")</f>
        <v/>
      </c>
      <c r="AB20" s="50"/>
      <c r="AC20" s="905" t="str">
        <f>IFERROR(IF(AG20&lt;&gt;"",Z20*VLOOKUP(N20,【参考】数式用!$AG$2:$AL$48,MATCH(Y20,【参考】数式用!$AI$4:$AL$4,0)+2,0), ""), "")</f>
        <v/>
      </c>
      <c r="AD20" s="905"/>
      <c r="AE20" s="422"/>
      <c r="AF20" s="54"/>
      <c r="AG20" s="434" t="str">
        <f>IFERROR(VLOOKUP(O20, 【参考】数式用!$AY$5:$AY$13, 1, FALSE), "")</f>
        <v>処遇改善加算Ⅴ（３）</v>
      </c>
      <c r="AH20" s="435" t="str">
        <f>IFERROR(VLOOKUP(N20, 【参考】数式用!$BA$2:$BB$48, 2, FALSE), "")</f>
        <v>対象</v>
      </c>
      <c r="AI20" s="436">
        <f t="shared" si="0"/>
        <v>1</v>
      </c>
      <c r="AJ20" s="437" t="str">
        <f t="shared" si="1"/>
        <v/>
      </c>
      <c r="AK20" s="155"/>
      <c r="AL20" s="155"/>
      <c r="AM20" s="127"/>
      <c r="AN20" s="906"/>
      <c r="AO20" s="906"/>
    </row>
    <row r="21" spans="1:46" ht="30" customHeight="1">
      <c r="A21" s="157">
        <v>8</v>
      </c>
      <c r="B21" s="912" t="str">
        <f>IF(基本情報入力シート!C46="","",基本情報入力シート!C46)</f>
        <v>1111111114</v>
      </c>
      <c r="C21" s="913"/>
      <c r="D21" s="913"/>
      <c r="E21" s="913"/>
      <c r="F21" s="913"/>
      <c r="G21" s="913"/>
      <c r="H21" s="913"/>
      <c r="I21" s="914"/>
      <c r="J21" s="418" t="str">
        <f>IF(基本情報入力シート!M46="","",基本情報入力シート!M46)</f>
        <v>東京都</v>
      </c>
      <c r="K21" s="419" t="str">
        <f>IF(基本情報入力シート!R46="","",基本情報入力シート!R46)</f>
        <v>東京都</v>
      </c>
      <c r="L21" s="419" t="str">
        <f>IF(基本情報入力シート!W46="","",基本情報入力シート!W46)</f>
        <v>千代田区</v>
      </c>
      <c r="M21" s="418" t="str">
        <f>IF(基本情報入力シート!X46="","",基本情報入力シート!X46)</f>
        <v>○○訪問入浴介護</v>
      </c>
      <c r="N21" s="161" t="str">
        <f>IF(基本情報入力シート!Y46="","",基本情報入力シート!Y46)</f>
        <v>介護予防訪問入浴介護</v>
      </c>
      <c r="O21" s="168" t="s">
        <v>2163</v>
      </c>
      <c r="P21" s="528" t="s">
        <v>2153</v>
      </c>
      <c r="Q21" s="937">
        <v>9000001</v>
      </c>
      <c r="R21" s="938"/>
      <c r="S21" s="158">
        <f>IFERROR(ROUNDDOWN(Q21*VLOOKUP(N21,【参考】数式用!$AR$2:$AW$48,MATCH(P21,【参考】数式用!$AT$4:$AW$4)+2,FALSE)*0.5, 0), "")</f>
        <v>3015957</v>
      </c>
      <c r="T21" s="530" t="s">
        <v>2320</v>
      </c>
      <c r="U21" s="160" t="str">
        <f>IFERROR(IF(AG21&lt;&gt;"",Q21*VLOOKUP(N21,【参考】数式用!$AG$2:$AL$48,MATCH(P21,【参考】数式用!$AI$4:$AL$4,0)+2,0), ""), "")</f>
        <v/>
      </c>
      <c r="V21" s="42"/>
      <c r="W21" s="935"/>
      <c r="X21" s="936"/>
      <c r="Y21" s="43" t="s">
        <v>2321</v>
      </c>
      <c r="Z21" s="49"/>
      <c r="AA21" s="159" t="str">
        <f>IFERROR(IF(Y21="ー", "", ROUNDDOWN(Z21*VLOOKUP(N21,【参考】数式用!$AR$2:$AW$48,MATCH(Y21,【参考】数式用!$AT$4:$AW$4)+2,FALSE)*0.5, 0)), "")</f>
        <v/>
      </c>
      <c r="AB21" s="50"/>
      <c r="AC21" s="905" t="str">
        <f>IFERROR(IF(AG21&lt;&gt;"",Z21*VLOOKUP(N21,【参考】数式用!$AG$2:$AL$48,MATCH(Y21,【参考】数式用!$AI$4:$AL$4,0)+2,0), ""), "")</f>
        <v/>
      </c>
      <c r="AD21" s="905"/>
      <c r="AE21" s="422"/>
      <c r="AF21" s="54"/>
      <c r="AG21" s="434" t="str">
        <f>IFERROR(VLOOKUP(O21, 【参考】数式用!$AY$5:$AY$13, 1, FALSE), "")</f>
        <v/>
      </c>
      <c r="AH21" s="435" t="str">
        <f>IFERROR(VLOOKUP(N21, 【参考】数式用!$BA$2:$BB$48, 2, FALSE), "")</f>
        <v>対象外</v>
      </c>
      <c r="AI21" s="436" t="str">
        <f t="shared" si="0"/>
        <v/>
      </c>
      <c r="AJ21" s="437" t="str">
        <f t="shared" si="1"/>
        <v/>
      </c>
      <c r="AK21" s="155"/>
      <c r="AL21" s="155"/>
      <c r="AM21" s="127"/>
      <c r="AN21" s="906"/>
      <c r="AO21" s="906"/>
    </row>
    <row r="22" spans="1:46" ht="30" customHeight="1">
      <c r="A22" s="157">
        <v>9</v>
      </c>
      <c r="B22" s="912" t="str">
        <f>IF(基本情報入力シート!C47="","",基本情報入力シート!C47)</f>
        <v>1111111115</v>
      </c>
      <c r="C22" s="913"/>
      <c r="D22" s="913"/>
      <c r="E22" s="913"/>
      <c r="F22" s="913"/>
      <c r="G22" s="913"/>
      <c r="H22" s="913"/>
      <c r="I22" s="914"/>
      <c r="J22" s="418" t="str">
        <f>IF(基本情報入力シート!M47="","",基本情報入力シート!M47)</f>
        <v>東京都</v>
      </c>
      <c r="K22" s="419" t="str">
        <f>IF(基本情報入力シート!R47="","",基本情報入力シート!R47)</f>
        <v>東京都</v>
      </c>
      <c r="L22" s="419" t="str">
        <f>IF(基本情報入力シート!W47="","",基本情報入力シート!W47)</f>
        <v>千代田区</v>
      </c>
      <c r="M22" s="418" t="str">
        <f>IF(基本情報入力シート!X47="","",基本情報入力シート!X47)</f>
        <v>○○デイケア</v>
      </c>
      <c r="N22" s="161" t="str">
        <f>IF(基本情報入力シート!Y47="","",基本情報入力シート!Y47)</f>
        <v>通所介護</v>
      </c>
      <c r="O22" s="168" t="s">
        <v>2164</v>
      </c>
      <c r="P22" s="527" t="s">
        <v>2153</v>
      </c>
      <c r="Q22" s="937">
        <v>8000000</v>
      </c>
      <c r="R22" s="938"/>
      <c r="S22" s="158">
        <f>IFERROR(ROUNDDOWN(Q22*VLOOKUP(N22,【参考】数式用!$AR$2:$AW$48,MATCH(P22,【参考】数式用!$AT$4:$AW$4)+2,FALSE)*0.5, 0), "")</f>
        <v>2844444</v>
      </c>
      <c r="T22" s="530" t="s">
        <v>2320</v>
      </c>
      <c r="U22" s="160">
        <f>IFERROR(IF(AG22&lt;&gt;"",Q22*VLOOKUP(N22,【参考】数式用!$AG$2:$AL$48,MATCH(P22,【参考】数式用!$AI$4:$AL$4,0)+2,0), ""), "")</f>
        <v>977777.77777777787</v>
      </c>
      <c r="V22" s="42" t="s">
        <v>2320</v>
      </c>
      <c r="W22" s="935">
        <v>1</v>
      </c>
      <c r="X22" s="936"/>
      <c r="Y22" s="43" t="s">
        <v>2321</v>
      </c>
      <c r="Z22" s="49"/>
      <c r="AA22" s="159" t="str">
        <f>IFERROR(IF(Y22="ー", "", ROUNDDOWN(Z22*VLOOKUP(N22,【参考】数式用!$AR$2:$AW$48,MATCH(Y22,【参考】数式用!$AT$4:$AW$4)+2,FALSE)*0.5, 0)), "")</f>
        <v/>
      </c>
      <c r="AB22" s="50"/>
      <c r="AC22" s="905" t="str">
        <f>IFERROR(IF(AG22&lt;&gt;"",Z22*VLOOKUP(N22,【参考】数式用!$AG$2:$AL$48,MATCH(Y22,【参考】数式用!$AI$4:$AL$4,0)+2,0), ""), "")</f>
        <v/>
      </c>
      <c r="AD22" s="905"/>
      <c r="AE22" s="422"/>
      <c r="AF22" s="54"/>
      <c r="AG22" s="434" t="str">
        <f>IFERROR(VLOOKUP(O22, 【参考】数式用!$AY$5:$AY$13, 1, FALSE), "")</f>
        <v>処遇改善加算Ⅴ（５）</v>
      </c>
      <c r="AH22" s="435" t="str">
        <f>IFERROR(VLOOKUP(N22, 【参考】数式用!$BA$2:$BB$48, 2, FALSE), "")</f>
        <v>対象</v>
      </c>
      <c r="AI22" s="436">
        <f t="shared" si="0"/>
        <v>1</v>
      </c>
      <c r="AJ22" s="437" t="str">
        <f t="shared" si="1"/>
        <v/>
      </c>
      <c r="AK22" s="155"/>
      <c r="AL22" s="155"/>
      <c r="AM22" s="127"/>
      <c r="AN22" s="149"/>
      <c r="AO22" s="149"/>
    </row>
    <row r="23" spans="1:46" ht="30" customHeight="1">
      <c r="A23" s="157">
        <v>10</v>
      </c>
      <c r="B23" s="912" t="str">
        <f>IF(基本情報入力シート!C48="","",基本情報入力シート!C48)</f>
        <v>1111111116</v>
      </c>
      <c r="C23" s="913"/>
      <c r="D23" s="913"/>
      <c r="E23" s="913"/>
      <c r="F23" s="913"/>
      <c r="G23" s="913"/>
      <c r="H23" s="913"/>
      <c r="I23" s="914"/>
      <c r="J23" s="418" t="str">
        <f>IF(基本情報入力シート!M48="","",基本情報入力シート!M48)</f>
        <v>千代田区</v>
      </c>
      <c r="K23" s="419" t="str">
        <f>IF(基本情報入力シート!R48="","",基本情報入力シート!R48)</f>
        <v>東京都</v>
      </c>
      <c r="L23" s="419" t="str">
        <f>IF(基本情報入力シート!W48="","",基本情報入力シート!W48)</f>
        <v>千代田区</v>
      </c>
      <c r="M23" s="418" t="str">
        <f>IF(基本情報入力シート!X48="","",基本情報入力シート!X48)</f>
        <v>○○デイケア</v>
      </c>
      <c r="N23" s="161" t="str">
        <f>IF(基本情報入力シート!Y48="","",基本情報入力シート!Y48)</f>
        <v>地域密着型通所介護</v>
      </c>
      <c r="O23" s="168" t="s">
        <v>2165</v>
      </c>
      <c r="P23" s="528" t="s">
        <v>2153</v>
      </c>
      <c r="Q23" s="937">
        <v>9025200</v>
      </c>
      <c r="R23" s="938"/>
      <c r="S23" s="158">
        <f>IFERROR(ROUNDDOWN(Q23*VLOOKUP(N23,【参考】数式用!$AR$2:$AW$48,MATCH(P23,【参考】数式用!$AT$4:$AW$4)+2,FALSE)*0.5, 0), "")</f>
        <v>3208960</v>
      </c>
      <c r="T23" s="531" t="s">
        <v>2320</v>
      </c>
      <c r="U23" s="160">
        <f>IFERROR(IF(AG23&lt;&gt;"",Q23*VLOOKUP(N23,【参考】数式用!$AG$2:$AL$48,MATCH(P23,【参考】数式用!$AI$4:$AL$4,0)+2,0), ""), "")</f>
        <v>1103080</v>
      </c>
      <c r="V23" s="42" t="s">
        <v>2320</v>
      </c>
      <c r="W23" s="935">
        <v>1</v>
      </c>
      <c r="X23" s="936"/>
      <c r="Y23" s="43" t="s">
        <v>2321</v>
      </c>
      <c r="Z23" s="49"/>
      <c r="AA23" s="159" t="str">
        <f>IFERROR(IF(Y23="ー", "", ROUNDDOWN(Z23*VLOOKUP(N23,【参考】数式用!$AR$2:$AW$48,MATCH(Y23,【参考】数式用!$AT$4:$AW$4)+2,FALSE)*0.5, 0)), "")</f>
        <v/>
      </c>
      <c r="AB23" s="50"/>
      <c r="AC23" s="905" t="str">
        <f>IFERROR(IF(AG23&lt;&gt;"",Z23*VLOOKUP(N23,【参考】数式用!$AG$2:$AL$48,MATCH(Y23,【参考】数式用!$AI$4:$AL$4,0)+2,0), ""), "")</f>
        <v/>
      </c>
      <c r="AD23" s="905"/>
      <c r="AE23" s="422"/>
      <c r="AF23" s="54"/>
      <c r="AG23" s="434" t="str">
        <f>IFERROR(VLOOKUP(O23, 【参考】数式用!$AY$5:$AY$13, 1, FALSE), "")</f>
        <v>処遇改善加算Ⅴ（６）</v>
      </c>
      <c r="AH23" s="435" t="str">
        <f>IFERROR(VLOOKUP(N23, 【参考】数式用!$BA$2:$BB$48, 2, FALSE), "")</f>
        <v>対象</v>
      </c>
      <c r="AI23" s="436">
        <f t="shared" si="0"/>
        <v>1</v>
      </c>
      <c r="AJ23" s="437" t="str">
        <f t="shared" si="1"/>
        <v/>
      </c>
      <c r="AK23" s="155"/>
      <c r="AL23" s="155"/>
      <c r="AM23" s="127"/>
      <c r="AN23" s="127"/>
    </row>
    <row r="24" spans="1:46" ht="30" customHeight="1">
      <c r="A24" s="157">
        <v>11</v>
      </c>
      <c r="B24" s="912" t="str">
        <f>IF(基本情報入力シート!C49="","",基本情報入力シート!C49)</f>
        <v>1111111117</v>
      </c>
      <c r="C24" s="913"/>
      <c r="D24" s="913"/>
      <c r="E24" s="913"/>
      <c r="F24" s="913"/>
      <c r="G24" s="913"/>
      <c r="H24" s="913"/>
      <c r="I24" s="914"/>
      <c r="J24" s="418" t="str">
        <f>IF(基本情報入力シート!M49="","",基本情報入力シート!M49)</f>
        <v>東京都</v>
      </c>
      <c r="K24" s="419" t="str">
        <f>IF(基本情報入力シート!R49="","",基本情報入力シート!R49)</f>
        <v>東京都</v>
      </c>
      <c r="L24" s="419" t="str">
        <f>IF(基本情報入力シート!W49="","",基本情報入力シート!W49)</f>
        <v>千代田区</v>
      </c>
      <c r="M24" s="418" t="str">
        <f>IF(基本情報入力シート!X49="","",基本情報入力シート!X49)</f>
        <v>○○リハ</v>
      </c>
      <c r="N24" s="161" t="str">
        <f>IF(基本情報入力シート!Y49="","",基本情報入力シート!Y49)</f>
        <v>通所リハビリテーション</v>
      </c>
      <c r="O24" s="168" t="s">
        <v>2166</v>
      </c>
      <c r="P24" s="528" t="s">
        <v>2153</v>
      </c>
      <c r="Q24" s="937">
        <v>8591000</v>
      </c>
      <c r="R24" s="938"/>
      <c r="S24" s="158">
        <f>IFERROR(ROUNDDOWN(Q24*VLOOKUP(N24,【参考】数式用!$AR$2:$AW$48,MATCH(P24,【参考】数式用!$AT$4:$AW$4)+2,FALSE)*0.5, 0), "")</f>
        <v>2742909</v>
      </c>
      <c r="T24" s="530" t="s">
        <v>2320</v>
      </c>
      <c r="U24" s="160" t="str">
        <f>IFERROR(IF(AG24&lt;&gt;"",Q24*VLOOKUP(N24,【参考】数式用!$AG$2:$AL$48,MATCH(P24,【参考】数式用!$AI$4:$AL$4,0)+2,0), ""), "")</f>
        <v/>
      </c>
      <c r="V24" s="42"/>
      <c r="W24" s="935">
        <v>1</v>
      </c>
      <c r="X24" s="936"/>
      <c r="Y24" s="43" t="s">
        <v>2321</v>
      </c>
      <c r="Z24" s="49"/>
      <c r="AA24" s="159" t="str">
        <f>IFERROR(IF(Y24="ー", "", ROUNDDOWN(Z24*VLOOKUP(N24,【参考】数式用!$AR$2:$AW$48,MATCH(Y24,【参考】数式用!$AT$4:$AW$4)+2,FALSE)*0.5, 0)), "")</f>
        <v/>
      </c>
      <c r="AB24" s="50"/>
      <c r="AC24" s="905" t="str">
        <f>IFERROR(IF(AG24&lt;&gt;"",Z24*VLOOKUP(N24,【参考】数式用!$AG$2:$AL$48,MATCH(Y24,【参考】数式用!$AI$4:$AL$4,0)+2,0), ""), "")</f>
        <v/>
      </c>
      <c r="AD24" s="905"/>
      <c r="AE24" s="422"/>
      <c r="AF24" s="54"/>
      <c r="AG24" s="434" t="str">
        <f>IFERROR(VLOOKUP(O24, 【参考】数式用!$AY$5:$AY$13, 1, FALSE), "")</f>
        <v/>
      </c>
      <c r="AH24" s="435" t="str">
        <f>IFERROR(VLOOKUP(N24, 【参考】数式用!$BA$2:$BB$48, 2, FALSE), "")</f>
        <v>対象</v>
      </c>
      <c r="AI24" s="436">
        <f t="shared" si="0"/>
        <v>1</v>
      </c>
      <c r="AJ24" s="437" t="str">
        <f t="shared" si="1"/>
        <v/>
      </c>
      <c r="AK24" s="155"/>
      <c r="AL24" s="155"/>
      <c r="AM24" s="127"/>
      <c r="AN24" s="127"/>
    </row>
    <row r="25" spans="1:46" ht="30" customHeight="1">
      <c r="A25" s="157">
        <v>12</v>
      </c>
      <c r="B25" s="912" t="str">
        <f>IF(基本情報入力シート!C50="","",基本情報入力シート!C50)</f>
        <v>1111111118</v>
      </c>
      <c r="C25" s="913"/>
      <c r="D25" s="913"/>
      <c r="E25" s="913"/>
      <c r="F25" s="913"/>
      <c r="G25" s="913"/>
      <c r="H25" s="913"/>
      <c r="I25" s="914"/>
      <c r="J25" s="418" t="str">
        <f>IF(基本情報入力シート!M50="","",基本情報入力シート!M50)</f>
        <v>東京都</v>
      </c>
      <c r="K25" s="419" t="str">
        <f>IF(基本情報入力シート!R50="","",基本情報入力シート!R50)</f>
        <v>東京都</v>
      </c>
      <c r="L25" s="419" t="str">
        <f>IF(基本情報入力シート!W50="","",基本情報入力シート!W50)</f>
        <v>千代田区</v>
      </c>
      <c r="M25" s="418" t="str">
        <f>IF(基本情報入力シート!X50="","",基本情報入力シート!X50)</f>
        <v>○○リハ</v>
      </c>
      <c r="N25" s="161" t="str">
        <f>IF(基本情報入力シート!Y50="","",基本情報入力シート!Y50)</f>
        <v>介護予防通所リハビリテーション</v>
      </c>
      <c r="O25" s="168" t="s">
        <v>2167</v>
      </c>
      <c r="P25" s="527" t="s">
        <v>2153</v>
      </c>
      <c r="Q25" s="937">
        <v>8591000</v>
      </c>
      <c r="R25" s="938"/>
      <c r="S25" s="158">
        <f>IFERROR(ROUNDDOWN(Q25*VLOOKUP(N25,【参考】数式用!$AR$2:$AW$48,MATCH(P25,【参考】数式用!$AT$4:$AW$4)+2,FALSE)*0.5, 0), "")</f>
        <v>2742909</v>
      </c>
      <c r="T25" s="530" t="s">
        <v>2320</v>
      </c>
      <c r="U25" s="160">
        <f>IFERROR(IF(AG25&lt;&gt;"",Q25*VLOOKUP(N25,【参考】数式用!$AG$2:$AL$48,MATCH(P25,【参考】数式用!$AI$4:$AL$4,0)+2,0), ""), "")</f>
        <v>1035060.2409638555</v>
      </c>
      <c r="V25" s="42" t="s">
        <v>2320</v>
      </c>
      <c r="W25" s="935"/>
      <c r="X25" s="936"/>
      <c r="Y25" s="43" t="s">
        <v>2321</v>
      </c>
      <c r="Z25" s="49"/>
      <c r="AA25" s="159" t="str">
        <f>IFERROR(IF(Y25="ー", "", ROUNDDOWN(Z25*VLOOKUP(N25,【参考】数式用!$AR$2:$AW$48,MATCH(Y25,【参考】数式用!$AT$4:$AW$4)+2,FALSE)*0.5, 0)), "")</f>
        <v/>
      </c>
      <c r="AB25" s="50"/>
      <c r="AC25" s="905" t="str">
        <f>IFERROR(IF(AG25&lt;&gt;"",Z25*VLOOKUP(N25,【参考】数式用!$AG$2:$AL$48,MATCH(Y25,【参考】数式用!$AI$4:$AL$4,0)+2,0), ""), "")</f>
        <v/>
      </c>
      <c r="AD25" s="905"/>
      <c r="AE25" s="422"/>
      <c r="AF25" s="54"/>
      <c r="AG25" s="434" t="str">
        <f>IFERROR(VLOOKUP(O25, 【参考】数式用!$AY$5:$AY$13, 1, FALSE), "")</f>
        <v>処遇改善加算Ⅴ（８）</v>
      </c>
      <c r="AH25" s="435" t="str">
        <f>IFERROR(VLOOKUP(N25, 【参考】数式用!$BA$2:$BB$48, 2, FALSE), "")</f>
        <v>対象外</v>
      </c>
      <c r="AI25" s="436" t="str">
        <f t="shared" si="0"/>
        <v/>
      </c>
      <c r="AJ25" s="437" t="str">
        <f t="shared" si="1"/>
        <v/>
      </c>
      <c r="AK25" s="155"/>
      <c r="AL25" s="155"/>
      <c r="AM25" s="127"/>
      <c r="AN25" s="127"/>
    </row>
    <row r="26" spans="1:46" ht="30" customHeight="1">
      <c r="A26" s="157">
        <v>13</v>
      </c>
      <c r="B26" s="912" t="str">
        <f>IF(基本情報入力シート!C51="","",基本情報入力シート!C51)</f>
        <v>1111111119</v>
      </c>
      <c r="C26" s="913"/>
      <c r="D26" s="913"/>
      <c r="E26" s="913"/>
      <c r="F26" s="913"/>
      <c r="G26" s="913"/>
      <c r="H26" s="913"/>
      <c r="I26" s="914"/>
      <c r="J26" s="418" t="str">
        <f>IF(基本情報入力シート!M51="","",基本情報入力シート!M51)</f>
        <v>東京都</v>
      </c>
      <c r="K26" s="419" t="str">
        <f>IF(基本情報入力シート!R51="","",基本情報入力シート!R51)</f>
        <v>東京都</v>
      </c>
      <c r="L26" s="419" t="str">
        <f>IF(基本情報入力シート!W51="","",基本情報入力シート!W51)</f>
        <v>千代田区</v>
      </c>
      <c r="M26" s="418" t="str">
        <f>IF(基本情報入力シート!X51="","",基本情報入力シート!X51)</f>
        <v>○○の杜</v>
      </c>
      <c r="N26" s="161" t="str">
        <f>IF(基本情報入力シート!Y51="","",基本情報入力シート!Y51)</f>
        <v>特定施設入居者生活介護</v>
      </c>
      <c r="O26" s="168" t="s">
        <v>2168</v>
      </c>
      <c r="P26" s="527" t="s">
        <v>2153</v>
      </c>
      <c r="Q26" s="937">
        <v>12557000</v>
      </c>
      <c r="R26" s="938"/>
      <c r="S26" s="158">
        <f>IFERROR(ROUNDDOWN(Q26*VLOOKUP(N26,【参考】数式用!$AR$2:$AW$48,MATCH(P26,【参考】数式用!$AT$4:$AW$4)+2,FALSE)*0.5, 0), "")</f>
        <v>4528754</v>
      </c>
      <c r="T26" s="531" t="s">
        <v>2320</v>
      </c>
      <c r="U26" s="160" t="str">
        <f>IFERROR(IF(AG26&lt;&gt;"",Q26*VLOOKUP(N26,【参考】数式用!$AG$2:$AL$48,MATCH(P26,【参考】数式用!$AI$4:$AL$4,0)+2,0), ""), "")</f>
        <v/>
      </c>
      <c r="V26" s="42"/>
      <c r="W26" s="935">
        <v>1</v>
      </c>
      <c r="X26" s="936"/>
      <c r="Y26" s="43" t="s">
        <v>2321</v>
      </c>
      <c r="Z26" s="49"/>
      <c r="AA26" s="159" t="str">
        <f>IFERROR(IF(Y26="ー", "", ROUNDDOWN(Z26*VLOOKUP(N26,【参考】数式用!$AR$2:$AW$48,MATCH(Y26,【参考】数式用!$AT$4:$AW$4)+2,FALSE)*0.5, 0)), "")</f>
        <v/>
      </c>
      <c r="AB26" s="50"/>
      <c r="AC26" s="905" t="str">
        <f>IFERROR(IF(AG26&lt;&gt;"",Z26*VLOOKUP(N26,【参考】数式用!$AG$2:$AL$48,MATCH(Y26,【参考】数式用!$AI$4:$AL$4,0)+2,0), ""), "")</f>
        <v/>
      </c>
      <c r="AD26" s="905"/>
      <c r="AE26" s="422"/>
      <c r="AF26" s="54"/>
      <c r="AG26" s="434" t="str">
        <f>IFERROR(VLOOKUP(O26, 【参考】数式用!$AY$5:$AY$13, 1, FALSE), "")</f>
        <v/>
      </c>
      <c r="AH26" s="435" t="str">
        <f>IFERROR(VLOOKUP(N26, 【参考】数式用!$BA$2:$BB$48, 2, FALSE), "")</f>
        <v>対象</v>
      </c>
      <c r="AI26" s="436">
        <f t="shared" si="0"/>
        <v>1</v>
      </c>
      <c r="AJ26" s="437" t="str">
        <f t="shared" si="1"/>
        <v/>
      </c>
      <c r="AK26" s="155"/>
      <c r="AL26" s="155"/>
      <c r="AM26" s="127"/>
      <c r="AN26" s="127"/>
    </row>
    <row r="27" spans="1:46" ht="30" customHeight="1">
      <c r="A27" s="157">
        <v>14</v>
      </c>
      <c r="B27" s="912" t="str">
        <f>IF(基本情報入力シート!C52="","",基本情報入力シート!C52)</f>
        <v>1111111120</v>
      </c>
      <c r="C27" s="913"/>
      <c r="D27" s="913"/>
      <c r="E27" s="913"/>
      <c r="F27" s="913"/>
      <c r="G27" s="913"/>
      <c r="H27" s="913"/>
      <c r="I27" s="914"/>
      <c r="J27" s="418" t="str">
        <f>IF(基本情報入力シート!M52="","",基本情報入力シート!M52)</f>
        <v>東京都</v>
      </c>
      <c r="K27" s="419" t="str">
        <f>IF(基本情報入力シート!R52="","",基本情報入力シート!R52)</f>
        <v>東京都</v>
      </c>
      <c r="L27" s="419" t="str">
        <f>IF(基本情報入力シート!W52="","",基本情報入力シート!W52)</f>
        <v>千代田区</v>
      </c>
      <c r="M27" s="418" t="str">
        <f>IF(基本情報入力シート!X52="","",基本情報入力シート!X52)</f>
        <v>○○の杜</v>
      </c>
      <c r="N27" s="161" t="str">
        <f>IF(基本情報入力シート!Y52="","",基本情報入力シート!Y52)</f>
        <v>特定施設入居者生活介護（短期利用型）</v>
      </c>
      <c r="O27" s="168" t="s">
        <v>2169</v>
      </c>
      <c r="P27" s="528" t="s">
        <v>2153</v>
      </c>
      <c r="Q27" s="937">
        <v>12557000</v>
      </c>
      <c r="R27" s="938"/>
      <c r="S27" s="158">
        <f>IFERROR(ROUNDDOWN(Q27*VLOOKUP(N27,【参考】数式用!$AR$2:$AW$48,MATCH(P27,【参考】数式用!$AT$4:$AW$4)+2,FALSE)*0.5, 0), "")</f>
        <v>4528754</v>
      </c>
      <c r="T27" s="530" t="s">
        <v>2320</v>
      </c>
      <c r="U27" s="160">
        <f>IFERROR(IF(AG27&lt;&gt;"",Q27*VLOOKUP(N27,【参考】数式用!$AG$2:$AL$48,MATCH(P27,【参考】数式用!$AI$4:$AL$4,0)+2,0), ""), "")</f>
        <v>1543893.4426229508</v>
      </c>
      <c r="V27" s="42" t="s">
        <v>2320</v>
      </c>
      <c r="W27" s="935"/>
      <c r="X27" s="936"/>
      <c r="Y27" s="43" t="s">
        <v>2321</v>
      </c>
      <c r="Z27" s="49"/>
      <c r="AA27" s="159" t="str">
        <f>IFERROR(IF(Y27="ー", "", ROUNDDOWN(Z27*VLOOKUP(N27,【参考】数式用!$AR$2:$AW$48,MATCH(Y27,【参考】数式用!$AT$4:$AW$4)+2,FALSE)*0.5, 0)), "")</f>
        <v/>
      </c>
      <c r="AB27" s="50"/>
      <c r="AC27" s="905" t="str">
        <f>IFERROR(IF(AG27&lt;&gt;"",Z27*VLOOKUP(N27,【参考】数式用!$AG$2:$AL$48,MATCH(Y27,【参考】数式用!$AI$4:$AL$4,0)+2,0), ""), "")</f>
        <v/>
      </c>
      <c r="AD27" s="905"/>
      <c r="AE27" s="422"/>
      <c r="AF27" s="54"/>
      <c r="AG27" s="434" t="str">
        <f>IFERROR(VLOOKUP(O27, 【参考】数式用!$AY$5:$AY$13, 1, FALSE), "")</f>
        <v>処遇改善加算Ⅴ（10）</v>
      </c>
      <c r="AH27" s="435" t="str">
        <f>IFERROR(VLOOKUP(N27, 【参考】数式用!$BA$2:$BB$48, 2, FALSE), "")</f>
        <v>対象外</v>
      </c>
      <c r="AI27" s="436" t="str">
        <f t="shared" si="0"/>
        <v/>
      </c>
      <c r="AJ27" s="437" t="str">
        <f t="shared" si="1"/>
        <v/>
      </c>
      <c r="AK27" s="155"/>
      <c r="AL27" s="155"/>
      <c r="AM27" s="127"/>
      <c r="AN27" s="127"/>
    </row>
    <row r="28" spans="1:46" ht="30" customHeight="1">
      <c r="A28" s="157">
        <v>15</v>
      </c>
      <c r="B28" s="912" t="str">
        <f>IF(基本情報入力シート!C53="","",基本情報入力シート!C53)</f>
        <v>1111111121</v>
      </c>
      <c r="C28" s="913"/>
      <c r="D28" s="913"/>
      <c r="E28" s="913"/>
      <c r="F28" s="913"/>
      <c r="G28" s="913"/>
      <c r="H28" s="913"/>
      <c r="I28" s="914"/>
      <c r="J28" s="418" t="str">
        <f>IF(基本情報入力シート!M53="","",基本情報入力シート!M53)</f>
        <v>東京都</v>
      </c>
      <c r="K28" s="419" t="str">
        <f>IF(基本情報入力シート!R53="","",基本情報入力シート!R53)</f>
        <v>東京都</v>
      </c>
      <c r="L28" s="419" t="str">
        <f>IF(基本情報入力シート!W53="","",基本情報入力シート!W53)</f>
        <v>千代田区</v>
      </c>
      <c r="M28" s="418" t="str">
        <f>IF(基本情報入力シート!X53="","",基本情報入力シート!X53)</f>
        <v>○○の杜</v>
      </c>
      <c r="N28" s="161" t="str">
        <f>IF(基本情報入力シート!Y53="","",基本情報入力シート!Y53)</f>
        <v>介護予防特定施設入居者生活介護</v>
      </c>
      <c r="O28" s="168" t="s">
        <v>2170</v>
      </c>
      <c r="P28" s="528" t="s">
        <v>2153</v>
      </c>
      <c r="Q28" s="937">
        <v>12557000</v>
      </c>
      <c r="R28" s="938"/>
      <c r="S28" s="158">
        <f>IFERROR(ROUNDDOWN(Q28*VLOOKUP(N28,【参考】数式用!$AR$2:$AW$48,MATCH(P28,【参考】数式用!$AT$4:$AW$4)+2,FALSE)*0.5, 0), "")</f>
        <v>4528754</v>
      </c>
      <c r="T28" s="530" t="s">
        <v>2320</v>
      </c>
      <c r="U28" s="160">
        <f>IFERROR(IF(AG28&lt;&gt;"",Q28*VLOOKUP(N28,【参考】数式用!$AG$2:$AL$48,MATCH(P28,【参考】数式用!$AI$4:$AL$4,0)+2,0), ""), "")</f>
        <v>1543893.4426229508</v>
      </c>
      <c r="V28" s="42" t="s">
        <v>2320</v>
      </c>
      <c r="W28" s="935"/>
      <c r="X28" s="936"/>
      <c r="Y28" s="43" t="s">
        <v>2321</v>
      </c>
      <c r="Z28" s="49"/>
      <c r="AA28" s="159" t="str">
        <f>IFERROR(IF(Y28="ー", "", ROUNDDOWN(Z28*VLOOKUP(N28,【参考】数式用!$AR$2:$AW$48,MATCH(Y28,【参考】数式用!$AT$4:$AW$4)+2,FALSE)*0.5, 0)), "")</f>
        <v/>
      </c>
      <c r="AB28" s="50"/>
      <c r="AC28" s="905" t="str">
        <f>IFERROR(IF(AG28&lt;&gt;"",Z28*VLOOKUP(N28,【参考】数式用!$AG$2:$AL$48,MATCH(Y28,【参考】数式用!$AI$4:$AL$4,0)+2,0), ""), "")</f>
        <v/>
      </c>
      <c r="AD28" s="905"/>
      <c r="AE28" s="422"/>
      <c r="AF28" s="54"/>
      <c r="AG28" s="434" t="str">
        <f>IFERROR(VLOOKUP(O28, 【参考】数式用!$AY$5:$AY$13, 1, FALSE), "")</f>
        <v>処遇改善加算Ⅴ（11）</v>
      </c>
      <c r="AH28" s="435" t="str">
        <f>IFERROR(VLOOKUP(N28, 【参考】数式用!$BA$2:$BB$48, 2, FALSE), "")</f>
        <v>対象外</v>
      </c>
      <c r="AI28" s="436" t="str">
        <f t="shared" si="0"/>
        <v/>
      </c>
      <c r="AJ28" s="437" t="str">
        <f t="shared" si="1"/>
        <v/>
      </c>
      <c r="AK28" s="155"/>
      <c r="AL28" s="155"/>
      <c r="AM28" s="127"/>
      <c r="AN28" s="127"/>
    </row>
    <row r="29" spans="1:46" ht="30" customHeight="1">
      <c r="A29" s="157">
        <v>16</v>
      </c>
      <c r="B29" s="912" t="str">
        <f>IF(基本情報入力シート!C54="","",基本情報入力シート!C54)</f>
        <v>1111111122</v>
      </c>
      <c r="C29" s="913"/>
      <c r="D29" s="913"/>
      <c r="E29" s="913"/>
      <c r="F29" s="913"/>
      <c r="G29" s="913"/>
      <c r="H29" s="913"/>
      <c r="I29" s="914"/>
      <c r="J29" s="419" t="str">
        <f>IF(基本情報入力シート!M54="","",基本情報入力シート!M54)</f>
        <v>千代田区</v>
      </c>
      <c r="K29" s="419" t="str">
        <f>IF(基本情報入力シート!R54="","",基本情報入力シート!R54)</f>
        <v>東京都</v>
      </c>
      <c r="L29" s="419" t="str">
        <f>IF(基本情報入力シート!W54="","",基本情報入力シート!W54)</f>
        <v>千代田区</v>
      </c>
      <c r="M29" s="419" t="str">
        <f>IF(基本情報入力シート!X54="","",基本情報入力シート!X54)</f>
        <v>○○の杜</v>
      </c>
      <c r="N29" s="161" t="str">
        <f>IF(基本情報入力シート!Y54="","",基本情報入力シート!Y54)</f>
        <v>地域密着型特定施設入居者生活介護</v>
      </c>
      <c r="O29" s="168" t="s">
        <v>2171</v>
      </c>
      <c r="P29" s="527" t="s">
        <v>2153</v>
      </c>
      <c r="Q29" s="937">
        <v>12557000</v>
      </c>
      <c r="R29" s="938"/>
      <c r="S29" s="158">
        <f>IFERROR(ROUNDDOWN(Q29*VLOOKUP(N29,【参考】数式用!$AR$2:$AW$48,MATCH(P29,【参考】数式用!$AT$4:$AW$4)+2,FALSE)*0.5, 0), "")</f>
        <v>4528754</v>
      </c>
      <c r="T29" s="531" t="s">
        <v>2320</v>
      </c>
      <c r="U29" s="160">
        <f>IFERROR(IF(AG29&lt;&gt;"",Q29*VLOOKUP(N29,【参考】数式用!$AG$2:$AL$48,MATCH(P29,【参考】数式用!$AI$4:$AL$4,0)+2,0), ""), "")</f>
        <v>1543893.4426229508</v>
      </c>
      <c r="V29" s="42" t="s">
        <v>2320</v>
      </c>
      <c r="W29" s="935">
        <v>1</v>
      </c>
      <c r="X29" s="936"/>
      <c r="Y29" s="43" t="s">
        <v>2321</v>
      </c>
      <c r="Z29" s="49"/>
      <c r="AA29" s="159" t="str">
        <f>IFERROR(IF(Y29="ー", "", ROUNDDOWN(Z29*VLOOKUP(N29,【参考】数式用!$AR$2:$AW$48,MATCH(Y29,【参考】数式用!$AT$4:$AW$4)+2,FALSE)*0.5, 0)), "")</f>
        <v/>
      </c>
      <c r="AB29" s="50"/>
      <c r="AC29" s="905" t="str">
        <f>IFERROR(IF(AG29&lt;&gt;"",Z29*VLOOKUP(N29,【参考】数式用!$AG$2:$AL$48,MATCH(Y29,【参考】数式用!$AI$4:$AL$4,0)+2,0), ""), "")</f>
        <v/>
      </c>
      <c r="AD29" s="905"/>
      <c r="AE29" s="422"/>
      <c r="AF29" s="54"/>
      <c r="AG29" s="434" t="str">
        <f>IFERROR(VLOOKUP(O29, 【参考】数式用!$AY$5:$AY$13, 1, FALSE), "")</f>
        <v>処遇改善加算Ⅴ（12）</v>
      </c>
      <c r="AH29" s="435" t="str">
        <f>IFERROR(VLOOKUP(N29, 【参考】数式用!$BA$2:$BB$48, 2, FALSE), "")</f>
        <v>対象</v>
      </c>
      <c r="AI29" s="436">
        <f t="shared" si="0"/>
        <v>1</v>
      </c>
      <c r="AJ29" s="437" t="str">
        <f t="shared" si="1"/>
        <v/>
      </c>
      <c r="AK29" s="155"/>
      <c r="AL29" s="155"/>
      <c r="AM29" s="127"/>
      <c r="AN29" s="127"/>
    </row>
    <row r="30" spans="1:46" s="126" customFormat="1" ht="30" customHeight="1">
      <c r="A30" s="157">
        <v>17</v>
      </c>
      <c r="B30" s="912" t="str">
        <f>IF(基本情報入力シート!C55="","",基本情報入力シート!C55)</f>
        <v>1111111123</v>
      </c>
      <c r="C30" s="913"/>
      <c r="D30" s="913"/>
      <c r="E30" s="913"/>
      <c r="F30" s="913"/>
      <c r="G30" s="913"/>
      <c r="H30" s="913"/>
      <c r="I30" s="914"/>
      <c r="J30" s="418" t="str">
        <f>IF(基本情報入力シート!M55="","",基本情報入力シート!M55)</f>
        <v>千代田区</v>
      </c>
      <c r="K30" s="419" t="str">
        <f>IF(基本情報入力シート!R55="","",基本情報入力シート!R55)</f>
        <v>東京都</v>
      </c>
      <c r="L30" s="419" t="str">
        <f>IF(基本情報入力シート!W55="","",基本情報入力シート!W55)</f>
        <v>千代田区</v>
      </c>
      <c r="M30" s="418" t="str">
        <f>IF(基本情報入力シート!X55="","",基本情報入力シート!X55)</f>
        <v>○○の杜</v>
      </c>
      <c r="N30" s="161" t="str">
        <f>IF(基本情報入力シート!Y55="","",基本情報入力シート!Y55)</f>
        <v>地域密着型特定施設入居者生活介護（短期利用型）</v>
      </c>
      <c r="O30" s="168" t="s">
        <v>2172</v>
      </c>
      <c r="P30" s="528" t="s">
        <v>2153</v>
      </c>
      <c r="Q30" s="937">
        <v>12557000</v>
      </c>
      <c r="R30" s="938"/>
      <c r="S30" s="158">
        <f>IFERROR(ROUNDDOWN(Q30*VLOOKUP(N30,【参考】数式用!$AR$2:$AW$48,MATCH(P30,【参考】数式用!$AT$4:$AW$4)+2,FALSE)*0.5, 0), "")</f>
        <v>4528754</v>
      </c>
      <c r="T30" s="530" t="s">
        <v>2320</v>
      </c>
      <c r="U30" s="160" t="str">
        <f>IFERROR(IF(AG30&lt;&gt;"",Q30*VLOOKUP(N30,【参考】数式用!$AG$2:$AL$48,MATCH(P30,【参考】数式用!$AI$4:$AL$4,0)+2,0), ""), "")</f>
        <v/>
      </c>
      <c r="V30" s="42"/>
      <c r="W30" s="935"/>
      <c r="X30" s="936"/>
      <c r="Y30" s="43" t="s">
        <v>2321</v>
      </c>
      <c r="Z30" s="49"/>
      <c r="AA30" s="159" t="str">
        <f>IFERROR(IF(Y30="ー", "", ROUNDDOWN(Z30*VLOOKUP(N30,【参考】数式用!$AR$2:$AW$48,MATCH(Y30,【参考】数式用!$AT$4:$AW$4)+2,FALSE)*0.5, 0)), "")</f>
        <v/>
      </c>
      <c r="AB30" s="50"/>
      <c r="AC30" s="905" t="str">
        <f>IFERROR(IF(AG30&lt;&gt;"",Z30*VLOOKUP(N30,【参考】数式用!$AG$2:$AL$48,MATCH(Y30,【参考】数式用!$AI$4:$AL$4,0)+2,0), ""), "")</f>
        <v/>
      </c>
      <c r="AD30" s="905"/>
      <c r="AE30" s="422"/>
      <c r="AF30" s="54"/>
      <c r="AG30" s="434" t="str">
        <f>IFERROR(VLOOKUP(O30, 【参考】数式用!$AY$5:$AY$13, 1, FALSE), "")</f>
        <v/>
      </c>
      <c r="AH30" s="435" t="str">
        <f>IFERROR(VLOOKUP(N30, 【参考】数式用!$BA$2:$BB$48, 2, FALSE), "")</f>
        <v>対象外</v>
      </c>
      <c r="AI30" s="436" t="str">
        <f t="shared" si="0"/>
        <v/>
      </c>
      <c r="AJ30" s="437" t="str">
        <f t="shared" si="1"/>
        <v/>
      </c>
      <c r="AK30" s="155"/>
      <c r="AL30" s="155"/>
      <c r="AM30" s="127"/>
      <c r="AN30" s="127"/>
      <c r="AO30" s="127"/>
      <c r="AP30" s="127"/>
      <c r="AQ30" s="127"/>
      <c r="AR30" s="127"/>
      <c r="AS30" s="127"/>
      <c r="AT30" s="127"/>
    </row>
    <row r="31" spans="1:46" s="126" customFormat="1" ht="30" customHeight="1">
      <c r="A31" s="157">
        <v>18</v>
      </c>
      <c r="B31" s="912" t="str">
        <f>IF(基本情報入力シート!C56="","",基本情報入力シート!C56)</f>
        <v>1111111124</v>
      </c>
      <c r="C31" s="913"/>
      <c r="D31" s="913"/>
      <c r="E31" s="913"/>
      <c r="F31" s="913"/>
      <c r="G31" s="913"/>
      <c r="H31" s="913"/>
      <c r="I31" s="914"/>
      <c r="J31" s="418" t="str">
        <f>IF(基本情報入力シート!M56="","",基本情報入力シート!M56)</f>
        <v>千代田区</v>
      </c>
      <c r="K31" s="419" t="str">
        <f>IF(基本情報入力シート!R56="","",基本情報入力シート!R56)</f>
        <v>東京都</v>
      </c>
      <c r="L31" s="419" t="str">
        <f>IF(基本情報入力シート!W56="","",基本情報入力シート!W56)</f>
        <v>千代田区</v>
      </c>
      <c r="M31" s="418" t="str">
        <f>IF(基本情報入力シート!X56="","",基本情報入力シート!X56)</f>
        <v>○○デイケア</v>
      </c>
      <c r="N31" s="161" t="str">
        <f>IF(基本情報入力シート!Y56="","",基本情報入力シート!Y56)</f>
        <v>認知症対応型通所介護</v>
      </c>
      <c r="O31" s="168" t="s">
        <v>2173</v>
      </c>
      <c r="P31" s="528" t="s">
        <v>2153</v>
      </c>
      <c r="Q31" s="937">
        <v>18082000</v>
      </c>
      <c r="R31" s="938"/>
      <c r="S31" s="158">
        <f>IFERROR(ROUNDDOWN(Q31*VLOOKUP(N31,【参考】数式用!$AR$2:$AW$48,MATCH(P31,【参考】数式用!$AT$4:$AW$4)+2,FALSE)*0.5, 0), "")</f>
        <v>6339091</v>
      </c>
      <c r="T31" s="530" t="s">
        <v>2320</v>
      </c>
      <c r="U31" s="160">
        <f>IFERROR(IF(AG31&lt;&gt;"",Q31*VLOOKUP(N31,【参考】数式用!$AG$2:$AL$48,MATCH(P31,【参考】数式用!$AI$4:$AL$4,0)+2,0), ""), "")</f>
        <v>2390149.4252873566</v>
      </c>
      <c r="V31" s="42" t="s">
        <v>2320</v>
      </c>
      <c r="W31" s="935">
        <v>1</v>
      </c>
      <c r="X31" s="936"/>
      <c r="Y31" s="43" t="s">
        <v>2321</v>
      </c>
      <c r="Z31" s="49"/>
      <c r="AA31" s="159" t="str">
        <f>IFERROR(IF(Y31="ー", "", ROUNDDOWN(Z31*VLOOKUP(N31,【参考】数式用!$AR$2:$AW$48,MATCH(Y31,【参考】数式用!$AT$4:$AW$4)+2,FALSE)*0.5, 0)), "")</f>
        <v/>
      </c>
      <c r="AB31" s="50"/>
      <c r="AC31" s="905" t="str">
        <f>IFERROR(IF(AG31&lt;&gt;"",Z31*VLOOKUP(N31,【参考】数式用!$AG$2:$AL$48,MATCH(Y31,【参考】数式用!$AI$4:$AL$4,0)+2,0), ""), "")</f>
        <v/>
      </c>
      <c r="AD31" s="905"/>
      <c r="AE31" s="422"/>
      <c r="AF31" s="54"/>
      <c r="AG31" s="434" t="str">
        <f>IFERROR(VLOOKUP(O31, 【参考】数式用!$AY$5:$AY$13, 1, FALSE), "")</f>
        <v>処遇改善加算Ⅴ（14）</v>
      </c>
      <c r="AH31" s="435" t="str">
        <f>IFERROR(VLOOKUP(N31, 【参考】数式用!$BA$2:$BB$48, 2, FALSE), "")</f>
        <v>対象</v>
      </c>
      <c r="AI31" s="436">
        <f t="shared" si="0"/>
        <v>1</v>
      </c>
      <c r="AJ31" s="437" t="str">
        <f t="shared" si="1"/>
        <v/>
      </c>
      <c r="AK31" s="155"/>
      <c r="AL31" s="155"/>
      <c r="AM31" s="127"/>
      <c r="AN31" s="127"/>
      <c r="AO31" s="127"/>
      <c r="AP31" s="127"/>
      <c r="AQ31" s="127"/>
      <c r="AR31" s="127"/>
      <c r="AS31" s="127"/>
      <c r="AT31" s="127"/>
    </row>
    <row r="32" spans="1:46" s="126" customFormat="1" ht="30" customHeight="1">
      <c r="A32" s="157">
        <v>19</v>
      </c>
      <c r="B32" s="912" t="str">
        <f>IF(基本情報入力シート!C57="","",基本情報入力シート!C57)</f>
        <v>1111111125</v>
      </c>
      <c r="C32" s="913"/>
      <c r="D32" s="913"/>
      <c r="E32" s="913"/>
      <c r="F32" s="913"/>
      <c r="G32" s="913"/>
      <c r="H32" s="913"/>
      <c r="I32" s="914"/>
      <c r="J32" s="418" t="str">
        <f>IF(基本情報入力シート!M57="","",基本情報入力シート!M57)</f>
        <v>千代田区</v>
      </c>
      <c r="K32" s="419" t="str">
        <f>IF(基本情報入力シート!R57="","",基本情報入力シート!R57)</f>
        <v>東京都</v>
      </c>
      <c r="L32" s="419" t="str">
        <f>IF(基本情報入力シート!W57="","",基本情報入力シート!W57)</f>
        <v>千代田区</v>
      </c>
      <c r="M32" s="418" t="str">
        <f>IF(基本情報入力シート!X57="","",基本情報入力シート!X57)</f>
        <v>○○デイケア</v>
      </c>
      <c r="N32" s="161" t="str">
        <f>IF(基本情報入力シート!Y57="","",基本情報入力シート!Y57)</f>
        <v>介護予防認知症対応型通所介護</v>
      </c>
      <c r="O32" s="168" t="s">
        <v>2174</v>
      </c>
      <c r="P32" s="527" t="s">
        <v>2153</v>
      </c>
      <c r="Q32" s="937">
        <v>18082000</v>
      </c>
      <c r="R32" s="938"/>
      <c r="S32" s="158">
        <f>IFERROR(ROUNDDOWN(Q32*VLOOKUP(N32,【参考】数式用!$AR$2:$AW$48,MATCH(P32,【参考】数式用!$AT$4:$AW$4)+2,FALSE)*0.5, 0), "")</f>
        <v>6339091</v>
      </c>
      <c r="T32" s="531" t="s">
        <v>2320</v>
      </c>
      <c r="U32" s="160" t="str">
        <f>IFERROR(IF(AG32&lt;&gt;"",Q32*VLOOKUP(N32,【参考】数式用!$AG$2:$AL$48,MATCH(P32,【参考】数式用!$AI$4:$AL$4,0)+2,0), ""), "")</f>
        <v/>
      </c>
      <c r="V32" s="42"/>
      <c r="W32" s="935"/>
      <c r="X32" s="936"/>
      <c r="Y32" s="43" t="s">
        <v>2321</v>
      </c>
      <c r="Z32" s="49"/>
      <c r="AA32" s="159" t="str">
        <f>IFERROR(IF(Y32="ー", "", ROUNDDOWN(Z32*VLOOKUP(N32,【参考】数式用!$AR$2:$AW$48,MATCH(Y32,【参考】数式用!$AT$4:$AW$4)+2,FALSE)*0.5, 0)), "")</f>
        <v/>
      </c>
      <c r="AB32" s="50"/>
      <c r="AC32" s="905" t="str">
        <f>IFERROR(IF(AG32&lt;&gt;"",Z32*VLOOKUP(N32,【参考】数式用!$AG$2:$AL$48,MATCH(Y32,【参考】数式用!$AI$4:$AL$4,0)+2,0), ""), "")</f>
        <v/>
      </c>
      <c r="AD32" s="905"/>
      <c r="AE32" s="422"/>
      <c r="AF32" s="54"/>
      <c r="AG32" s="434" t="str">
        <f>IFERROR(VLOOKUP(O32, 【参考】数式用!$AY$5:$AY$13, 1, FALSE), "")</f>
        <v/>
      </c>
      <c r="AH32" s="435" t="str">
        <f>IFERROR(VLOOKUP(N32, 【参考】数式用!$BA$2:$BB$48, 2, FALSE), "")</f>
        <v>対象外</v>
      </c>
      <c r="AI32" s="436" t="str">
        <f t="shared" si="0"/>
        <v/>
      </c>
      <c r="AJ32" s="437" t="str">
        <f t="shared" si="1"/>
        <v/>
      </c>
      <c r="AK32" s="155"/>
      <c r="AL32" s="155"/>
      <c r="AM32" s="127"/>
      <c r="AN32" s="127"/>
      <c r="AO32" s="127"/>
      <c r="AP32" s="127"/>
      <c r="AQ32" s="127"/>
      <c r="AR32" s="127"/>
      <c r="AS32" s="127"/>
      <c r="AT32" s="127"/>
    </row>
    <row r="33" spans="1:46" s="126" customFormat="1" ht="30" customHeight="1">
      <c r="A33" s="157">
        <v>20</v>
      </c>
      <c r="B33" s="912" t="str">
        <f>IF(基本情報入力シート!C58="","",基本情報入力シート!C58)</f>
        <v>1111111126</v>
      </c>
      <c r="C33" s="913"/>
      <c r="D33" s="913"/>
      <c r="E33" s="913"/>
      <c r="F33" s="913"/>
      <c r="G33" s="913"/>
      <c r="H33" s="913"/>
      <c r="I33" s="914"/>
      <c r="J33" s="418" t="str">
        <f>IF(基本情報入力シート!M58="","",基本情報入力シート!M58)</f>
        <v>千代田区</v>
      </c>
      <c r="K33" s="419" t="str">
        <f>IF(基本情報入力シート!R58="","",基本情報入力シート!R58)</f>
        <v>東京都</v>
      </c>
      <c r="L33" s="419" t="str">
        <f>IF(基本情報入力シート!W58="","",基本情報入力シート!W58)</f>
        <v>千代田区</v>
      </c>
      <c r="M33" s="418" t="str">
        <f>IF(基本情報入力シート!X58="","",基本情報入力シート!X58)</f>
        <v>○○小多機</v>
      </c>
      <c r="N33" s="161" t="str">
        <f>IF(基本情報入力シート!Y58="","",基本情報入力シート!Y58)</f>
        <v>小規模多機能型居宅介護</v>
      </c>
      <c r="O33" s="168" t="s">
        <v>2159</v>
      </c>
      <c r="P33" s="527" t="s">
        <v>2153</v>
      </c>
      <c r="Q33" s="937">
        <v>14885000</v>
      </c>
      <c r="R33" s="938"/>
      <c r="S33" s="158">
        <f>IFERROR(ROUNDDOWN(Q33*VLOOKUP(N33,【参考】数式用!$AR$2:$AW$48,MATCH(P33,【参考】数式用!$AT$4:$AW$4)+2,FALSE)*0.5, 0), "")</f>
        <v>5403458</v>
      </c>
      <c r="T33" s="530" t="s">
        <v>2320</v>
      </c>
      <c r="U33" s="160" t="str">
        <f>IFERROR(IF(AG33&lt;&gt;"",Q33*VLOOKUP(N33,【参考】数式用!$AG$2:$AL$48,MATCH(P33,【参考】数式用!$AI$4:$AL$4,0)+2,0), ""), "")</f>
        <v/>
      </c>
      <c r="V33" s="42"/>
      <c r="W33" s="935">
        <v>1</v>
      </c>
      <c r="X33" s="936"/>
      <c r="Y33" s="43" t="s">
        <v>2321</v>
      </c>
      <c r="Z33" s="49"/>
      <c r="AA33" s="159" t="str">
        <f>IFERROR(IF(Y33="ー", "", ROUNDDOWN(Z33*VLOOKUP(N33,【参考】数式用!$AR$2:$AW$48,MATCH(Y33,【参考】数式用!$AT$4:$AW$4)+2,FALSE)*0.5, 0)), "")</f>
        <v/>
      </c>
      <c r="AB33" s="50"/>
      <c r="AC33" s="905" t="str">
        <f>IFERROR(IF(AG33&lt;&gt;"",Z33*VLOOKUP(N33,【参考】数式用!$AG$2:$AL$48,MATCH(Y33,【参考】数式用!$AI$4:$AL$4,0)+2,0), ""), "")</f>
        <v/>
      </c>
      <c r="AD33" s="905"/>
      <c r="AE33" s="422"/>
      <c r="AF33" s="54"/>
      <c r="AG33" s="434" t="str">
        <f>IFERROR(VLOOKUP(O33, 【参考】数式用!$AY$5:$AY$13, 1, FALSE), "")</f>
        <v/>
      </c>
      <c r="AH33" s="435" t="str">
        <f>IFERROR(VLOOKUP(N33, 【参考】数式用!$BA$2:$BB$48, 2, FALSE), "")</f>
        <v>対象</v>
      </c>
      <c r="AI33" s="436">
        <f t="shared" si="0"/>
        <v>1</v>
      </c>
      <c r="AJ33" s="437" t="str">
        <f t="shared" si="1"/>
        <v/>
      </c>
      <c r="AK33" s="155"/>
      <c r="AL33" s="155"/>
      <c r="AM33" s="127"/>
      <c r="AN33" s="127"/>
      <c r="AO33" s="127"/>
      <c r="AP33" s="127"/>
      <c r="AQ33" s="127"/>
      <c r="AR33" s="127"/>
      <c r="AS33" s="127"/>
      <c r="AT33" s="127"/>
    </row>
    <row r="34" spans="1:46" s="506" customFormat="1" ht="30" customHeight="1">
      <c r="A34" s="157">
        <v>21</v>
      </c>
      <c r="B34" s="912" t="str">
        <f>IF(基本情報入力シート!C59="","",基本情報入力シート!C59)</f>
        <v>1111111127</v>
      </c>
      <c r="C34" s="913"/>
      <c r="D34" s="913"/>
      <c r="E34" s="913"/>
      <c r="F34" s="913"/>
      <c r="G34" s="913"/>
      <c r="H34" s="913"/>
      <c r="I34" s="914"/>
      <c r="J34" s="419" t="str">
        <f>IF(基本情報入力シート!M59="","",基本情報入力シート!M59)</f>
        <v>千代田区</v>
      </c>
      <c r="K34" s="419" t="str">
        <f>IF(基本情報入力シート!R59="","",基本情報入力シート!R59)</f>
        <v>東京都</v>
      </c>
      <c r="L34" s="419" t="str">
        <f>IF(基本情報入力シート!W59="","",基本情報入力シート!W59)</f>
        <v>千代田区</v>
      </c>
      <c r="M34" s="419" t="str">
        <f>IF(基本情報入力シート!X59="","",基本情報入力シート!X59)</f>
        <v>○○小多機</v>
      </c>
      <c r="N34" s="161" t="str">
        <f>IF(基本情報入力シート!Y59="","",基本情報入力シート!Y59)</f>
        <v>小規模多機能型居宅介護（短期利用型）</v>
      </c>
      <c r="O34" s="168" t="s">
        <v>2159</v>
      </c>
      <c r="P34" s="528" t="s">
        <v>2153</v>
      </c>
      <c r="Q34" s="937">
        <v>14885000</v>
      </c>
      <c r="R34" s="938"/>
      <c r="S34" s="158">
        <f>IFERROR(ROUNDDOWN(Q34*VLOOKUP(N34,【参考】数式用!$AR$2:$AW$48,MATCH(P34,【参考】数式用!$AT$4:$AW$4)+2,FALSE)*0.5, 0), "")</f>
        <v>5403458</v>
      </c>
      <c r="T34" s="530" t="s">
        <v>2320</v>
      </c>
      <c r="U34" s="455" t="str">
        <f>IFERROR(IF(AG34&lt;&gt;"",Q34*VLOOKUP(N34,【参考】数式用!$AG$2:$AL$48,MATCH(P34,【参考】数式用!$AI$4:$AL$4,0)+2,0), ""), "")</f>
        <v/>
      </c>
      <c r="V34" s="42"/>
      <c r="W34" s="935"/>
      <c r="X34" s="936"/>
      <c r="Y34" s="43" t="s">
        <v>2321</v>
      </c>
      <c r="Z34" s="49"/>
      <c r="AA34" s="159" t="str">
        <f>IFERROR(IF(Y34="ー", "", ROUNDDOWN(Z34*VLOOKUP(N34,【参考】数式用!$AR$2:$AW$48,MATCH(Y34,【参考】数式用!$AT$4:$AW$4)+2,FALSE)*0.5, 0)), "")</f>
        <v/>
      </c>
      <c r="AB34" s="50"/>
      <c r="AC34" s="905" t="str">
        <f>IFERROR(IF(AG34&lt;&gt;"",Z34*VLOOKUP(N34,【参考】数式用!$AG$2:$AL$48,MATCH(Y34,【参考】数式用!$AI$4:$AL$4,0)+2,0), ""), "")</f>
        <v/>
      </c>
      <c r="AD34" s="905"/>
      <c r="AE34" s="422"/>
      <c r="AF34" s="54"/>
      <c r="AG34" s="502" t="str">
        <f>IFERROR(VLOOKUP(O34, 【参考】数式用!$AY$5:$AY$13, 1, FALSE), "")</f>
        <v/>
      </c>
      <c r="AH34" s="503" t="str">
        <f>IFERROR(VLOOKUP(N34, 【参考】数式用!$BA$2:$BB$48, 2, FALSE), "")</f>
        <v>対象外</v>
      </c>
      <c r="AI34" s="504" t="str">
        <f t="shared" si="0"/>
        <v/>
      </c>
      <c r="AJ34" s="505" t="str">
        <f t="shared" si="1"/>
        <v/>
      </c>
      <c r="AK34" s="155"/>
      <c r="AL34" s="155"/>
      <c r="AM34" s="149"/>
      <c r="AN34" s="149"/>
      <c r="AO34" s="149"/>
      <c r="AP34" s="149"/>
      <c r="AQ34" s="149"/>
      <c r="AR34" s="149"/>
      <c r="AS34" s="149"/>
      <c r="AT34" s="149"/>
    </row>
    <row r="35" spans="1:46" s="126" customFormat="1" ht="30" customHeight="1">
      <c r="A35" s="487">
        <v>22</v>
      </c>
      <c r="B35" s="1008" t="str">
        <f>IF(基本情報入力シート!C60="","",基本情報入力シート!C60)</f>
        <v>1111111128</v>
      </c>
      <c r="C35" s="1009"/>
      <c r="D35" s="1009"/>
      <c r="E35" s="1009"/>
      <c r="F35" s="1009"/>
      <c r="G35" s="1009"/>
      <c r="H35" s="1009"/>
      <c r="I35" s="1010"/>
      <c r="J35" s="488" t="str">
        <f>IF(基本情報入力シート!M60="","",基本情報入力シート!M60)</f>
        <v>千代田区</v>
      </c>
      <c r="K35" s="489" t="str">
        <f>IF(基本情報入力シート!R60="","",基本情報入力シート!R60)</f>
        <v>東京都</v>
      </c>
      <c r="L35" s="489" t="str">
        <f>IF(基本情報入力シート!W60="","",基本情報入力シート!W60)</f>
        <v>千代田区</v>
      </c>
      <c r="M35" s="488" t="str">
        <f>IF(基本情報入力シート!X60="","",基本情報入力シート!X60)</f>
        <v>○○小多機</v>
      </c>
      <c r="N35" s="490" t="str">
        <f>IF(基本情報入力シート!Y60="","",基本情報入力シート!Y60)</f>
        <v>介護予防小規模多機能型居宅介護</v>
      </c>
      <c r="O35" s="168" t="s">
        <v>2159</v>
      </c>
      <c r="P35" s="528" t="s">
        <v>2153</v>
      </c>
      <c r="Q35" s="937">
        <v>14885000</v>
      </c>
      <c r="R35" s="938"/>
      <c r="S35" s="491">
        <f>IFERROR(ROUNDDOWN(Q35*VLOOKUP(N35,【参考】数式用!$AR$2:$AW$48,MATCH(P35,【参考】数式用!$AT$4:$AW$4)+2,FALSE)*0.5, 0), "")</f>
        <v>5403458</v>
      </c>
      <c r="T35" s="531" t="s">
        <v>2320</v>
      </c>
      <c r="U35" s="492" t="str">
        <f>IFERROR(IF(AG35&lt;&gt;"",Q35*VLOOKUP(N35,【参考】数式用!$AG$2:$AL$48,MATCH(P35,【参考】数式用!$AI$4:$AL$4,0)+2,0), ""), "")</f>
        <v/>
      </c>
      <c r="V35" s="493"/>
      <c r="W35" s="935"/>
      <c r="X35" s="936"/>
      <c r="Y35" s="43" t="s">
        <v>2321</v>
      </c>
      <c r="Z35" s="457"/>
      <c r="AA35" s="494" t="str">
        <f>IFERROR(IF(Y35="ー", "", ROUNDDOWN(Z35*VLOOKUP(N35,【参考】数式用!$AR$2:$AW$48,MATCH(Y35,【参考】数式用!$AT$4:$AW$4)+2,FALSE)*0.5, 0)), "")</f>
        <v/>
      </c>
      <c r="AB35" s="495"/>
      <c r="AC35" s="909" t="str">
        <f>IFERROR(IF(AG35&lt;&gt;"",Z35*VLOOKUP(N35,【参考】数式用!$AG$2:$AL$48,MATCH(Y35,【参考】数式用!$AI$4:$AL$4,0)+2,0), ""), "")</f>
        <v/>
      </c>
      <c r="AD35" s="909"/>
      <c r="AE35" s="496"/>
      <c r="AF35" s="497"/>
      <c r="AG35" s="498" t="str">
        <f>IFERROR(VLOOKUP(O35, 【参考】数式用!$AY$5:$AY$13, 1, FALSE), "")</f>
        <v/>
      </c>
      <c r="AH35" s="499" t="str">
        <f>IFERROR(VLOOKUP(N35, 【参考】数式用!$BA$2:$BB$48, 2, FALSE), "")</f>
        <v>対象外</v>
      </c>
      <c r="AI35" s="500" t="str">
        <f t="shared" si="0"/>
        <v/>
      </c>
      <c r="AJ35" s="501" t="str">
        <f t="shared" si="1"/>
        <v/>
      </c>
      <c r="AK35" s="155"/>
      <c r="AL35" s="155"/>
      <c r="AM35" s="127"/>
      <c r="AN35" s="127"/>
      <c r="AO35" s="127"/>
      <c r="AP35" s="127"/>
      <c r="AQ35" s="127"/>
      <c r="AR35" s="127"/>
      <c r="AS35" s="127"/>
      <c r="AT35" s="127"/>
    </row>
    <row r="36" spans="1:46" s="126" customFormat="1" ht="30" customHeight="1">
      <c r="A36" s="157">
        <v>23</v>
      </c>
      <c r="B36" s="912" t="str">
        <f>IF(基本情報入力シート!C61="","",基本情報入力シート!C61)</f>
        <v>1111111129</v>
      </c>
      <c r="C36" s="913"/>
      <c r="D36" s="913"/>
      <c r="E36" s="913"/>
      <c r="F36" s="913"/>
      <c r="G36" s="913"/>
      <c r="H36" s="913"/>
      <c r="I36" s="914"/>
      <c r="J36" s="418" t="str">
        <f>IF(基本情報入力シート!M61="","",基本情報入力シート!M61)</f>
        <v>千代田区</v>
      </c>
      <c r="K36" s="419" t="str">
        <f>IF(基本情報入力シート!R61="","",基本情報入力シート!R61)</f>
        <v>東京都</v>
      </c>
      <c r="L36" s="419" t="str">
        <f>IF(基本情報入力シート!W61="","",基本情報入力シート!W61)</f>
        <v>千代田区</v>
      </c>
      <c r="M36" s="418" t="str">
        <f>IF(基本情報入力シート!X61="","",基本情報入力シート!X61)</f>
        <v>○○小多機</v>
      </c>
      <c r="N36" s="161" t="str">
        <f>IF(基本情報入力シート!Y61="","",基本情報入力シート!Y61)</f>
        <v>介護予防小規模多機能型居宅介護（短期利用型）</v>
      </c>
      <c r="O36" s="168" t="s">
        <v>2159</v>
      </c>
      <c r="P36" s="527" t="s">
        <v>2153</v>
      </c>
      <c r="Q36" s="937">
        <v>14885000</v>
      </c>
      <c r="R36" s="938"/>
      <c r="S36" s="158">
        <f>IFERROR(ROUNDDOWN(Q36*VLOOKUP(N36,【参考】数式用!$AR$2:$AW$48,MATCH(P36,【参考】数式用!$AT$4:$AW$4)+2,FALSE)*0.5, 0), "")</f>
        <v>5403458</v>
      </c>
      <c r="T36" s="530" t="s">
        <v>2320</v>
      </c>
      <c r="U36" s="160" t="str">
        <f>IFERROR(IF(AG36&lt;&gt;"",Q36*VLOOKUP(N36,【参考】数式用!$AG$2:$AL$48,MATCH(P36,【参考】数式用!$AI$4:$AL$4,0)+2,0), ""), "")</f>
        <v/>
      </c>
      <c r="V36" s="42"/>
      <c r="W36" s="935"/>
      <c r="X36" s="936"/>
      <c r="Y36" s="43" t="s">
        <v>2321</v>
      </c>
      <c r="Z36" s="49"/>
      <c r="AA36" s="159" t="str">
        <f>IFERROR(IF(Y36="ー", "", ROUNDDOWN(Z36*VLOOKUP(N36,【参考】数式用!$AR$2:$AW$48,MATCH(Y36,【参考】数式用!$AT$4:$AW$4)+2,FALSE)*0.5, 0)), "")</f>
        <v/>
      </c>
      <c r="AB36" s="50"/>
      <c r="AC36" s="905" t="str">
        <f>IFERROR(IF(AG36&lt;&gt;"",Z36*VLOOKUP(N36,【参考】数式用!$AG$2:$AL$48,MATCH(Y36,【参考】数式用!$AI$4:$AL$4,0)+2,0), ""), "")</f>
        <v/>
      </c>
      <c r="AD36" s="905"/>
      <c r="AE36" s="422"/>
      <c r="AF36" s="54"/>
      <c r="AG36" s="434" t="str">
        <f>IFERROR(VLOOKUP(O36, 【参考】数式用!$AY$5:$AY$13, 1, FALSE), "")</f>
        <v/>
      </c>
      <c r="AH36" s="435" t="str">
        <f>IFERROR(VLOOKUP(N36, 【参考】数式用!$BA$2:$BB$48, 2, FALSE), "")</f>
        <v>対象外</v>
      </c>
      <c r="AI36" s="436" t="str">
        <f t="shared" si="0"/>
        <v/>
      </c>
      <c r="AJ36" s="437" t="str">
        <f t="shared" si="1"/>
        <v/>
      </c>
      <c r="AK36" s="155"/>
      <c r="AL36" s="155"/>
      <c r="AM36" s="127"/>
      <c r="AN36" s="127"/>
      <c r="AO36" s="127"/>
      <c r="AP36" s="127"/>
      <c r="AQ36" s="127"/>
      <c r="AR36" s="127"/>
      <c r="AS36" s="127"/>
      <c r="AT36" s="127"/>
    </row>
    <row r="37" spans="1:46" s="126" customFormat="1" ht="30" customHeight="1">
      <c r="A37" s="157">
        <v>24</v>
      </c>
      <c r="B37" s="912" t="str">
        <f>IF(基本情報入力シート!C62="","",基本情報入力シート!C62)</f>
        <v>1111111130</v>
      </c>
      <c r="C37" s="913"/>
      <c r="D37" s="913"/>
      <c r="E37" s="913"/>
      <c r="F37" s="913"/>
      <c r="G37" s="913"/>
      <c r="H37" s="913"/>
      <c r="I37" s="914"/>
      <c r="J37" s="418" t="str">
        <f>IF(基本情報入力シート!M62="","",基本情報入力シート!M62)</f>
        <v>千代田区</v>
      </c>
      <c r="K37" s="419" t="str">
        <f>IF(基本情報入力シート!R62="","",基本情報入力シート!R62)</f>
        <v>東京都</v>
      </c>
      <c r="L37" s="419" t="str">
        <f>IF(基本情報入力シート!W62="","",基本情報入力シート!W62)</f>
        <v>千代田区</v>
      </c>
      <c r="M37" s="418" t="str">
        <f>IF(基本情報入力シート!X62="","",基本情報入力シート!X62)</f>
        <v>○○看多機</v>
      </c>
      <c r="N37" s="161" t="str">
        <f>IF(基本情報入力シート!Y62="","",基本情報入力シート!Y62)</f>
        <v>複合型サービス（看護小規模多機能型居宅介護）</v>
      </c>
      <c r="O37" s="168" t="s">
        <v>2159</v>
      </c>
      <c r="P37" s="528" t="s">
        <v>2153</v>
      </c>
      <c r="Q37" s="937">
        <v>14885000</v>
      </c>
      <c r="R37" s="938"/>
      <c r="S37" s="158">
        <f>IFERROR(ROUNDDOWN(Q37*VLOOKUP(N37,【参考】数式用!$AR$2:$AW$48,MATCH(P37,【参考】数式用!$AT$4:$AW$4)+2,FALSE)*0.5, 0), "")</f>
        <v>5403458</v>
      </c>
      <c r="T37" s="530" t="s">
        <v>2320</v>
      </c>
      <c r="U37" s="160" t="str">
        <f>IFERROR(IF(AG37&lt;&gt;"",Q37*VLOOKUP(N37,【参考】数式用!$AG$2:$AL$48,MATCH(P37,【参考】数式用!$AI$4:$AL$4,0)+2,0), ""), "")</f>
        <v/>
      </c>
      <c r="V37" s="42"/>
      <c r="W37" s="935">
        <v>1</v>
      </c>
      <c r="X37" s="936"/>
      <c r="Y37" s="43" t="s">
        <v>2321</v>
      </c>
      <c r="Z37" s="49"/>
      <c r="AA37" s="159" t="str">
        <f>IFERROR(IF(Y37="ー", "", ROUNDDOWN(Z37*VLOOKUP(N37,【参考】数式用!$AR$2:$AW$48,MATCH(Y37,【参考】数式用!$AT$4:$AW$4)+2,FALSE)*0.5, 0)), "")</f>
        <v/>
      </c>
      <c r="AB37" s="50"/>
      <c r="AC37" s="905" t="str">
        <f>IFERROR(IF(AG37&lt;&gt;"",Z37*VLOOKUP(N37,【参考】数式用!$AG$2:$AL$48,MATCH(Y37,【参考】数式用!$AI$4:$AL$4,0)+2,0), ""), "")</f>
        <v/>
      </c>
      <c r="AD37" s="905"/>
      <c r="AE37" s="422"/>
      <c r="AF37" s="54"/>
      <c r="AG37" s="434" t="str">
        <f>IFERROR(VLOOKUP(O37, 【参考】数式用!$AY$5:$AY$13, 1, FALSE), "")</f>
        <v/>
      </c>
      <c r="AH37" s="435" t="str">
        <f>IFERROR(VLOOKUP(N37, 【参考】数式用!$BA$2:$BB$48, 2, FALSE), "")</f>
        <v>対象</v>
      </c>
      <c r="AI37" s="436">
        <f t="shared" si="0"/>
        <v>1</v>
      </c>
      <c r="AJ37" s="437" t="str">
        <f t="shared" si="1"/>
        <v/>
      </c>
      <c r="AK37" s="155"/>
      <c r="AL37" s="155"/>
      <c r="AM37" s="127"/>
      <c r="AN37" s="127"/>
      <c r="AO37" s="127"/>
      <c r="AP37" s="127"/>
      <c r="AQ37" s="127"/>
      <c r="AR37" s="127"/>
      <c r="AS37" s="127"/>
      <c r="AT37" s="127"/>
    </row>
    <row r="38" spans="1:46" s="126" customFormat="1" ht="30" customHeight="1">
      <c r="A38" s="157">
        <v>25</v>
      </c>
      <c r="B38" s="912" t="str">
        <f>IF(基本情報入力シート!C63="","",基本情報入力シート!C63)</f>
        <v>1111111131</v>
      </c>
      <c r="C38" s="913"/>
      <c r="D38" s="913"/>
      <c r="E38" s="913"/>
      <c r="F38" s="913"/>
      <c r="G38" s="913"/>
      <c r="H38" s="913"/>
      <c r="I38" s="914"/>
      <c r="J38" s="418" t="str">
        <f>IF(基本情報入力シート!M63="","",基本情報入力シート!M63)</f>
        <v>千代田区</v>
      </c>
      <c r="K38" s="419" t="str">
        <f>IF(基本情報入力シート!R63="","",基本情報入力シート!R63)</f>
        <v>東京都</v>
      </c>
      <c r="L38" s="419" t="str">
        <f>IF(基本情報入力シート!W63="","",基本情報入力シート!W63)</f>
        <v>千代田区</v>
      </c>
      <c r="M38" s="418" t="str">
        <f>IF(基本情報入力シート!X63="","",基本情報入力シート!X63)</f>
        <v>○○看多機</v>
      </c>
      <c r="N38" s="161" t="str">
        <f>IF(基本情報入力シート!Y63="","",基本情報入力シート!Y63)</f>
        <v>複合型サービス（看護小規模多機能型居宅介護・短期利用型）</v>
      </c>
      <c r="O38" s="168" t="s">
        <v>2159</v>
      </c>
      <c r="P38" s="528" t="s">
        <v>2153</v>
      </c>
      <c r="Q38" s="937">
        <v>14885000</v>
      </c>
      <c r="R38" s="938"/>
      <c r="S38" s="158">
        <f>IFERROR(ROUNDDOWN(Q38*VLOOKUP(N38,【参考】数式用!$AR$2:$AW$48,MATCH(P38,【参考】数式用!$AT$4:$AW$4)+2,FALSE)*0.5, 0), "")</f>
        <v>5403458</v>
      </c>
      <c r="T38" s="531" t="s">
        <v>2320</v>
      </c>
      <c r="U38" s="160" t="str">
        <f>IFERROR(IF(AG38&lt;&gt;"",Q38*VLOOKUP(N38,【参考】数式用!$AG$2:$AL$48,MATCH(P38,【参考】数式用!$AI$4:$AL$4,0)+2,0), ""), "")</f>
        <v/>
      </c>
      <c r="V38" s="42"/>
      <c r="W38" s="935"/>
      <c r="X38" s="936"/>
      <c r="Y38" s="43" t="s">
        <v>2321</v>
      </c>
      <c r="Z38" s="49"/>
      <c r="AA38" s="159" t="str">
        <f>IFERROR(IF(Y38="ー", "", ROUNDDOWN(Z38*VLOOKUP(N38,【参考】数式用!$AR$2:$AW$48,MATCH(Y38,【参考】数式用!$AT$4:$AW$4)+2,FALSE)*0.5, 0)), "")</f>
        <v/>
      </c>
      <c r="AB38" s="50"/>
      <c r="AC38" s="905" t="str">
        <f>IFERROR(IF(AG38&lt;&gt;"",Z38*VLOOKUP(N38,【参考】数式用!$AG$2:$AL$48,MATCH(Y38,【参考】数式用!$AI$4:$AL$4,0)+2,0), ""), "")</f>
        <v/>
      </c>
      <c r="AD38" s="905"/>
      <c r="AE38" s="422"/>
      <c r="AF38" s="54"/>
      <c r="AG38" s="434" t="str">
        <f>IFERROR(VLOOKUP(O38, 【参考】数式用!$AY$5:$AY$13, 1, FALSE), "")</f>
        <v/>
      </c>
      <c r="AH38" s="435" t="str">
        <f>IFERROR(VLOOKUP(N38, 【参考】数式用!$BA$2:$BB$48, 2, FALSE), "")</f>
        <v>対象外</v>
      </c>
      <c r="AI38" s="436" t="str">
        <f t="shared" si="0"/>
        <v/>
      </c>
      <c r="AJ38" s="437" t="str">
        <f t="shared" si="1"/>
        <v/>
      </c>
      <c r="AK38" s="155"/>
      <c r="AL38" s="155"/>
      <c r="AM38" s="127"/>
      <c r="AN38" s="127"/>
      <c r="AO38" s="127"/>
      <c r="AP38" s="127"/>
      <c r="AQ38" s="127"/>
      <c r="AR38" s="127"/>
      <c r="AS38" s="127"/>
      <c r="AT38" s="127"/>
    </row>
    <row r="39" spans="1:46" s="126" customFormat="1" ht="30" customHeight="1">
      <c r="A39" s="157">
        <v>26</v>
      </c>
      <c r="B39" s="912" t="str">
        <f>IF(基本情報入力シート!C64="","",基本情報入力シート!C64)</f>
        <v>1111111132</v>
      </c>
      <c r="C39" s="913"/>
      <c r="D39" s="913"/>
      <c r="E39" s="913"/>
      <c r="F39" s="913"/>
      <c r="G39" s="913"/>
      <c r="H39" s="913"/>
      <c r="I39" s="914"/>
      <c r="J39" s="418" t="str">
        <f>IF(基本情報入力シート!M64="","",基本情報入力シート!M64)</f>
        <v>千代田区</v>
      </c>
      <c r="K39" s="419" t="str">
        <f>IF(基本情報入力シート!R64="","",基本情報入力シート!R64)</f>
        <v>東京都</v>
      </c>
      <c r="L39" s="419" t="str">
        <f>IF(基本情報入力シート!W64="","",基本情報入力シート!W64)</f>
        <v>千代田区</v>
      </c>
      <c r="M39" s="418" t="str">
        <f>IF(基本情報入力シート!X64="","",基本情報入力シート!X64)</f>
        <v>○○GH</v>
      </c>
      <c r="N39" s="161" t="str">
        <f>IF(基本情報入力シート!Y64="","",基本情報入力シート!Y64)</f>
        <v>認知症対応型共同生活介護</v>
      </c>
      <c r="O39" s="168" t="s">
        <v>2159</v>
      </c>
      <c r="P39" s="527" t="s">
        <v>2153</v>
      </c>
      <c r="Q39" s="937">
        <v>18246000</v>
      </c>
      <c r="R39" s="938"/>
      <c r="S39" s="158">
        <f>IFERROR(ROUNDDOWN(Q39*VLOOKUP(N39,【参考】数式用!$AR$2:$AW$48,MATCH(P39,【参考】数式用!$AT$4:$AW$4)+2,FALSE)*0.5, 0), "")</f>
        <v>6406601</v>
      </c>
      <c r="T39" s="530" t="s">
        <v>2320</v>
      </c>
      <c r="U39" s="160" t="str">
        <f>IFERROR(IF(AG39&lt;&gt;"",Q39*VLOOKUP(N39,【参考】数式用!$AG$2:$AL$48,MATCH(P39,【参考】数式用!$AI$4:$AL$4,0)+2,0), ""), "")</f>
        <v/>
      </c>
      <c r="V39" s="42"/>
      <c r="W39" s="935">
        <v>1</v>
      </c>
      <c r="X39" s="936"/>
      <c r="Y39" s="43" t="s">
        <v>2321</v>
      </c>
      <c r="Z39" s="49"/>
      <c r="AA39" s="159" t="str">
        <f>IFERROR(IF(Y39="ー", "", ROUNDDOWN(Z39*VLOOKUP(N39,【参考】数式用!$AR$2:$AW$48,MATCH(Y39,【参考】数式用!$AT$4:$AW$4)+2,FALSE)*0.5, 0)), "")</f>
        <v/>
      </c>
      <c r="AB39" s="50"/>
      <c r="AC39" s="905" t="str">
        <f>IFERROR(IF(AG39&lt;&gt;"",Z39*VLOOKUP(N39,【参考】数式用!$AG$2:$AL$48,MATCH(Y39,【参考】数式用!$AI$4:$AL$4,0)+2,0), ""), "")</f>
        <v/>
      </c>
      <c r="AD39" s="905"/>
      <c r="AE39" s="422"/>
      <c r="AF39" s="54"/>
      <c r="AG39" s="434" t="str">
        <f>IFERROR(VLOOKUP(O39, 【参考】数式用!$AY$5:$AY$13, 1, FALSE), "")</f>
        <v/>
      </c>
      <c r="AH39" s="435" t="str">
        <f>IFERROR(VLOOKUP(N39, 【参考】数式用!$BA$2:$BB$48, 2, FALSE), "")</f>
        <v>対象</v>
      </c>
      <c r="AI39" s="436">
        <f t="shared" si="0"/>
        <v>1</v>
      </c>
      <c r="AJ39" s="437" t="str">
        <f t="shared" si="1"/>
        <v/>
      </c>
      <c r="AK39" s="155"/>
      <c r="AL39" s="155"/>
      <c r="AM39" s="127"/>
      <c r="AN39" s="127"/>
      <c r="AO39" s="127"/>
      <c r="AP39" s="127"/>
      <c r="AQ39" s="127"/>
      <c r="AR39" s="127"/>
      <c r="AS39" s="127"/>
      <c r="AT39" s="127"/>
    </row>
    <row r="40" spans="1:46" s="126" customFormat="1" ht="30" customHeight="1">
      <c r="A40" s="157">
        <v>27</v>
      </c>
      <c r="B40" s="912" t="str">
        <f>IF(基本情報入力シート!C65="","",基本情報入力シート!C65)</f>
        <v>1111111133</v>
      </c>
      <c r="C40" s="913"/>
      <c r="D40" s="913"/>
      <c r="E40" s="913"/>
      <c r="F40" s="913"/>
      <c r="G40" s="913"/>
      <c r="H40" s="913"/>
      <c r="I40" s="914"/>
      <c r="J40" s="418" t="str">
        <f>IF(基本情報入力シート!M65="","",基本情報入力シート!M65)</f>
        <v>千代田区</v>
      </c>
      <c r="K40" s="419" t="str">
        <f>IF(基本情報入力シート!R65="","",基本情報入力シート!R65)</f>
        <v>東京都</v>
      </c>
      <c r="L40" s="419" t="str">
        <f>IF(基本情報入力シート!W65="","",基本情報入力シート!W65)</f>
        <v>千代田区</v>
      </c>
      <c r="M40" s="418" t="str">
        <f>IF(基本情報入力シート!X65="","",基本情報入力シート!X65)</f>
        <v>○○GH</v>
      </c>
      <c r="N40" s="161" t="str">
        <f>IF(基本情報入力シート!Y65="","",基本情報入力シート!Y65)</f>
        <v>認知症対応型共同生活介護（短期利用型）</v>
      </c>
      <c r="O40" s="168" t="s">
        <v>2159</v>
      </c>
      <c r="P40" s="527" t="s">
        <v>2153</v>
      </c>
      <c r="Q40" s="937">
        <v>18246000</v>
      </c>
      <c r="R40" s="938"/>
      <c r="S40" s="158">
        <f>IFERROR(ROUNDDOWN(Q40*VLOOKUP(N40,【参考】数式用!$AR$2:$AW$48,MATCH(P40,【参考】数式用!$AT$4:$AW$4)+2,FALSE)*0.5, 0), "")</f>
        <v>6406601</v>
      </c>
      <c r="T40" s="530" t="s">
        <v>2320</v>
      </c>
      <c r="U40" s="160" t="str">
        <f>IFERROR(IF(AG40&lt;&gt;"",Q40*VLOOKUP(N40,【参考】数式用!$AG$2:$AL$48,MATCH(P40,【参考】数式用!$AI$4:$AL$4,0)+2,0), ""), "")</f>
        <v/>
      </c>
      <c r="V40" s="42"/>
      <c r="W40" s="935"/>
      <c r="X40" s="936"/>
      <c r="Y40" s="43" t="s">
        <v>2321</v>
      </c>
      <c r="Z40" s="49"/>
      <c r="AA40" s="159" t="str">
        <f>IFERROR(IF(Y40="ー", "", ROUNDDOWN(Z40*VLOOKUP(N40,【参考】数式用!$AR$2:$AW$48,MATCH(Y40,【参考】数式用!$AT$4:$AW$4)+2,FALSE)*0.5, 0)), "")</f>
        <v/>
      </c>
      <c r="AB40" s="50"/>
      <c r="AC40" s="905" t="str">
        <f>IFERROR(IF(AG40&lt;&gt;"",Z40*VLOOKUP(N40,【参考】数式用!$AG$2:$AL$48,MATCH(Y40,【参考】数式用!$AI$4:$AL$4,0)+2,0), ""), "")</f>
        <v/>
      </c>
      <c r="AD40" s="905"/>
      <c r="AE40" s="422"/>
      <c r="AF40" s="54"/>
      <c r="AG40" s="434" t="str">
        <f>IFERROR(VLOOKUP(O40, 【参考】数式用!$AY$5:$AY$13, 1, FALSE), "")</f>
        <v/>
      </c>
      <c r="AH40" s="435" t="str">
        <f>IFERROR(VLOOKUP(N40, 【参考】数式用!$BA$2:$BB$48, 2, FALSE), "")</f>
        <v>対象外</v>
      </c>
      <c r="AI40" s="436" t="str">
        <f t="shared" si="0"/>
        <v/>
      </c>
      <c r="AJ40" s="437" t="str">
        <f t="shared" si="1"/>
        <v/>
      </c>
      <c r="AK40" s="155"/>
      <c r="AL40" s="155"/>
      <c r="AM40" s="127"/>
      <c r="AN40" s="127"/>
      <c r="AO40" s="127"/>
      <c r="AP40" s="127"/>
      <c r="AQ40" s="127"/>
      <c r="AR40" s="127"/>
      <c r="AS40" s="127"/>
      <c r="AT40" s="127"/>
    </row>
    <row r="41" spans="1:46" s="126" customFormat="1" ht="30" customHeight="1">
      <c r="A41" s="157">
        <v>28</v>
      </c>
      <c r="B41" s="912" t="str">
        <f>IF(基本情報入力シート!C66="","",基本情報入力シート!C66)</f>
        <v>1111111134</v>
      </c>
      <c r="C41" s="913"/>
      <c r="D41" s="913"/>
      <c r="E41" s="913"/>
      <c r="F41" s="913"/>
      <c r="G41" s="913"/>
      <c r="H41" s="913"/>
      <c r="I41" s="914"/>
      <c r="J41" s="418" t="str">
        <f>IF(基本情報入力シート!M66="","",基本情報入力シート!M66)</f>
        <v>千代田区</v>
      </c>
      <c r="K41" s="419" t="str">
        <f>IF(基本情報入力シート!R66="","",基本情報入力シート!R66)</f>
        <v>東京都</v>
      </c>
      <c r="L41" s="419" t="str">
        <f>IF(基本情報入力シート!W66="","",基本情報入力シート!W66)</f>
        <v>千代田区</v>
      </c>
      <c r="M41" s="418" t="str">
        <f>IF(基本情報入力シート!X66="","",基本情報入力シート!X66)</f>
        <v>○○GH</v>
      </c>
      <c r="N41" s="161" t="str">
        <f>IF(基本情報入力シート!Y66="","",基本情報入力シート!Y66)</f>
        <v>介護予防認知症対応型共同生活介護</v>
      </c>
      <c r="O41" s="168" t="s">
        <v>2159</v>
      </c>
      <c r="P41" s="528" t="s">
        <v>2153</v>
      </c>
      <c r="Q41" s="937">
        <v>18246000</v>
      </c>
      <c r="R41" s="938"/>
      <c r="S41" s="158">
        <f>IFERROR(ROUNDDOWN(Q41*VLOOKUP(N41,【参考】数式用!$AR$2:$AW$48,MATCH(P41,【参考】数式用!$AT$4:$AW$4)+2,FALSE)*0.5, 0), "")</f>
        <v>6406601</v>
      </c>
      <c r="T41" s="531" t="s">
        <v>2320</v>
      </c>
      <c r="U41" s="160" t="str">
        <f>IFERROR(IF(AG41&lt;&gt;"",Q41*VLOOKUP(N41,【参考】数式用!$AG$2:$AL$48,MATCH(P41,【参考】数式用!$AI$4:$AL$4,0)+2,0), ""), "")</f>
        <v/>
      </c>
      <c r="V41" s="42"/>
      <c r="W41" s="935"/>
      <c r="X41" s="936"/>
      <c r="Y41" s="43" t="s">
        <v>2321</v>
      </c>
      <c r="Z41" s="49"/>
      <c r="AA41" s="159" t="str">
        <f>IFERROR(IF(Y41="ー", "", ROUNDDOWN(Z41*VLOOKUP(N41,【参考】数式用!$AR$2:$AW$48,MATCH(Y41,【参考】数式用!$AT$4:$AW$4)+2,FALSE)*0.5, 0)), "")</f>
        <v/>
      </c>
      <c r="AB41" s="50"/>
      <c r="AC41" s="905" t="str">
        <f>IFERROR(IF(AG41&lt;&gt;"",Z41*VLOOKUP(N41,【参考】数式用!$AG$2:$AL$48,MATCH(Y41,【参考】数式用!$AI$4:$AL$4,0)+2,0), ""), "")</f>
        <v/>
      </c>
      <c r="AD41" s="905"/>
      <c r="AE41" s="422"/>
      <c r="AF41" s="54"/>
      <c r="AG41" s="434" t="str">
        <f>IFERROR(VLOOKUP(O41, 【参考】数式用!$AY$5:$AY$13, 1, FALSE), "")</f>
        <v/>
      </c>
      <c r="AH41" s="435" t="str">
        <f>IFERROR(VLOOKUP(N41, 【参考】数式用!$BA$2:$BB$48, 2, FALSE), "")</f>
        <v>対象外</v>
      </c>
      <c r="AI41" s="436" t="str">
        <f t="shared" si="0"/>
        <v/>
      </c>
      <c r="AJ41" s="437" t="str">
        <f t="shared" si="1"/>
        <v/>
      </c>
      <c r="AK41" s="155"/>
      <c r="AL41" s="155"/>
      <c r="AM41" s="127"/>
      <c r="AN41" s="127"/>
      <c r="AO41" s="127"/>
      <c r="AP41" s="127"/>
      <c r="AQ41" s="127"/>
      <c r="AR41" s="127"/>
      <c r="AS41" s="127"/>
      <c r="AT41" s="127"/>
    </row>
    <row r="42" spans="1:46" s="126" customFormat="1" ht="30" customHeight="1">
      <c r="A42" s="157">
        <v>29</v>
      </c>
      <c r="B42" s="912" t="str">
        <f>IF(基本情報入力シート!C67="","",基本情報入力シート!C67)</f>
        <v>1111111135</v>
      </c>
      <c r="C42" s="913"/>
      <c r="D42" s="913"/>
      <c r="E42" s="913"/>
      <c r="F42" s="913"/>
      <c r="G42" s="913"/>
      <c r="H42" s="913"/>
      <c r="I42" s="914"/>
      <c r="J42" s="418" t="str">
        <f>IF(基本情報入力シート!M67="","",基本情報入力シート!M67)</f>
        <v>千代田区</v>
      </c>
      <c r="K42" s="419" t="str">
        <f>IF(基本情報入力シート!R67="","",基本情報入力シート!R67)</f>
        <v>東京都</v>
      </c>
      <c r="L42" s="419" t="str">
        <f>IF(基本情報入力シート!W67="","",基本情報入力シート!W67)</f>
        <v>千代田区</v>
      </c>
      <c r="M42" s="418" t="str">
        <f>IF(基本情報入力シート!X67="","",基本情報入力シート!X67)</f>
        <v>○○GH</v>
      </c>
      <c r="N42" s="161" t="str">
        <f>IF(基本情報入力シート!Y67="","",基本情報入力シート!Y67)</f>
        <v>介護予防認知症対応型共同生活介護（短期利用型）</v>
      </c>
      <c r="O42" s="168" t="s">
        <v>2159</v>
      </c>
      <c r="P42" s="528" t="s">
        <v>2153</v>
      </c>
      <c r="Q42" s="937">
        <v>18246000</v>
      </c>
      <c r="R42" s="938"/>
      <c r="S42" s="158">
        <f>IFERROR(ROUNDDOWN(Q42*VLOOKUP(N42,【参考】数式用!$AR$2:$AW$48,MATCH(P42,【参考】数式用!$AT$4:$AW$4)+2,FALSE)*0.5, 0), "")</f>
        <v>6406601</v>
      </c>
      <c r="T42" s="530" t="s">
        <v>2320</v>
      </c>
      <c r="U42" s="160" t="str">
        <f>IFERROR(IF(AG42&lt;&gt;"",Q42*VLOOKUP(N42,【参考】数式用!$AG$2:$AL$48,MATCH(P42,【参考】数式用!$AI$4:$AL$4,0)+2,0), ""), "")</f>
        <v/>
      </c>
      <c r="V42" s="42"/>
      <c r="W42" s="935"/>
      <c r="X42" s="936"/>
      <c r="Y42" s="43" t="s">
        <v>2321</v>
      </c>
      <c r="Z42" s="49"/>
      <c r="AA42" s="159" t="str">
        <f>IFERROR(IF(Y42="ー", "", ROUNDDOWN(Z42*VLOOKUP(N42,【参考】数式用!$AR$2:$AW$48,MATCH(Y42,【参考】数式用!$AT$4:$AW$4)+2,FALSE)*0.5, 0)), "")</f>
        <v/>
      </c>
      <c r="AB42" s="50"/>
      <c r="AC42" s="905" t="str">
        <f>IFERROR(IF(AG42&lt;&gt;"",Z42*VLOOKUP(N42,【参考】数式用!$AG$2:$AL$48,MATCH(Y42,【参考】数式用!$AI$4:$AL$4,0)+2,0), ""), "")</f>
        <v/>
      </c>
      <c r="AD42" s="905"/>
      <c r="AE42" s="422"/>
      <c r="AF42" s="54"/>
      <c r="AG42" s="434" t="str">
        <f>IFERROR(VLOOKUP(O42, 【参考】数式用!$AY$5:$AY$13, 1, FALSE), "")</f>
        <v/>
      </c>
      <c r="AH42" s="435" t="str">
        <f>IFERROR(VLOOKUP(N42, 【参考】数式用!$BA$2:$BB$48, 2, FALSE), "")</f>
        <v>対象外</v>
      </c>
      <c r="AI42" s="436" t="str">
        <f t="shared" si="0"/>
        <v/>
      </c>
      <c r="AJ42" s="437" t="str">
        <f t="shared" si="1"/>
        <v/>
      </c>
      <c r="AK42" s="155"/>
      <c r="AL42" s="155"/>
      <c r="AM42" s="127"/>
      <c r="AN42" s="127"/>
      <c r="AO42" s="127"/>
      <c r="AP42" s="127"/>
      <c r="AQ42" s="127"/>
      <c r="AR42" s="127"/>
      <c r="AS42" s="127"/>
      <c r="AT42" s="127"/>
    </row>
    <row r="43" spans="1:46" s="126" customFormat="1" ht="30" customHeight="1">
      <c r="A43" s="157">
        <v>30</v>
      </c>
      <c r="B43" s="912" t="str">
        <f>IF(基本情報入力シート!C68="","",基本情報入力シート!C68)</f>
        <v>1111111136</v>
      </c>
      <c r="C43" s="913"/>
      <c r="D43" s="913"/>
      <c r="E43" s="913"/>
      <c r="F43" s="913"/>
      <c r="G43" s="913"/>
      <c r="H43" s="913"/>
      <c r="I43" s="914"/>
      <c r="J43" s="418" t="str">
        <f>IF(基本情報入力シート!M68="","",基本情報入力シート!M68)</f>
        <v>東京都</v>
      </c>
      <c r="K43" s="419" t="str">
        <f>IF(基本情報入力シート!R68="","",基本情報入力シート!R68)</f>
        <v>東京都</v>
      </c>
      <c r="L43" s="419" t="str">
        <f>IF(基本情報入力シート!W68="","",基本情報入力シート!W68)</f>
        <v>千代田区</v>
      </c>
      <c r="M43" s="418" t="str">
        <f>IF(基本情報入力シート!X68="","",基本情報入力シート!X68)</f>
        <v>○○施設</v>
      </c>
      <c r="N43" s="161" t="str">
        <f>IF(基本情報入力シート!Y68="","",基本情報入力シート!Y68)</f>
        <v>介護老人福祉施設サービス</v>
      </c>
      <c r="O43" s="168" t="s">
        <v>2159</v>
      </c>
      <c r="P43" s="527" t="s">
        <v>2153</v>
      </c>
      <c r="Q43" s="937">
        <v>13734000</v>
      </c>
      <c r="R43" s="938"/>
      <c r="S43" s="158">
        <f>IFERROR(ROUNDDOWN(Q43*VLOOKUP(N43,【参考】数式用!$AR$2:$AW$48,MATCH(P43,【参考】数式用!$AT$4:$AW$4)+2,FALSE)*0.5, 0), "")</f>
        <v>4544338</v>
      </c>
      <c r="T43" s="530" t="s">
        <v>2320</v>
      </c>
      <c r="U43" s="160" t="str">
        <f>IFERROR(IF(AG43&lt;&gt;"",Q43*VLOOKUP(N43,【参考】数式用!$AG$2:$AL$48,MATCH(P43,【参考】数式用!$AI$4:$AL$4,0)+2,0), ""), "")</f>
        <v/>
      </c>
      <c r="V43" s="42"/>
      <c r="W43" s="935">
        <v>1</v>
      </c>
      <c r="X43" s="936"/>
      <c r="Y43" s="43" t="s">
        <v>2321</v>
      </c>
      <c r="Z43" s="49"/>
      <c r="AA43" s="159" t="str">
        <f>IFERROR(IF(Y43="ー", "", ROUNDDOWN(Z43*VLOOKUP(N43,【参考】数式用!$AR$2:$AW$48,MATCH(Y43,【参考】数式用!$AT$4:$AW$4)+2,FALSE)*0.5, 0)), "")</f>
        <v/>
      </c>
      <c r="AB43" s="50"/>
      <c r="AC43" s="905" t="str">
        <f>IFERROR(IF(AG43&lt;&gt;"",Z43*VLOOKUP(N43,【参考】数式用!$AG$2:$AL$48,MATCH(Y43,【参考】数式用!$AI$4:$AL$4,0)+2,0), ""), "")</f>
        <v/>
      </c>
      <c r="AD43" s="905"/>
      <c r="AE43" s="422"/>
      <c r="AF43" s="54"/>
      <c r="AG43" s="434" t="str">
        <f>IFERROR(VLOOKUP(O43, 【参考】数式用!$AY$5:$AY$13, 1, FALSE), "")</f>
        <v/>
      </c>
      <c r="AH43" s="435" t="str">
        <f>IFERROR(VLOOKUP(N43, 【参考】数式用!$BA$2:$BB$48, 2, FALSE), "")</f>
        <v>対象</v>
      </c>
      <c r="AI43" s="436">
        <f t="shared" si="0"/>
        <v>1</v>
      </c>
      <c r="AJ43" s="437" t="str">
        <f t="shared" si="1"/>
        <v/>
      </c>
      <c r="AK43" s="155"/>
      <c r="AL43" s="155"/>
      <c r="AM43" s="127"/>
      <c r="AN43" s="127"/>
      <c r="AO43" s="127"/>
      <c r="AP43" s="127"/>
      <c r="AQ43" s="127"/>
      <c r="AR43" s="127"/>
      <c r="AS43" s="127"/>
      <c r="AT43" s="127"/>
    </row>
    <row r="44" spans="1:46" s="126" customFormat="1" ht="30" customHeight="1">
      <c r="A44" s="157">
        <v>31</v>
      </c>
      <c r="B44" s="912" t="str">
        <f>IF(基本情報入力シート!C69="","",基本情報入力シート!C69)</f>
        <v>1111111137</v>
      </c>
      <c r="C44" s="913"/>
      <c r="D44" s="913"/>
      <c r="E44" s="913"/>
      <c r="F44" s="913"/>
      <c r="G44" s="913"/>
      <c r="H44" s="913"/>
      <c r="I44" s="914"/>
      <c r="J44" s="418" t="str">
        <f>IF(基本情報入力シート!M69="","",基本情報入力シート!M69)</f>
        <v>千代田区</v>
      </c>
      <c r="K44" s="419" t="str">
        <f>IF(基本情報入力シート!R69="","",基本情報入力シート!R69)</f>
        <v>東京都</v>
      </c>
      <c r="L44" s="419" t="str">
        <f>IF(基本情報入力シート!W69="","",基本情報入力シート!W69)</f>
        <v>千代田区</v>
      </c>
      <c r="M44" s="418" t="str">
        <f>IF(基本情報入力シート!X69="","",基本情報入力シート!X69)</f>
        <v>○○施設</v>
      </c>
      <c r="N44" s="161" t="str">
        <f>IF(基本情報入力シート!Y69="","",基本情報入力シート!Y69)</f>
        <v>地域密着型介護老人福祉施設</v>
      </c>
      <c r="O44" s="168" t="s">
        <v>2159</v>
      </c>
      <c r="P44" s="528" t="s">
        <v>2153</v>
      </c>
      <c r="Q44" s="937">
        <v>13734000</v>
      </c>
      <c r="R44" s="938"/>
      <c r="S44" s="158">
        <f>IFERROR(ROUNDDOWN(Q44*VLOOKUP(N44,【参考】数式用!$AR$2:$AW$48,MATCH(P44,【参考】数式用!$AT$4:$AW$4)+2,FALSE)*0.5, 0), "")</f>
        <v>4544338</v>
      </c>
      <c r="T44" s="531" t="s">
        <v>2320</v>
      </c>
      <c r="U44" s="160" t="str">
        <f>IFERROR(IF(AG44&lt;&gt;"",Q44*VLOOKUP(N44,【参考】数式用!$AG$2:$AL$48,MATCH(P44,【参考】数式用!$AI$4:$AL$4,0)+2,0), ""), "")</f>
        <v/>
      </c>
      <c r="V44" s="42"/>
      <c r="W44" s="935">
        <v>1</v>
      </c>
      <c r="X44" s="936"/>
      <c r="Y44" s="43" t="s">
        <v>2321</v>
      </c>
      <c r="Z44" s="49"/>
      <c r="AA44" s="159" t="str">
        <f>IFERROR(IF(Y44="ー", "", ROUNDDOWN(Z44*VLOOKUP(N44,【参考】数式用!$AR$2:$AW$48,MATCH(Y44,【参考】数式用!$AT$4:$AW$4)+2,FALSE)*0.5, 0)), "")</f>
        <v/>
      </c>
      <c r="AB44" s="50"/>
      <c r="AC44" s="905" t="str">
        <f>IFERROR(IF(AG44&lt;&gt;"",Z44*VLOOKUP(N44,【参考】数式用!$AG$2:$AL$48,MATCH(Y44,【参考】数式用!$AI$4:$AL$4,0)+2,0), ""), "")</f>
        <v/>
      </c>
      <c r="AD44" s="905"/>
      <c r="AE44" s="422"/>
      <c r="AF44" s="54"/>
      <c r="AG44" s="434" t="str">
        <f>IFERROR(VLOOKUP(O44, 【参考】数式用!$AY$5:$AY$13, 1, FALSE), "")</f>
        <v/>
      </c>
      <c r="AH44" s="435" t="str">
        <f>IFERROR(VLOOKUP(N44, 【参考】数式用!$BA$2:$BB$48, 2, FALSE), "")</f>
        <v>対象</v>
      </c>
      <c r="AI44" s="436">
        <f t="shared" si="0"/>
        <v>1</v>
      </c>
      <c r="AJ44" s="437" t="str">
        <f t="shared" si="1"/>
        <v/>
      </c>
      <c r="AK44" s="155"/>
      <c r="AL44" s="155"/>
      <c r="AM44" s="127"/>
      <c r="AN44" s="127"/>
      <c r="AO44" s="127"/>
      <c r="AP44" s="127"/>
      <c r="AQ44" s="127"/>
      <c r="AR44" s="127"/>
      <c r="AS44" s="127"/>
      <c r="AT44" s="127"/>
    </row>
    <row r="45" spans="1:46" s="126" customFormat="1" ht="30" customHeight="1">
      <c r="A45" s="157">
        <v>32</v>
      </c>
      <c r="B45" s="912" t="str">
        <f>IF(基本情報入力シート!C70="","",基本情報入力シート!C70)</f>
        <v>1111111138</v>
      </c>
      <c r="C45" s="913"/>
      <c r="D45" s="913"/>
      <c r="E45" s="913"/>
      <c r="F45" s="913"/>
      <c r="G45" s="913"/>
      <c r="H45" s="913"/>
      <c r="I45" s="914"/>
      <c r="J45" s="418" t="str">
        <f>IF(基本情報入力シート!M70="","",基本情報入力シート!M70)</f>
        <v>東京都</v>
      </c>
      <c r="K45" s="419" t="str">
        <f>IF(基本情報入力シート!R70="","",基本情報入力シート!R70)</f>
        <v>東京都</v>
      </c>
      <c r="L45" s="419" t="str">
        <f>IF(基本情報入力シート!W70="","",基本情報入力シート!W70)</f>
        <v>千代田区</v>
      </c>
      <c r="M45" s="418" t="str">
        <f>IF(基本情報入力シート!X70="","",基本情報入力シート!X70)</f>
        <v>○○施設</v>
      </c>
      <c r="N45" s="161" t="str">
        <f>IF(基本情報入力シート!Y70="","",基本情報入力シート!Y70)</f>
        <v>短期入所生活介護</v>
      </c>
      <c r="O45" s="168" t="s">
        <v>2159</v>
      </c>
      <c r="P45" s="528" t="s">
        <v>2153</v>
      </c>
      <c r="Q45" s="937">
        <v>13986000</v>
      </c>
      <c r="R45" s="938"/>
      <c r="S45" s="158">
        <f>IFERROR(ROUNDDOWN(Q45*VLOOKUP(N45,【参考】数式用!$AR$2:$AW$48,MATCH(P45,【参考】数式用!$AT$4:$AW$4)+2,FALSE)*0.5, 0), "")</f>
        <v>4627720</v>
      </c>
      <c r="T45" s="530" t="s">
        <v>2320</v>
      </c>
      <c r="U45" s="160" t="str">
        <f>IFERROR(IF(AG45&lt;&gt;"",Q45*VLOOKUP(N45,【参考】数式用!$AG$2:$AL$48,MATCH(P45,【参考】数式用!$AI$4:$AL$4,0)+2,0), ""), "")</f>
        <v/>
      </c>
      <c r="V45" s="42"/>
      <c r="W45" s="935"/>
      <c r="X45" s="936"/>
      <c r="Y45" s="43" t="s">
        <v>2321</v>
      </c>
      <c r="Z45" s="49"/>
      <c r="AA45" s="159" t="str">
        <f>IFERROR(IF(Y45="ー", "", ROUNDDOWN(Z45*VLOOKUP(N45,【参考】数式用!$AR$2:$AW$48,MATCH(Y45,【参考】数式用!$AT$4:$AW$4)+2,FALSE)*0.5, 0)), "")</f>
        <v/>
      </c>
      <c r="AB45" s="50"/>
      <c r="AC45" s="905" t="str">
        <f>IFERROR(IF(AG45&lt;&gt;"",Z45*VLOOKUP(N45,【参考】数式用!$AG$2:$AL$48,MATCH(Y45,【参考】数式用!$AI$4:$AL$4,0)+2,0), ""), "")</f>
        <v/>
      </c>
      <c r="AD45" s="905"/>
      <c r="AE45" s="422"/>
      <c r="AF45" s="54"/>
      <c r="AG45" s="434" t="str">
        <f>IFERROR(VLOOKUP(O45, 【参考】数式用!$AY$5:$AY$13, 1, FALSE), "")</f>
        <v/>
      </c>
      <c r="AH45" s="435" t="str">
        <f>IFERROR(VLOOKUP(N45, 【参考】数式用!$BA$2:$BB$48, 2, FALSE), "")</f>
        <v>対象外</v>
      </c>
      <c r="AI45" s="436" t="str">
        <f t="shared" si="0"/>
        <v/>
      </c>
      <c r="AJ45" s="437" t="str">
        <f t="shared" si="1"/>
        <v/>
      </c>
      <c r="AK45" s="155"/>
      <c r="AL45" s="155"/>
      <c r="AM45" s="127"/>
      <c r="AN45" s="127"/>
      <c r="AO45" s="127"/>
      <c r="AP45" s="127"/>
      <c r="AQ45" s="127"/>
      <c r="AR45" s="127"/>
      <c r="AS45" s="127"/>
      <c r="AT45" s="127"/>
    </row>
    <row r="46" spans="1:46" s="126" customFormat="1" ht="30" customHeight="1">
      <c r="A46" s="157">
        <v>33</v>
      </c>
      <c r="B46" s="912" t="str">
        <f>IF(基本情報入力シート!C71="","",基本情報入力シート!C71)</f>
        <v>1111111139</v>
      </c>
      <c r="C46" s="913"/>
      <c r="D46" s="913"/>
      <c r="E46" s="913"/>
      <c r="F46" s="913"/>
      <c r="G46" s="913"/>
      <c r="H46" s="913"/>
      <c r="I46" s="914"/>
      <c r="J46" s="418" t="str">
        <f>IF(基本情報入力シート!M71="","",基本情報入力シート!M71)</f>
        <v>東京都</v>
      </c>
      <c r="K46" s="419" t="str">
        <f>IF(基本情報入力シート!R71="","",基本情報入力シート!R71)</f>
        <v>東京都</v>
      </c>
      <c r="L46" s="419" t="str">
        <f>IF(基本情報入力シート!W71="","",基本情報入力シート!W71)</f>
        <v>千代田区</v>
      </c>
      <c r="M46" s="418" t="str">
        <f>IF(基本情報入力シート!X71="","",基本情報入力シート!X71)</f>
        <v>○○施設</v>
      </c>
      <c r="N46" s="161" t="str">
        <f>IF(基本情報入力シート!Y71="","",基本情報入力シート!Y71)</f>
        <v>介護予防短期入所生活介護</v>
      </c>
      <c r="O46" s="168" t="s">
        <v>2159</v>
      </c>
      <c r="P46" s="527" t="s">
        <v>2153</v>
      </c>
      <c r="Q46" s="937">
        <v>13986000</v>
      </c>
      <c r="R46" s="938"/>
      <c r="S46" s="158">
        <f>IFERROR(ROUNDDOWN(Q46*VLOOKUP(N46,【参考】数式用!$AR$2:$AW$48,MATCH(P46,【参考】数式用!$AT$4:$AW$4)+2,FALSE)*0.5, 0), "")</f>
        <v>4627720</v>
      </c>
      <c r="T46" s="530" t="s">
        <v>2320</v>
      </c>
      <c r="U46" s="160" t="str">
        <f>IFERROR(IF(AG46&lt;&gt;"",Q46*VLOOKUP(N46,【参考】数式用!$AG$2:$AL$48,MATCH(P46,【参考】数式用!$AI$4:$AL$4,0)+2,0), ""), "")</f>
        <v/>
      </c>
      <c r="V46" s="42"/>
      <c r="W46" s="935"/>
      <c r="X46" s="936"/>
      <c r="Y46" s="43" t="s">
        <v>2321</v>
      </c>
      <c r="Z46" s="49"/>
      <c r="AA46" s="159" t="str">
        <f>IFERROR(IF(Y46="ー", "", ROUNDDOWN(Z46*VLOOKUP(N46,【参考】数式用!$AR$2:$AW$48,MATCH(Y46,【参考】数式用!$AT$4:$AW$4)+2,FALSE)*0.5, 0)), "")</f>
        <v/>
      </c>
      <c r="AB46" s="50"/>
      <c r="AC46" s="905" t="str">
        <f>IFERROR(IF(AG46&lt;&gt;"",Z46*VLOOKUP(N46,【参考】数式用!$AG$2:$AL$48,MATCH(Y46,【参考】数式用!$AI$4:$AL$4,0)+2,0), ""), "")</f>
        <v/>
      </c>
      <c r="AD46" s="905"/>
      <c r="AE46" s="422"/>
      <c r="AF46" s="54"/>
      <c r="AG46" s="434" t="str">
        <f>IFERROR(VLOOKUP(O46, 【参考】数式用!$AY$5:$AY$13, 1, FALSE), "")</f>
        <v/>
      </c>
      <c r="AH46" s="435" t="str">
        <f>IFERROR(VLOOKUP(N46, 【参考】数式用!$BA$2:$BB$48, 2, FALSE), "")</f>
        <v>対象外</v>
      </c>
      <c r="AI46" s="436" t="str">
        <f t="shared" ref="AI46:AI77" si="2">IF(AND(OR(P46="処遇改善加算Ⅰ",P46="処遇改善加算Ⅱ"),AH46="対象"), 1,"")</f>
        <v/>
      </c>
      <c r="AJ46" s="437" t="str">
        <f t="shared" ref="AJ46:AJ77" si="3">IF(OR(Y46="処遇改善加算Ⅰ",Y46="処遇改善加算Ⅱ"),IF(AND(N46&lt;&gt;"訪問型サービス（総合事業）",N46&lt;&gt;"通所型サービス（総合事業）",N46&lt;&gt;"（介護予防）短期入所生活介護",N46&lt;&gt;"（介護予防）短期入所療養介護（老健）",N46&lt;&gt;"（介護予防）短期入所療養介護 （病院等（老健以外）)",N46&lt;&gt;"（介護予防）短期入所療養介護（医療院）"),1,""),"")</f>
        <v/>
      </c>
      <c r="AK46" s="155"/>
      <c r="AL46" s="155"/>
      <c r="AM46" s="127"/>
      <c r="AN46" s="127"/>
      <c r="AO46" s="127"/>
      <c r="AP46" s="127"/>
      <c r="AQ46" s="127"/>
      <c r="AR46" s="127"/>
      <c r="AS46" s="127"/>
      <c r="AT46" s="127"/>
    </row>
    <row r="47" spans="1:46" s="126" customFormat="1" ht="30" customHeight="1">
      <c r="A47" s="157">
        <v>34</v>
      </c>
      <c r="B47" s="912" t="str">
        <f>IF(基本情報入力シート!C72="","",基本情報入力シート!C72)</f>
        <v>1111111140</v>
      </c>
      <c r="C47" s="913"/>
      <c r="D47" s="913"/>
      <c r="E47" s="913"/>
      <c r="F47" s="913"/>
      <c r="G47" s="913"/>
      <c r="H47" s="913"/>
      <c r="I47" s="914"/>
      <c r="J47" s="418" t="str">
        <f>IF(基本情報入力シート!M72="","",基本情報入力シート!M72)</f>
        <v>東京都</v>
      </c>
      <c r="K47" s="419" t="str">
        <f>IF(基本情報入力シート!R72="","",基本情報入力シート!R72)</f>
        <v>東京都</v>
      </c>
      <c r="L47" s="419" t="str">
        <f>IF(基本情報入力シート!W72="","",基本情報入力シート!W72)</f>
        <v>千代田区</v>
      </c>
      <c r="M47" s="418" t="str">
        <f>IF(基本情報入力シート!X72="","",基本情報入力シート!X72)</f>
        <v>○○施設</v>
      </c>
      <c r="N47" s="161" t="str">
        <f>IF(基本情報入力シート!Y72="","",基本情報入力シート!Y72)</f>
        <v>介護老人保健施設サービス</v>
      </c>
      <c r="O47" s="168" t="s">
        <v>2159</v>
      </c>
      <c r="P47" s="527" t="s">
        <v>2153</v>
      </c>
      <c r="Q47" s="937">
        <v>7357600</v>
      </c>
      <c r="R47" s="938"/>
      <c r="S47" s="158">
        <f>IFERROR(ROUNDDOWN(Q47*VLOOKUP(N47,【参考】数式用!$AR$2:$AW$48,MATCH(P47,【参考】数式用!$AT$4:$AW$4)+2,FALSE)*0.5, 0), "")</f>
        <v>2279819</v>
      </c>
      <c r="T47" s="531" t="s">
        <v>2320</v>
      </c>
      <c r="U47" s="160" t="str">
        <f>IFERROR(IF(AG47&lt;&gt;"",Q47*VLOOKUP(N47,【参考】数式用!$AG$2:$AL$48,MATCH(P47,【参考】数式用!$AI$4:$AL$4,0)+2,0), ""), "")</f>
        <v/>
      </c>
      <c r="V47" s="42"/>
      <c r="W47" s="935">
        <v>1</v>
      </c>
      <c r="X47" s="936"/>
      <c r="Y47" s="43" t="s">
        <v>2321</v>
      </c>
      <c r="Z47" s="49"/>
      <c r="AA47" s="159" t="str">
        <f>IFERROR(IF(Y47="ー", "", ROUNDDOWN(Z47*VLOOKUP(N47,【参考】数式用!$AR$2:$AW$48,MATCH(Y47,【参考】数式用!$AT$4:$AW$4)+2,FALSE)*0.5, 0)), "")</f>
        <v/>
      </c>
      <c r="AB47" s="50"/>
      <c r="AC47" s="905" t="str">
        <f>IFERROR(IF(AG47&lt;&gt;"",Z47*VLOOKUP(N47,【参考】数式用!$AG$2:$AL$48,MATCH(Y47,【参考】数式用!$AI$4:$AL$4,0)+2,0), ""), "")</f>
        <v/>
      </c>
      <c r="AD47" s="905"/>
      <c r="AE47" s="422"/>
      <c r="AF47" s="54"/>
      <c r="AG47" s="434" t="str">
        <f>IFERROR(VLOOKUP(O47, 【参考】数式用!$AY$5:$AY$13, 1, FALSE), "")</f>
        <v/>
      </c>
      <c r="AH47" s="435" t="str">
        <f>IFERROR(VLOOKUP(N47, 【参考】数式用!$BA$2:$BB$48, 2, FALSE), "")</f>
        <v>対象</v>
      </c>
      <c r="AI47" s="436">
        <f t="shared" si="2"/>
        <v>1</v>
      </c>
      <c r="AJ47" s="437" t="str">
        <f t="shared" si="3"/>
        <v/>
      </c>
      <c r="AK47" s="155"/>
      <c r="AL47" s="155"/>
      <c r="AM47" s="127"/>
      <c r="AN47" s="127"/>
      <c r="AO47" s="127"/>
      <c r="AP47" s="127"/>
      <c r="AQ47" s="127"/>
      <c r="AR47" s="127"/>
      <c r="AS47" s="127"/>
      <c r="AT47" s="127"/>
    </row>
    <row r="48" spans="1:46" s="126" customFormat="1" ht="30" customHeight="1">
      <c r="A48" s="157">
        <v>35</v>
      </c>
      <c r="B48" s="912" t="str">
        <f>IF(基本情報入力シート!C73="","",基本情報入力シート!C73)</f>
        <v>1111111141</v>
      </c>
      <c r="C48" s="913"/>
      <c r="D48" s="913"/>
      <c r="E48" s="913"/>
      <c r="F48" s="913"/>
      <c r="G48" s="913"/>
      <c r="H48" s="913"/>
      <c r="I48" s="914"/>
      <c r="J48" s="418" t="str">
        <f>IF(基本情報入力シート!M73="","",基本情報入力シート!M73)</f>
        <v>東京都</v>
      </c>
      <c r="K48" s="419" t="str">
        <f>IF(基本情報入力シート!R73="","",基本情報入力シート!R73)</f>
        <v>東京都</v>
      </c>
      <c r="L48" s="419" t="str">
        <f>IF(基本情報入力シート!W73="","",基本情報入力シート!W73)</f>
        <v>千代田区</v>
      </c>
      <c r="M48" s="418" t="str">
        <f>IF(基本情報入力シート!X73="","",基本情報入力シート!X73)</f>
        <v>○○施設</v>
      </c>
      <c r="N48" s="161" t="str">
        <f>IF(基本情報入力シート!Y73="","",基本情報入力シート!Y73)</f>
        <v>短期入所療養介護（介護老人保健施設）</v>
      </c>
      <c r="O48" s="168" t="s">
        <v>2159</v>
      </c>
      <c r="P48" s="528" t="s">
        <v>2153</v>
      </c>
      <c r="Q48" s="937">
        <v>7357600</v>
      </c>
      <c r="R48" s="938"/>
      <c r="S48" s="158">
        <f>IFERROR(ROUNDDOWN(Q48*VLOOKUP(N48,【参考】数式用!$AR$2:$AW$48,MATCH(P48,【参考】数式用!$AT$4:$AW$4)+2,FALSE)*0.5, 0), "")</f>
        <v>2279819</v>
      </c>
      <c r="T48" s="530" t="s">
        <v>2320</v>
      </c>
      <c r="U48" s="160" t="str">
        <f>IFERROR(IF(AG48&lt;&gt;"",Q48*VLOOKUP(N48,【参考】数式用!$AG$2:$AL$48,MATCH(P48,【参考】数式用!$AI$4:$AL$4,0)+2,0), ""), "")</f>
        <v/>
      </c>
      <c r="V48" s="42"/>
      <c r="W48" s="935"/>
      <c r="X48" s="936"/>
      <c r="Y48" s="43" t="s">
        <v>2321</v>
      </c>
      <c r="Z48" s="49"/>
      <c r="AA48" s="159" t="str">
        <f>IFERROR(IF(Y48="ー", "", ROUNDDOWN(Z48*VLOOKUP(N48,【参考】数式用!$AR$2:$AW$48,MATCH(Y48,【参考】数式用!$AT$4:$AW$4)+2,FALSE)*0.5, 0)), "")</f>
        <v/>
      </c>
      <c r="AB48" s="50"/>
      <c r="AC48" s="905" t="str">
        <f>IFERROR(IF(AG48&lt;&gt;"",Z48*VLOOKUP(N48,【参考】数式用!$AG$2:$AL$48,MATCH(Y48,【参考】数式用!$AI$4:$AL$4,0)+2,0), ""), "")</f>
        <v/>
      </c>
      <c r="AD48" s="905"/>
      <c r="AE48" s="422"/>
      <c r="AF48" s="54"/>
      <c r="AG48" s="434" t="str">
        <f>IFERROR(VLOOKUP(O48, 【参考】数式用!$AY$5:$AY$13, 1, FALSE), "")</f>
        <v/>
      </c>
      <c r="AH48" s="435" t="str">
        <f>IFERROR(VLOOKUP(N48, 【参考】数式用!$BA$2:$BB$48, 2, FALSE), "")</f>
        <v>対象外</v>
      </c>
      <c r="AI48" s="436" t="str">
        <f t="shared" si="2"/>
        <v/>
      </c>
      <c r="AJ48" s="437" t="str">
        <f t="shared" si="3"/>
        <v/>
      </c>
      <c r="AK48" s="155"/>
      <c r="AL48" s="155"/>
      <c r="AM48" s="127"/>
      <c r="AN48" s="127"/>
      <c r="AO48" s="127"/>
      <c r="AP48" s="127"/>
      <c r="AQ48" s="127"/>
      <c r="AR48" s="127"/>
      <c r="AS48" s="127"/>
      <c r="AT48" s="127"/>
    </row>
    <row r="49" spans="1:46" s="126" customFormat="1" ht="30" customHeight="1">
      <c r="A49" s="157">
        <v>36</v>
      </c>
      <c r="B49" s="912" t="str">
        <f>IF(基本情報入力シート!C74="","",基本情報入力シート!C74)</f>
        <v>1111111142</v>
      </c>
      <c r="C49" s="913"/>
      <c r="D49" s="913"/>
      <c r="E49" s="913"/>
      <c r="F49" s="913"/>
      <c r="G49" s="913"/>
      <c r="H49" s="913"/>
      <c r="I49" s="914"/>
      <c r="J49" s="418" t="str">
        <f>IF(基本情報入力シート!M74="","",基本情報入力シート!M74)</f>
        <v>東京都</v>
      </c>
      <c r="K49" s="419" t="str">
        <f>IF(基本情報入力シート!R74="","",基本情報入力シート!R74)</f>
        <v>東京都</v>
      </c>
      <c r="L49" s="419" t="str">
        <f>IF(基本情報入力シート!W74="","",基本情報入力シート!W74)</f>
        <v>千代田区</v>
      </c>
      <c r="M49" s="418" t="str">
        <f>IF(基本情報入力シート!X74="","",基本情報入力シート!X74)</f>
        <v>○○施設</v>
      </c>
      <c r="N49" s="161" t="str">
        <f>IF(基本情報入力シート!Y74="","",基本情報入力シート!Y74)</f>
        <v>介護予防短期入所療養介護（介護老人保健施設）</v>
      </c>
      <c r="O49" s="168" t="s">
        <v>2159</v>
      </c>
      <c r="P49" s="528" t="s">
        <v>2153</v>
      </c>
      <c r="Q49" s="937">
        <v>7357600</v>
      </c>
      <c r="R49" s="938"/>
      <c r="S49" s="158">
        <f>IFERROR(ROUNDDOWN(Q49*VLOOKUP(N49,【参考】数式用!$AR$2:$AW$48,MATCH(P49,【参考】数式用!$AT$4:$AW$4)+2,FALSE)*0.5, 0), "")</f>
        <v>2279819</v>
      </c>
      <c r="T49" s="530" t="s">
        <v>2320</v>
      </c>
      <c r="U49" s="160" t="str">
        <f>IFERROR(IF(AG49&lt;&gt;"",Q49*VLOOKUP(N49,【参考】数式用!$AG$2:$AL$48,MATCH(P49,【参考】数式用!$AI$4:$AL$4,0)+2,0), ""), "")</f>
        <v/>
      </c>
      <c r="V49" s="42"/>
      <c r="W49" s="935"/>
      <c r="X49" s="936"/>
      <c r="Y49" s="43" t="s">
        <v>2321</v>
      </c>
      <c r="Z49" s="49"/>
      <c r="AA49" s="159" t="str">
        <f>IFERROR(IF(Y49="ー", "", ROUNDDOWN(Z49*VLOOKUP(N49,【参考】数式用!$AR$2:$AW$48,MATCH(Y49,【参考】数式用!$AT$4:$AW$4)+2,FALSE)*0.5, 0)), "")</f>
        <v/>
      </c>
      <c r="AB49" s="50"/>
      <c r="AC49" s="905" t="str">
        <f>IFERROR(IF(AG49&lt;&gt;"",Z49*VLOOKUP(N49,【参考】数式用!$AG$2:$AL$48,MATCH(Y49,【参考】数式用!$AI$4:$AL$4,0)+2,0), ""), "")</f>
        <v/>
      </c>
      <c r="AD49" s="905"/>
      <c r="AE49" s="422"/>
      <c r="AF49" s="54"/>
      <c r="AG49" s="434" t="str">
        <f>IFERROR(VLOOKUP(O49, 【参考】数式用!$AY$5:$AY$13, 1, FALSE), "")</f>
        <v/>
      </c>
      <c r="AH49" s="435" t="str">
        <f>IFERROR(VLOOKUP(N49, 【参考】数式用!$BA$2:$BB$48, 2, FALSE), "")</f>
        <v>対象外</v>
      </c>
      <c r="AI49" s="436" t="str">
        <f t="shared" si="2"/>
        <v/>
      </c>
      <c r="AJ49" s="437" t="str">
        <f t="shared" si="3"/>
        <v/>
      </c>
      <c r="AK49" s="155"/>
      <c r="AL49" s="155"/>
      <c r="AM49" s="127"/>
      <c r="AN49" s="127"/>
      <c r="AO49" s="127"/>
      <c r="AP49" s="127"/>
      <c r="AQ49" s="127"/>
      <c r="AR49" s="127"/>
      <c r="AS49" s="127"/>
      <c r="AT49" s="127"/>
    </row>
    <row r="50" spans="1:46" s="126" customFormat="1" ht="30" customHeight="1">
      <c r="A50" s="157">
        <v>37</v>
      </c>
      <c r="B50" s="912" t="str">
        <f>IF(基本情報入力シート!C75="","",基本情報入力シート!C75)</f>
        <v>1111111143</v>
      </c>
      <c r="C50" s="913"/>
      <c r="D50" s="913"/>
      <c r="E50" s="913"/>
      <c r="F50" s="913"/>
      <c r="G50" s="913"/>
      <c r="H50" s="913"/>
      <c r="I50" s="914"/>
      <c r="J50" s="418" t="str">
        <f>IF(基本情報入力シート!M75="","",基本情報入力シート!M75)</f>
        <v>東京都</v>
      </c>
      <c r="K50" s="419" t="str">
        <f>IF(基本情報入力シート!R75="","",基本情報入力シート!R75)</f>
        <v>東京都</v>
      </c>
      <c r="L50" s="419" t="str">
        <f>IF(基本情報入力シート!W75="","",基本情報入力シート!W75)</f>
        <v>千代田区</v>
      </c>
      <c r="M50" s="418" t="str">
        <f>IF(基本情報入力シート!X75="","",基本情報入力シート!X75)</f>
        <v>○○施設</v>
      </c>
      <c r="N50" s="161" t="str">
        <f>IF(基本情報入力シート!Y75="","",基本情報入力シート!Y75)</f>
        <v>短期入所療養介護 （病院等（老健以外）)</v>
      </c>
      <c r="O50" s="168" t="s">
        <v>2159</v>
      </c>
      <c r="P50" s="527" t="s">
        <v>2153</v>
      </c>
      <c r="Q50" s="937">
        <v>5003100</v>
      </c>
      <c r="R50" s="938"/>
      <c r="S50" s="158">
        <f>IFERROR(ROUNDDOWN(Q50*VLOOKUP(N50,【参考】数式用!$AR$2:$AW$48,MATCH(P50,【参考】数式用!$AT$4:$AW$4)+2,FALSE)*0.5, 0), "")</f>
        <v>1543509</v>
      </c>
      <c r="T50" s="531" t="s">
        <v>2320</v>
      </c>
      <c r="U50" s="160" t="str">
        <f>IFERROR(IF(AG50&lt;&gt;"",Q50*VLOOKUP(N50,【参考】数式用!$AG$2:$AL$48,MATCH(P50,【参考】数式用!$AI$4:$AL$4,0)+2,0), ""), "")</f>
        <v/>
      </c>
      <c r="V50" s="42"/>
      <c r="W50" s="935"/>
      <c r="X50" s="936"/>
      <c r="Y50" s="43" t="s">
        <v>2321</v>
      </c>
      <c r="Z50" s="49"/>
      <c r="AA50" s="159" t="str">
        <f>IFERROR(IF(Y50="ー", "", ROUNDDOWN(Z50*VLOOKUP(N50,【参考】数式用!$AR$2:$AW$48,MATCH(Y50,【参考】数式用!$AT$4:$AW$4)+2,FALSE)*0.5, 0)), "")</f>
        <v/>
      </c>
      <c r="AB50" s="50"/>
      <c r="AC50" s="905" t="str">
        <f>IFERROR(IF(AG50&lt;&gt;"",Z50*VLOOKUP(N50,【参考】数式用!$AG$2:$AL$48,MATCH(Y50,【参考】数式用!$AI$4:$AL$4,0)+2,0), ""), "")</f>
        <v/>
      </c>
      <c r="AD50" s="905"/>
      <c r="AE50" s="422"/>
      <c r="AF50" s="54"/>
      <c r="AG50" s="434" t="str">
        <f>IFERROR(VLOOKUP(O50, 【参考】数式用!$AY$5:$AY$13, 1, FALSE), "")</f>
        <v/>
      </c>
      <c r="AH50" s="435" t="str">
        <f>IFERROR(VLOOKUP(N50, 【参考】数式用!$BA$2:$BB$48, 2, FALSE), "")</f>
        <v>対象外</v>
      </c>
      <c r="AI50" s="436" t="str">
        <f t="shared" si="2"/>
        <v/>
      </c>
      <c r="AJ50" s="437" t="str">
        <f t="shared" si="3"/>
        <v/>
      </c>
      <c r="AK50" s="155"/>
      <c r="AL50" s="155"/>
      <c r="AM50" s="127"/>
      <c r="AN50" s="127"/>
      <c r="AO50" s="127"/>
      <c r="AP50" s="127"/>
      <c r="AQ50" s="127"/>
      <c r="AR50" s="127"/>
      <c r="AS50" s="127"/>
      <c r="AT50" s="127"/>
    </row>
    <row r="51" spans="1:46" s="126" customFormat="1" ht="30" customHeight="1">
      <c r="A51" s="157">
        <v>38</v>
      </c>
      <c r="B51" s="912" t="str">
        <f>IF(基本情報入力シート!C76="","",基本情報入力シート!C76)</f>
        <v>1111111144</v>
      </c>
      <c r="C51" s="913"/>
      <c r="D51" s="913"/>
      <c r="E51" s="913"/>
      <c r="F51" s="913"/>
      <c r="G51" s="913"/>
      <c r="H51" s="913"/>
      <c r="I51" s="914"/>
      <c r="J51" s="418" t="str">
        <f>IF(基本情報入力シート!M76="","",基本情報入力シート!M76)</f>
        <v>東京都</v>
      </c>
      <c r="K51" s="419" t="str">
        <f>IF(基本情報入力シート!R76="","",基本情報入力シート!R76)</f>
        <v>東京都</v>
      </c>
      <c r="L51" s="419" t="str">
        <f>IF(基本情報入力シート!W76="","",基本情報入力シート!W76)</f>
        <v>千代田区</v>
      </c>
      <c r="M51" s="418" t="str">
        <f>IF(基本情報入力シート!X76="","",基本情報入力シート!X76)</f>
        <v>○○施設</v>
      </c>
      <c r="N51" s="161" t="str">
        <f>IF(基本情報入力シート!Y76="","",基本情報入力シート!Y76)</f>
        <v>介護予防短期入所療養介護 （病院等（老健以外）)</v>
      </c>
      <c r="O51" s="168" t="s">
        <v>2159</v>
      </c>
      <c r="P51" s="528" t="s">
        <v>2153</v>
      </c>
      <c r="Q51" s="937">
        <v>5003100</v>
      </c>
      <c r="R51" s="938"/>
      <c r="S51" s="158">
        <f>IFERROR(ROUNDDOWN(Q51*VLOOKUP(N51,【参考】数式用!$AR$2:$AW$48,MATCH(P51,【参考】数式用!$AT$4:$AW$4)+2,FALSE)*0.5, 0), "")</f>
        <v>1543509</v>
      </c>
      <c r="T51" s="530" t="s">
        <v>2320</v>
      </c>
      <c r="U51" s="160" t="str">
        <f>IFERROR(IF(AG51&lt;&gt;"",Q51*VLOOKUP(N51,【参考】数式用!$AG$2:$AL$48,MATCH(P51,【参考】数式用!$AI$4:$AL$4,0)+2,0), ""), "")</f>
        <v/>
      </c>
      <c r="V51" s="42"/>
      <c r="W51" s="935"/>
      <c r="X51" s="936"/>
      <c r="Y51" s="43" t="s">
        <v>2321</v>
      </c>
      <c r="Z51" s="49"/>
      <c r="AA51" s="159" t="str">
        <f>IFERROR(IF(Y51="ー", "", ROUNDDOWN(Z51*VLOOKUP(N51,【参考】数式用!$AR$2:$AW$48,MATCH(Y51,【参考】数式用!$AT$4:$AW$4)+2,FALSE)*0.5, 0)), "")</f>
        <v/>
      </c>
      <c r="AB51" s="50"/>
      <c r="AC51" s="905" t="str">
        <f>IFERROR(IF(AG51&lt;&gt;"",Z51*VLOOKUP(N51,【参考】数式用!$AG$2:$AL$48,MATCH(Y51,【参考】数式用!$AI$4:$AL$4,0)+2,0), ""), "")</f>
        <v/>
      </c>
      <c r="AD51" s="905"/>
      <c r="AE51" s="422"/>
      <c r="AF51" s="54"/>
      <c r="AG51" s="434" t="str">
        <f>IFERROR(VLOOKUP(O51, 【参考】数式用!$AY$5:$AY$13, 1, FALSE), "")</f>
        <v/>
      </c>
      <c r="AH51" s="435" t="str">
        <f>IFERROR(VLOOKUP(N51, 【参考】数式用!$BA$2:$BB$48, 2, FALSE), "")</f>
        <v>対象外</v>
      </c>
      <c r="AI51" s="436" t="str">
        <f t="shared" si="2"/>
        <v/>
      </c>
      <c r="AJ51" s="437" t="str">
        <f t="shared" si="3"/>
        <v/>
      </c>
      <c r="AK51" s="155"/>
      <c r="AL51" s="155"/>
      <c r="AM51" s="127"/>
      <c r="AN51" s="127"/>
      <c r="AO51" s="127"/>
      <c r="AP51" s="127"/>
      <c r="AQ51" s="127"/>
      <c r="AR51" s="127"/>
      <c r="AS51" s="127"/>
      <c r="AT51" s="127"/>
    </row>
    <row r="52" spans="1:46" s="126" customFormat="1" ht="30" customHeight="1">
      <c r="A52" s="157">
        <v>39</v>
      </c>
      <c r="B52" s="912" t="str">
        <f>IF(基本情報入力シート!C77="","",基本情報入力シート!C77)</f>
        <v>1111111145</v>
      </c>
      <c r="C52" s="913"/>
      <c r="D52" s="913"/>
      <c r="E52" s="913"/>
      <c r="F52" s="913"/>
      <c r="G52" s="913"/>
      <c r="H52" s="913"/>
      <c r="I52" s="914"/>
      <c r="J52" s="418" t="str">
        <f>IF(基本情報入力シート!M77="","",基本情報入力シート!M77)</f>
        <v>東京都</v>
      </c>
      <c r="K52" s="419" t="str">
        <f>IF(基本情報入力シート!R77="","",基本情報入力シート!R77)</f>
        <v>東京都</v>
      </c>
      <c r="L52" s="419" t="str">
        <f>IF(基本情報入力シート!W77="","",基本情報入力シート!W77)</f>
        <v>千代田区</v>
      </c>
      <c r="M52" s="418" t="str">
        <f>IF(基本情報入力シート!X77="","",基本情報入力シート!X77)</f>
        <v>○○施設</v>
      </c>
      <c r="N52" s="161" t="str">
        <f>IF(基本情報入力シート!Y77="","",基本情報入力シート!Y77)</f>
        <v>介護医療院サービス</v>
      </c>
      <c r="O52" s="168" t="s">
        <v>2159</v>
      </c>
      <c r="P52" s="528" t="s">
        <v>2153</v>
      </c>
      <c r="Q52" s="937">
        <v>5003100</v>
      </c>
      <c r="R52" s="938"/>
      <c r="S52" s="158">
        <f>IFERROR(ROUNDDOWN(Q52*VLOOKUP(N52,【参考】数式用!$AR$2:$AW$48,MATCH(P52,【参考】数式用!$AT$4:$AW$4)+2,FALSE)*0.5, 0), "")</f>
        <v>1543509</v>
      </c>
      <c r="T52" s="530" t="s">
        <v>2320</v>
      </c>
      <c r="U52" s="160" t="str">
        <f>IFERROR(IF(AG52&lt;&gt;"",Q52*VLOOKUP(N52,【参考】数式用!$AG$2:$AL$48,MATCH(P52,【参考】数式用!$AI$4:$AL$4,0)+2,0), ""), "")</f>
        <v/>
      </c>
      <c r="V52" s="42"/>
      <c r="W52" s="935">
        <v>1</v>
      </c>
      <c r="X52" s="936"/>
      <c r="Y52" s="43" t="s">
        <v>2321</v>
      </c>
      <c r="Z52" s="49"/>
      <c r="AA52" s="159" t="str">
        <f>IFERROR(IF(Y52="ー", "", ROUNDDOWN(Z52*VLOOKUP(N52,【参考】数式用!$AR$2:$AW$48,MATCH(Y52,【参考】数式用!$AT$4:$AW$4)+2,FALSE)*0.5, 0)), "")</f>
        <v/>
      </c>
      <c r="AB52" s="50"/>
      <c r="AC52" s="905" t="str">
        <f>IFERROR(IF(AG52&lt;&gt;"",Z52*VLOOKUP(N52,【参考】数式用!$AG$2:$AL$48,MATCH(Y52,【参考】数式用!$AI$4:$AL$4,0)+2,0), ""), "")</f>
        <v/>
      </c>
      <c r="AD52" s="905"/>
      <c r="AE52" s="422"/>
      <c r="AF52" s="54"/>
      <c r="AG52" s="434" t="str">
        <f>IFERROR(VLOOKUP(O52, 【参考】数式用!$AY$5:$AY$13, 1, FALSE), "")</f>
        <v/>
      </c>
      <c r="AH52" s="435" t="str">
        <f>IFERROR(VLOOKUP(N52, 【参考】数式用!$BA$2:$BB$48, 2, FALSE), "")</f>
        <v>対象</v>
      </c>
      <c r="AI52" s="436">
        <f t="shared" si="2"/>
        <v>1</v>
      </c>
      <c r="AJ52" s="437" t="str">
        <f t="shared" si="3"/>
        <v/>
      </c>
      <c r="AK52" s="155"/>
      <c r="AL52" s="155"/>
      <c r="AM52" s="127"/>
      <c r="AN52" s="127"/>
      <c r="AO52" s="127"/>
      <c r="AP52" s="127"/>
      <c r="AQ52" s="127"/>
      <c r="AR52" s="127"/>
      <c r="AS52" s="127"/>
      <c r="AT52" s="127"/>
    </row>
    <row r="53" spans="1:46" s="126" customFormat="1" ht="30" customHeight="1">
      <c r="A53" s="157">
        <v>40</v>
      </c>
      <c r="B53" s="912" t="str">
        <f>IF(基本情報入力シート!C78="","",基本情報入力シート!C78)</f>
        <v>1111111146</v>
      </c>
      <c r="C53" s="913"/>
      <c r="D53" s="913"/>
      <c r="E53" s="913"/>
      <c r="F53" s="913"/>
      <c r="G53" s="913"/>
      <c r="H53" s="913"/>
      <c r="I53" s="914"/>
      <c r="J53" s="418" t="str">
        <f>IF(基本情報入力シート!M78="","",基本情報入力シート!M78)</f>
        <v>東京都</v>
      </c>
      <c r="K53" s="419" t="str">
        <f>IF(基本情報入力シート!R78="","",基本情報入力シート!R78)</f>
        <v>東京都</v>
      </c>
      <c r="L53" s="419" t="str">
        <f>IF(基本情報入力シート!W78="","",基本情報入力シート!W78)</f>
        <v>千代田区</v>
      </c>
      <c r="M53" s="418" t="str">
        <f>IF(基本情報入力シート!X78="","",基本情報入力シート!X78)</f>
        <v>○○施設</v>
      </c>
      <c r="N53" s="161" t="str">
        <f>IF(基本情報入力シート!Y78="","",基本情報入力シート!Y78)</f>
        <v>短期入所療養介護（介護医療院）</v>
      </c>
      <c r="O53" s="168" t="s">
        <v>2159</v>
      </c>
      <c r="P53" s="527" t="s">
        <v>2153</v>
      </c>
      <c r="Q53" s="937">
        <v>5003100</v>
      </c>
      <c r="R53" s="938"/>
      <c r="S53" s="158">
        <f>IFERROR(ROUNDDOWN(Q53*VLOOKUP(N53,【参考】数式用!$AR$2:$AW$48,MATCH(P53,【参考】数式用!$AT$4:$AW$4)+2,FALSE)*0.5, 0), "")</f>
        <v>1543509</v>
      </c>
      <c r="T53" s="531" t="s">
        <v>2320</v>
      </c>
      <c r="U53" s="160" t="str">
        <f>IFERROR(IF(AG53&lt;&gt;"",Q53*VLOOKUP(N53,【参考】数式用!$AG$2:$AL$48,MATCH(P53,【参考】数式用!$AI$4:$AL$4,0)+2,0), ""), "")</f>
        <v/>
      </c>
      <c r="V53" s="42"/>
      <c r="W53" s="935"/>
      <c r="X53" s="936"/>
      <c r="Y53" s="43" t="s">
        <v>2321</v>
      </c>
      <c r="Z53" s="49"/>
      <c r="AA53" s="159" t="str">
        <f>IFERROR(IF(Y53="ー", "", ROUNDDOWN(Z53*VLOOKUP(N53,【参考】数式用!$AR$2:$AW$48,MATCH(Y53,【参考】数式用!$AT$4:$AW$4)+2,FALSE)*0.5, 0)), "")</f>
        <v/>
      </c>
      <c r="AB53" s="50"/>
      <c r="AC53" s="905" t="str">
        <f>IFERROR(IF(AG53&lt;&gt;"",Z53*VLOOKUP(N53,【参考】数式用!$AG$2:$AL$48,MATCH(Y53,【参考】数式用!$AI$4:$AL$4,0)+2,0), ""), "")</f>
        <v/>
      </c>
      <c r="AD53" s="905"/>
      <c r="AE53" s="422"/>
      <c r="AF53" s="54"/>
      <c r="AG53" s="434" t="str">
        <f>IFERROR(VLOOKUP(O53, 【参考】数式用!$AY$5:$AY$13, 1, FALSE), "")</f>
        <v/>
      </c>
      <c r="AH53" s="435" t="str">
        <f>IFERROR(VLOOKUP(N53, 【参考】数式用!$BA$2:$BB$48, 2, FALSE), "")</f>
        <v>対象外</v>
      </c>
      <c r="AI53" s="436" t="str">
        <f t="shared" si="2"/>
        <v/>
      </c>
      <c r="AJ53" s="437" t="str">
        <f t="shared" si="3"/>
        <v/>
      </c>
      <c r="AK53" s="155"/>
      <c r="AL53" s="155"/>
      <c r="AM53" s="127"/>
      <c r="AN53" s="127"/>
      <c r="AO53" s="127"/>
      <c r="AP53" s="127"/>
      <c r="AQ53" s="127"/>
      <c r="AR53" s="127"/>
      <c r="AS53" s="127"/>
      <c r="AT53" s="127"/>
    </row>
    <row r="54" spans="1:46" s="126" customFormat="1" ht="30" customHeight="1">
      <c r="A54" s="157">
        <v>41</v>
      </c>
      <c r="B54" s="912" t="str">
        <f>IF(基本情報入力シート!C79="","",基本情報入力シート!C79)</f>
        <v>1111111147</v>
      </c>
      <c r="C54" s="913"/>
      <c r="D54" s="913"/>
      <c r="E54" s="913"/>
      <c r="F54" s="913"/>
      <c r="G54" s="913"/>
      <c r="H54" s="913"/>
      <c r="I54" s="914"/>
      <c r="J54" s="418" t="str">
        <f>IF(基本情報入力シート!M79="","",基本情報入力シート!M79)</f>
        <v>東京都</v>
      </c>
      <c r="K54" s="419" t="str">
        <f>IF(基本情報入力シート!R79="","",基本情報入力シート!R79)</f>
        <v>東京都</v>
      </c>
      <c r="L54" s="419" t="str">
        <f>IF(基本情報入力シート!W79="","",基本情報入力シート!W79)</f>
        <v>千代田区</v>
      </c>
      <c r="M54" s="418" t="str">
        <f>IF(基本情報入力シート!X79="","",基本情報入力シート!X79)</f>
        <v>○○施設</v>
      </c>
      <c r="N54" s="161" t="str">
        <f>IF(基本情報入力シート!Y79="","",基本情報入力シート!Y79)</f>
        <v>介護予防短期入所療養介護（介護医療院）</v>
      </c>
      <c r="O54" s="168" t="s">
        <v>2159</v>
      </c>
      <c r="P54" s="527" t="s">
        <v>2153</v>
      </c>
      <c r="Q54" s="937">
        <v>5003100</v>
      </c>
      <c r="R54" s="938"/>
      <c r="S54" s="158">
        <f>IFERROR(ROUNDDOWN(Q54*VLOOKUP(N54,【参考】数式用!$AR$2:$AW$48,MATCH(P54,【参考】数式用!$AT$4:$AW$4)+2,FALSE)*0.5, 0), "")</f>
        <v>1543509</v>
      </c>
      <c r="T54" s="530" t="s">
        <v>2320</v>
      </c>
      <c r="U54" s="160" t="str">
        <f>IFERROR(IF(AG54&lt;&gt;"",Q54*VLOOKUP(N54,【参考】数式用!$AG$2:$AL$48,MATCH(P54,【参考】数式用!$AI$4:$AL$4,0)+2,0), ""), "")</f>
        <v/>
      </c>
      <c r="V54" s="42"/>
      <c r="W54" s="935"/>
      <c r="X54" s="936"/>
      <c r="Y54" s="43" t="s">
        <v>2321</v>
      </c>
      <c r="Z54" s="49"/>
      <c r="AA54" s="159" t="str">
        <f>IFERROR(IF(Y54="ー", "", ROUNDDOWN(Z54*VLOOKUP(N54,【参考】数式用!$AR$2:$AW$48,MATCH(Y54,【参考】数式用!$AT$4:$AW$4)+2,FALSE)*0.5, 0)), "")</f>
        <v/>
      </c>
      <c r="AB54" s="50"/>
      <c r="AC54" s="905" t="str">
        <f>IFERROR(IF(AG54&lt;&gt;"",Z54*VLOOKUP(N54,【参考】数式用!$AG$2:$AL$48,MATCH(Y54,【参考】数式用!$AI$4:$AL$4,0)+2,0), ""), "")</f>
        <v/>
      </c>
      <c r="AD54" s="905"/>
      <c r="AE54" s="422"/>
      <c r="AF54" s="54"/>
      <c r="AG54" s="434" t="str">
        <f>IFERROR(VLOOKUP(O54, 【参考】数式用!$AY$5:$AY$13, 1, FALSE), "")</f>
        <v/>
      </c>
      <c r="AH54" s="435" t="str">
        <f>IFERROR(VLOOKUP(N54, 【参考】数式用!$BA$2:$BB$48, 2, FALSE), "")</f>
        <v>対象外</v>
      </c>
      <c r="AI54" s="436" t="str">
        <f t="shared" si="2"/>
        <v/>
      </c>
      <c r="AJ54" s="437" t="str">
        <f t="shared" si="3"/>
        <v/>
      </c>
      <c r="AK54" s="155"/>
      <c r="AL54" s="155"/>
      <c r="AM54" s="127"/>
      <c r="AN54" s="127"/>
      <c r="AO54" s="127"/>
      <c r="AP54" s="127"/>
      <c r="AQ54" s="127"/>
      <c r="AR54" s="127"/>
      <c r="AS54" s="127"/>
      <c r="AT54" s="127"/>
    </row>
    <row r="55" spans="1:46" s="126" customFormat="1" ht="30" customHeight="1">
      <c r="A55" s="157">
        <v>42</v>
      </c>
      <c r="B55" s="912" t="str">
        <f>IF(基本情報入力シート!C80="","",基本情報入力シート!C80)</f>
        <v>1111111148</v>
      </c>
      <c r="C55" s="913"/>
      <c r="D55" s="913"/>
      <c r="E55" s="913"/>
      <c r="F55" s="913"/>
      <c r="G55" s="913"/>
      <c r="H55" s="913"/>
      <c r="I55" s="914"/>
      <c r="J55" s="418" t="str">
        <f>IF(基本情報入力シート!M80="","",基本情報入力シート!M80)</f>
        <v>千代田区</v>
      </c>
      <c r="K55" s="419" t="str">
        <f>IF(基本情報入力シート!R80="","",基本情報入力シート!R80)</f>
        <v>東京都</v>
      </c>
      <c r="L55" s="419" t="str">
        <f>IF(基本情報入力シート!W80="","",基本情報入力シート!W80)</f>
        <v>千代田区</v>
      </c>
      <c r="M55" s="418" t="str">
        <f>IF(基本情報入力シート!X80="","",基本情報入力シート!X80)</f>
        <v>○○ホームヘルプ</v>
      </c>
      <c r="N55" s="161" t="str">
        <f>IF(基本情報入力シート!Y80="","",基本情報入力シート!Y80)</f>
        <v>訪問型サービス（独自）</v>
      </c>
      <c r="O55" s="168" t="s">
        <v>2159</v>
      </c>
      <c r="P55" s="528" t="s">
        <v>2153</v>
      </c>
      <c r="Q55" s="937">
        <v>22050000</v>
      </c>
      <c r="R55" s="938"/>
      <c r="S55" s="158">
        <f>IFERROR(ROUNDDOWN(Q55*VLOOKUP(N55,【参考】数式用!$AR$2:$AW$48,MATCH(P55,【参考】数式用!$AT$4:$AW$4)+2,FALSE)*0.5, 0), "")</f>
        <v>7136718</v>
      </c>
      <c r="T55" s="530" t="s">
        <v>2320</v>
      </c>
      <c r="U55" s="160" t="str">
        <f>IFERROR(IF(AG55&lt;&gt;"",Q55*VLOOKUP(N55,【参考】数式用!$AG$2:$AL$48,MATCH(P55,【参考】数式用!$AI$4:$AL$4,0)+2,0), ""), "")</f>
        <v/>
      </c>
      <c r="V55" s="42"/>
      <c r="W55" s="935"/>
      <c r="X55" s="936"/>
      <c r="Y55" s="43" t="s">
        <v>2321</v>
      </c>
      <c r="Z55" s="49"/>
      <c r="AA55" s="159" t="str">
        <f>IFERROR(IF(Y55="ー", "", ROUNDDOWN(Z55*VLOOKUP(N55,【参考】数式用!$AR$2:$AW$48,MATCH(Y55,【参考】数式用!$AT$4:$AW$4)+2,FALSE)*0.5, 0)), "")</f>
        <v/>
      </c>
      <c r="AB55" s="50"/>
      <c r="AC55" s="905" t="str">
        <f>IFERROR(IF(AG55&lt;&gt;"",Z55*VLOOKUP(N55,【参考】数式用!$AG$2:$AL$48,MATCH(Y55,【参考】数式用!$AI$4:$AL$4,0)+2,0), ""), "")</f>
        <v/>
      </c>
      <c r="AD55" s="905"/>
      <c r="AE55" s="422"/>
      <c r="AF55" s="54"/>
      <c r="AG55" s="434" t="str">
        <f>IFERROR(VLOOKUP(O55, 【参考】数式用!$AY$5:$AY$13, 1, FALSE), "")</f>
        <v/>
      </c>
      <c r="AH55" s="435" t="str">
        <f>IFERROR(VLOOKUP(N55, 【参考】数式用!$BA$2:$BB$48, 2, FALSE), "")</f>
        <v>対象外</v>
      </c>
      <c r="AI55" s="436" t="str">
        <f t="shared" si="2"/>
        <v/>
      </c>
      <c r="AJ55" s="437" t="str">
        <f t="shared" si="3"/>
        <v/>
      </c>
      <c r="AK55" s="155"/>
      <c r="AL55" s="155"/>
      <c r="AM55" s="127"/>
      <c r="AN55" s="127"/>
      <c r="AO55" s="127"/>
      <c r="AP55" s="127"/>
      <c r="AQ55" s="127"/>
      <c r="AR55" s="127"/>
      <c r="AS55" s="127"/>
      <c r="AT55" s="127"/>
    </row>
    <row r="56" spans="1:46" s="126" customFormat="1" ht="30" customHeight="1">
      <c r="A56" s="157">
        <v>43</v>
      </c>
      <c r="B56" s="912" t="str">
        <f>IF(基本情報入力シート!C81="","",基本情報入力シート!C81)</f>
        <v>1111111149</v>
      </c>
      <c r="C56" s="913"/>
      <c r="D56" s="913"/>
      <c r="E56" s="913"/>
      <c r="F56" s="913"/>
      <c r="G56" s="913"/>
      <c r="H56" s="913"/>
      <c r="I56" s="914"/>
      <c r="J56" s="418" t="str">
        <f>IF(基本情報入力シート!M81="","",基本情報入力シート!M81)</f>
        <v>千代田区</v>
      </c>
      <c r="K56" s="419" t="str">
        <f>IF(基本情報入力シート!R81="","",基本情報入力シート!R81)</f>
        <v>東京都</v>
      </c>
      <c r="L56" s="419" t="str">
        <f>IF(基本情報入力シート!W81="","",基本情報入力シート!W81)</f>
        <v>千代田区</v>
      </c>
      <c r="M56" s="418" t="str">
        <f>IF(基本情報入力シート!X81="","",基本情報入力シート!X81)</f>
        <v>○○ホームヘルプ</v>
      </c>
      <c r="N56" s="161" t="str">
        <f>IF(基本情報入力シート!Y81="","",基本情報入力シート!Y81)</f>
        <v>訪問型サービス（独自／定率）</v>
      </c>
      <c r="O56" s="168" t="s">
        <v>2159</v>
      </c>
      <c r="P56" s="528" t="s">
        <v>2153</v>
      </c>
      <c r="Q56" s="937">
        <v>22050000</v>
      </c>
      <c r="R56" s="938"/>
      <c r="S56" s="158">
        <f>IFERROR(ROUNDDOWN(Q56*VLOOKUP(N56,【参考】数式用!$AR$2:$AW$48,MATCH(P56,【参考】数式用!$AT$4:$AW$4)+2,FALSE)*0.5, 0), "")</f>
        <v>7136718</v>
      </c>
      <c r="T56" s="531" t="s">
        <v>2320</v>
      </c>
      <c r="U56" s="160" t="str">
        <f>IFERROR(IF(AG56&lt;&gt;"",Q56*VLOOKUP(N56,【参考】数式用!$AG$2:$AL$48,MATCH(P56,【参考】数式用!$AI$4:$AL$4,0)+2,0), ""), "")</f>
        <v/>
      </c>
      <c r="V56" s="42"/>
      <c r="W56" s="935"/>
      <c r="X56" s="936"/>
      <c r="Y56" s="43" t="s">
        <v>2321</v>
      </c>
      <c r="Z56" s="49"/>
      <c r="AA56" s="159" t="str">
        <f>IFERROR(IF(Y56="ー", "", ROUNDDOWN(Z56*VLOOKUP(N56,【参考】数式用!$AR$2:$AW$48,MATCH(Y56,【参考】数式用!$AT$4:$AW$4)+2,FALSE)*0.5, 0)), "")</f>
        <v/>
      </c>
      <c r="AB56" s="50"/>
      <c r="AC56" s="905" t="str">
        <f>IFERROR(IF(AG56&lt;&gt;"",Z56*VLOOKUP(N56,【参考】数式用!$AG$2:$AL$48,MATCH(Y56,【参考】数式用!$AI$4:$AL$4,0)+2,0), ""), "")</f>
        <v/>
      </c>
      <c r="AD56" s="905"/>
      <c r="AE56" s="422"/>
      <c r="AF56" s="54"/>
      <c r="AG56" s="434" t="str">
        <f>IFERROR(VLOOKUP(O56, 【参考】数式用!$AY$5:$AY$13, 1, FALSE), "")</f>
        <v/>
      </c>
      <c r="AH56" s="435" t="str">
        <f>IFERROR(VLOOKUP(N56, 【参考】数式用!$BA$2:$BB$48, 2, FALSE), "")</f>
        <v>対象外</v>
      </c>
      <c r="AI56" s="436" t="str">
        <f t="shared" si="2"/>
        <v/>
      </c>
      <c r="AJ56" s="437" t="str">
        <f t="shared" si="3"/>
        <v/>
      </c>
      <c r="AK56" s="155"/>
      <c r="AL56" s="155"/>
      <c r="AM56" s="127"/>
      <c r="AN56" s="127"/>
      <c r="AO56" s="127"/>
      <c r="AP56" s="127"/>
      <c r="AQ56" s="127"/>
      <c r="AR56" s="127"/>
      <c r="AS56" s="127"/>
      <c r="AT56" s="127"/>
    </row>
    <row r="57" spans="1:46" s="126" customFormat="1" ht="30" customHeight="1">
      <c r="A57" s="157">
        <v>44</v>
      </c>
      <c r="B57" s="912" t="str">
        <f>IF(基本情報入力シート!C82="","",基本情報入力シート!C82)</f>
        <v>1111111150</v>
      </c>
      <c r="C57" s="913"/>
      <c r="D57" s="913"/>
      <c r="E57" s="913"/>
      <c r="F57" s="913"/>
      <c r="G57" s="913"/>
      <c r="H57" s="913"/>
      <c r="I57" s="914"/>
      <c r="J57" s="418" t="str">
        <f>IF(基本情報入力シート!M82="","",基本情報入力シート!M82)</f>
        <v>千代田区</v>
      </c>
      <c r="K57" s="419" t="str">
        <f>IF(基本情報入力シート!R82="","",基本情報入力シート!R82)</f>
        <v>東京都</v>
      </c>
      <c r="L57" s="419" t="str">
        <f>IF(基本情報入力シート!W82="","",基本情報入力シート!W82)</f>
        <v>千代田区</v>
      </c>
      <c r="M57" s="418" t="str">
        <f>IF(基本情報入力シート!X82="","",基本情報入力シート!X82)</f>
        <v>○○ホームヘルプ</v>
      </c>
      <c r="N57" s="161" t="str">
        <f>IF(基本情報入力シート!Y82="","",基本情報入力シート!Y82)</f>
        <v>訪問型サービス（独自／定額）</v>
      </c>
      <c r="O57" s="168" t="s">
        <v>2159</v>
      </c>
      <c r="P57" s="527" t="s">
        <v>2153</v>
      </c>
      <c r="Q57" s="937">
        <v>22050000</v>
      </c>
      <c r="R57" s="938"/>
      <c r="S57" s="158">
        <f>IFERROR(ROUNDDOWN(Q57*VLOOKUP(N57,【参考】数式用!$AR$2:$AW$48,MATCH(P57,【参考】数式用!$AT$4:$AW$4)+2,FALSE)*0.5, 0), "")</f>
        <v>7136718</v>
      </c>
      <c r="T57" s="530" t="s">
        <v>2320</v>
      </c>
      <c r="U57" s="160" t="str">
        <f>IFERROR(IF(AG57&lt;&gt;"",Q57*VLOOKUP(N57,【参考】数式用!$AG$2:$AL$48,MATCH(P57,【参考】数式用!$AI$4:$AL$4,0)+2,0), ""), "")</f>
        <v/>
      </c>
      <c r="V57" s="42"/>
      <c r="W57" s="935"/>
      <c r="X57" s="936"/>
      <c r="Y57" s="43" t="s">
        <v>2321</v>
      </c>
      <c r="Z57" s="49"/>
      <c r="AA57" s="159" t="str">
        <f>IFERROR(IF(Y57="ー", "", ROUNDDOWN(Z57*VLOOKUP(N57,【参考】数式用!$AR$2:$AW$48,MATCH(Y57,【参考】数式用!$AT$4:$AW$4)+2,FALSE)*0.5, 0)), "")</f>
        <v/>
      </c>
      <c r="AB57" s="50"/>
      <c r="AC57" s="905" t="str">
        <f>IFERROR(IF(AG57&lt;&gt;"",Z57*VLOOKUP(N57,【参考】数式用!$AG$2:$AL$48,MATCH(Y57,【参考】数式用!$AI$4:$AL$4,0)+2,0), ""), "")</f>
        <v/>
      </c>
      <c r="AD57" s="905"/>
      <c r="AE57" s="422"/>
      <c r="AF57" s="54"/>
      <c r="AG57" s="434" t="str">
        <f>IFERROR(VLOOKUP(O57, 【参考】数式用!$AY$5:$AY$13, 1, FALSE), "")</f>
        <v/>
      </c>
      <c r="AH57" s="435" t="str">
        <f>IFERROR(VLOOKUP(N57, 【参考】数式用!$BA$2:$BB$48, 2, FALSE), "")</f>
        <v>対象外</v>
      </c>
      <c r="AI57" s="436" t="str">
        <f t="shared" si="2"/>
        <v/>
      </c>
      <c r="AJ57" s="437" t="str">
        <f t="shared" si="3"/>
        <v/>
      </c>
      <c r="AK57" s="155"/>
      <c r="AL57" s="155"/>
      <c r="AM57" s="127"/>
      <c r="AN57" s="127"/>
      <c r="AO57" s="127"/>
      <c r="AP57" s="127"/>
      <c r="AQ57" s="127"/>
      <c r="AR57" s="127"/>
      <c r="AS57" s="127"/>
      <c r="AT57" s="127"/>
    </row>
    <row r="58" spans="1:46" s="126" customFormat="1" ht="30" customHeight="1">
      <c r="A58" s="157">
        <v>45</v>
      </c>
      <c r="B58" s="912" t="str">
        <f>IF(基本情報入力シート!C83="","",基本情報入力シート!C83)</f>
        <v>1111111151</v>
      </c>
      <c r="C58" s="913"/>
      <c r="D58" s="913"/>
      <c r="E58" s="913"/>
      <c r="F58" s="913"/>
      <c r="G58" s="913"/>
      <c r="H58" s="913"/>
      <c r="I58" s="914"/>
      <c r="J58" s="418" t="str">
        <f>IF(基本情報入力シート!M83="","",基本情報入力シート!M83)</f>
        <v>千代田区</v>
      </c>
      <c r="K58" s="419" t="str">
        <f>IF(基本情報入力シート!R83="","",基本情報入力シート!R83)</f>
        <v>東京都</v>
      </c>
      <c r="L58" s="419" t="str">
        <f>IF(基本情報入力シート!W83="","",基本情報入力シート!W83)</f>
        <v>千代田区</v>
      </c>
      <c r="M58" s="418" t="str">
        <f>IF(基本情報入力シート!X83="","",基本情報入力シート!X83)</f>
        <v>○○デイケア</v>
      </c>
      <c r="N58" s="161" t="str">
        <f>IF(基本情報入力シート!Y83="","",基本情報入力シート!Y83)</f>
        <v>通所型サービス（独自）</v>
      </c>
      <c r="O58" s="168" t="s">
        <v>2159</v>
      </c>
      <c r="P58" s="528" t="s">
        <v>2153</v>
      </c>
      <c r="Q58" s="937">
        <v>8280000</v>
      </c>
      <c r="R58" s="938"/>
      <c r="S58" s="158">
        <f>IFERROR(ROUNDDOWN(Q58*VLOOKUP(N58,【参考】数式用!$AR$2:$AW$48,MATCH(P58,【参考】数式用!$AT$4:$AW$4)+2,FALSE)*0.5, 0), "")</f>
        <v>2944000</v>
      </c>
      <c r="T58" s="530" t="s">
        <v>2320</v>
      </c>
      <c r="U58" s="160" t="str">
        <f>IFERROR(IF(AG58&lt;&gt;"",Q58*VLOOKUP(N58,【参考】数式用!$AG$2:$AL$48,MATCH(P58,【参考】数式用!$AI$4:$AL$4,0)+2,0), ""), "")</f>
        <v/>
      </c>
      <c r="V58" s="42"/>
      <c r="W58" s="935"/>
      <c r="X58" s="936"/>
      <c r="Y58" s="43" t="s">
        <v>2321</v>
      </c>
      <c r="Z58" s="49"/>
      <c r="AA58" s="159" t="str">
        <f>IFERROR(IF(Y58="ー", "", ROUNDDOWN(Z58*VLOOKUP(N58,【参考】数式用!$AR$2:$AW$48,MATCH(Y58,【参考】数式用!$AT$4:$AW$4)+2,FALSE)*0.5, 0)), "")</f>
        <v/>
      </c>
      <c r="AB58" s="50"/>
      <c r="AC58" s="905" t="str">
        <f>IFERROR(IF(AG58&lt;&gt;"",Z58*VLOOKUP(N58,【参考】数式用!$AG$2:$AL$48,MATCH(Y58,【参考】数式用!$AI$4:$AL$4,0)+2,0), ""), "")</f>
        <v/>
      </c>
      <c r="AD58" s="905"/>
      <c r="AE58" s="422"/>
      <c r="AF58" s="54"/>
      <c r="AG58" s="434" t="str">
        <f>IFERROR(VLOOKUP(O58, 【参考】数式用!$AY$5:$AY$13, 1, FALSE), "")</f>
        <v/>
      </c>
      <c r="AH58" s="435" t="str">
        <f>IFERROR(VLOOKUP(N58, 【参考】数式用!$BA$2:$BB$48, 2, FALSE), "")</f>
        <v>対象外</v>
      </c>
      <c r="AI58" s="436" t="str">
        <f t="shared" si="2"/>
        <v/>
      </c>
      <c r="AJ58" s="437" t="str">
        <f t="shared" si="3"/>
        <v/>
      </c>
      <c r="AK58" s="155"/>
      <c r="AL58" s="155"/>
      <c r="AM58" s="127"/>
      <c r="AN58" s="127"/>
      <c r="AO58" s="127"/>
      <c r="AP58" s="127"/>
      <c r="AQ58" s="127"/>
      <c r="AR58" s="127"/>
      <c r="AS58" s="127"/>
      <c r="AT58" s="127"/>
    </row>
    <row r="59" spans="1:46" s="126" customFormat="1" ht="30" customHeight="1">
      <c r="A59" s="157">
        <v>46</v>
      </c>
      <c r="B59" s="912" t="str">
        <f>IF(基本情報入力シート!C84="","",基本情報入力シート!C84)</f>
        <v>1111111152</v>
      </c>
      <c r="C59" s="913"/>
      <c r="D59" s="913"/>
      <c r="E59" s="913"/>
      <c r="F59" s="913"/>
      <c r="G59" s="913"/>
      <c r="H59" s="913"/>
      <c r="I59" s="914"/>
      <c r="J59" s="418" t="str">
        <f>IF(基本情報入力シート!M84="","",基本情報入力シート!M84)</f>
        <v>千代田区</v>
      </c>
      <c r="K59" s="419" t="str">
        <f>IF(基本情報入力シート!R84="","",基本情報入力シート!R84)</f>
        <v>東京都</v>
      </c>
      <c r="L59" s="419" t="str">
        <f>IF(基本情報入力シート!W84="","",基本情報入力シート!W84)</f>
        <v>千代田区</v>
      </c>
      <c r="M59" s="418" t="str">
        <f>IF(基本情報入力シート!X84="","",基本情報入力シート!X84)</f>
        <v>○○デイケア</v>
      </c>
      <c r="N59" s="161" t="str">
        <f>IF(基本情報入力シート!Y84="","",基本情報入力シート!Y84)</f>
        <v>通所型サービス（独自／定率）</v>
      </c>
      <c r="O59" s="168" t="s">
        <v>2159</v>
      </c>
      <c r="P59" s="528" t="s">
        <v>2153</v>
      </c>
      <c r="Q59" s="937">
        <v>8280000</v>
      </c>
      <c r="R59" s="938"/>
      <c r="S59" s="158">
        <f>IFERROR(ROUNDDOWN(Q59*VLOOKUP(N59,【参考】数式用!$AR$2:$AW$48,MATCH(P59,【参考】数式用!$AT$4:$AW$4)+2,FALSE)*0.5, 0), "")</f>
        <v>2944000</v>
      </c>
      <c r="T59" s="531" t="s">
        <v>2320</v>
      </c>
      <c r="U59" s="160" t="str">
        <f>IFERROR(IF(AG59&lt;&gt;"",Q59*VLOOKUP(N59,【参考】数式用!$AG$2:$AL$48,MATCH(P59,【参考】数式用!$AI$4:$AL$4,0)+2,0), ""), "")</f>
        <v/>
      </c>
      <c r="V59" s="42"/>
      <c r="W59" s="935"/>
      <c r="X59" s="936"/>
      <c r="Y59" s="43" t="s">
        <v>2321</v>
      </c>
      <c r="Z59" s="49"/>
      <c r="AA59" s="159" t="str">
        <f>IFERROR(IF(Y59="ー", "", ROUNDDOWN(Z59*VLOOKUP(N59,【参考】数式用!$AR$2:$AW$48,MATCH(Y59,【参考】数式用!$AT$4:$AW$4)+2,FALSE)*0.5, 0)), "")</f>
        <v/>
      </c>
      <c r="AB59" s="50"/>
      <c r="AC59" s="905" t="str">
        <f>IFERROR(IF(AG59&lt;&gt;"",Z59*VLOOKUP(N59,【参考】数式用!$AG$2:$AL$48,MATCH(Y59,【参考】数式用!$AI$4:$AL$4,0)+2,0), ""), "")</f>
        <v/>
      </c>
      <c r="AD59" s="905"/>
      <c r="AE59" s="422"/>
      <c r="AF59" s="54"/>
      <c r="AG59" s="434" t="str">
        <f>IFERROR(VLOOKUP(O59, 【参考】数式用!$AY$5:$AY$13, 1, FALSE), "")</f>
        <v/>
      </c>
      <c r="AH59" s="435" t="str">
        <f>IFERROR(VLOOKUP(N59, 【参考】数式用!$BA$2:$BB$48, 2, FALSE), "")</f>
        <v>対象外</v>
      </c>
      <c r="AI59" s="436" t="str">
        <f t="shared" si="2"/>
        <v/>
      </c>
      <c r="AJ59" s="437" t="str">
        <f t="shared" si="3"/>
        <v/>
      </c>
      <c r="AK59" s="155"/>
      <c r="AL59" s="155"/>
      <c r="AM59" s="127"/>
      <c r="AN59" s="127"/>
      <c r="AO59" s="127"/>
      <c r="AP59" s="127"/>
      <c r="AQ59" s="127"/>
      <c r="AR59" s="127"/>
      <c r="AS59" s="127"/>
      <c r="AT59" s="127"/>
    </row>
    <row r="60" spans="1:46" s="126" customFormat="1" ht="30" customHeight="1">
      <c r="A60" s="157">
        <v>47</v>
      </c>
      <c r="B60" s="912" t="str">
        <f>IF(基本情報入力シート!C85="","",基本情報入力シート!C85)</f>
        <v>1111111153</v>
      </c>
      <c r="C60" s="913"/>
      <c r="D60" s="913"/>
      <c r="E60" s="913"/>
      <c r="F60" s="913"/>
      <c r="G60" s="913"/>
      <c r="H60" s="913"/>
      <c r="I60" s="914"/>
      <c r="J60" s="418" t="str">
        <f>IF(基本情報入力シート!M85="","",基本情報入力シート!M85)</f>
        <v>千代田区</v>
      </c>
      <c r="K60" s="419" t="str">
        <f>IF(基本情報入力シート!R85="","",基本情報入力シート!R85)</f>
        <v>東京都</v>
      </c>
      <c r="L60" s="419" t="str">
        <f>IF(基本情報入力シート!W85="","",基本情報入力シート!W85)</f>
        <v>千代田区</v>
      </c>
      <c r="M60" s="418" t="str">
        <f>IF(基本情報入力シート!X85="","",基本情報入力シート!X85)</f>
        <v>○○デイケア</v>
      </c>
      <c r="N60" s="161" t="str">
        <f>IF(基本情報入力シート!Y85="","",基本情報入力シート!Y85)</f>
        <v>通所型サービス（独自／定額）</v>
      </c>
      <c r="O60" s="168" t="s">
        <v>2159</v>
      </c>
      <c r="P60" s="528" t="s">
        <v>2153</v>
      </c>
      <c r="Q60" s="937">
        <v>8280000</v>
      </c>
      <c r="R60" s="938"/>
      <c r="S60" s="158">
        <f>IFERROR(ROUNDDOWN(Q60*VLOOKUP(N60,【参考】数式用!$AR$2:$AW$48,MATCH(P60,【参考】数式用!$AT$4:$AW$4)+2,FALSE)*0.5, 0), "")</f>
        <v>2944000</v>
      </c>
      <c r="T60" s="530" t="s">
        <v>2320</v>
      </c>
      <c r="U60" s="160" t="str">
        <f>IFERROR(IF(AG60&lt;&gt;"",Q60*VLOOKUP(N60,【参考】数式用!$AG$2:$AL$48,MATCH(P60,【参考】数式用!$AI$4:$AL$4,0)+2,0), ""), "")</f>
        <v/>
      </c>
      <c r="V60" s="42"/>
      <c r="W60" s="935"/>
      <c r="X60" s="936"/>
      <c r="Y60" s="43" t="s">
        <v>2321</v>
      </c>
      <c r="Z60" s="49"/>
      <c r="AA60" s="159" t="str">
        <f>IFERROR(IF(Y60="ー", "", ROUNDDOWN(Z60*VLOOKUP(N60,【参考】数式用!$AR$2:$AW$48,MATCH(Y60,【参考】数式用!$AT$4:$AW$4)+2,FALSE)*0.5, 0)), "")</f>
        <v/>
      </c>
      <c r="AB60" s="50"/>
      <c r="AC60" s="905" t="str">
        <f>IFERROR(IF(AG60&lt;&gt;"",Z60*VLOOKUP(N60,【参考】数式用!$AG$2:$AL$48,MATCH(Y60,【参考】数式用!$AI$4:$AL$4,0)+2,0), ""), "")</f>
        <v/>
      </c>
      <c r="AD60" s="905"/>
      <c r="AE60" s="422"/>
      <c r="AF60" s="54"/>
      <c r="AG60" s="434" t="str">
        <f>IFERROR(VLOOKUP(O60, 【参考】数式用!$AY$5:$AY$13, 1, FALSE), "")</f>
        <v/>
      </c>
      <c r="AH60" s="435" t="str">
        <f>IFERROR(VLOOKUP(N60, 【参考】数式用!$BA$2:$BB$48, 2, FALSE), "")</f>
        <v>対象外</v>
      </c>
      <c r="AI60" s="436" t="str">
        <f t="shared" si="2"/>
        <v/>
      </c>
      <c r="AJ60" s="437" t="str">
        <f t="shared" si="3"/>
        <v/>
      </c>
      <c r="AK60" s="155"/>
      <c r="AL60" s="155"/>
      <c r="AM60" s="127"/>
      <c r="AN60" s="127"/>
      <c r="AO60" s="127"/>
      <c r="AP60" s="127"/>
      <c r="AQ60" s="127"/>
      <c r="AR60" s="127"/>
      <c r="AS60" s="127"/>
      <c r="AT60" s="127"/>
    </row>
    <row r="61" spans="1:46" s="126" customFormat="1" ht="30" customHeight="1">
      <c r="A61" s="157">
        <v>48</v>
      </c>
      <c r="B61" s="912" t="str">
        <f>IF(基本情報入力シート!C86="","",基本情報入力シート!C86)</f>
        <v/>
      </c>
      <c r="C61" s="913"/>
      <c r="D61" s="913"/>
      <c r="E61" s="913"/>
      <c r="F61" s="913"/>
      <c r="G61" s="913"/>
      <c r="H61" s="913"/>
      <c r="I61" s="914"/>
      <c r="J61" s="418" t="str">
        <f>IF(基本情報入力シート!M86="","",基本情報入力シート!M86)</f>
        <v/>
      </c>
      <c r="K61" s="419" t="str">
        <f>IF(基本情報入力シート!R86="","",基本情報入力シート!R86)</f>
        <v/>
      </c>
      <c r="L61" s="419" t="str">
        <f>IF(基本情報入力シート!W86="","",基本情報入力シート!W86)</f>
        <v/>
      </c>
      <c r="M61" s="418" t="str">
        <f>IF(基本情報入力シート!X86="","",基本情報入力シート!X86)</f>
        <v/>
      </c>
      <c r="N61" s="161" t="str">
        <f>IF(基本情報入力シート!Y86="","",基本情報入力シート!Y86)</f>
        <v/>
      </c>
      <c r="O61" s="168"/>
      <c r="P61" s="47"/>
      <c r="Q61" s="1011"/>
      <c r="R61" s="1012"/>
      <c r="S61" s="158" t="str">
        <f>IFERROR(ROUNDDOWN(Q61*VLOOKUP(N61,【参考】数式用!$AR$2:$AW$48,MATCH(P61,【参考】数式用!$AT$4:$AW$4)+2,FALSE)*0.5, 0), "")</f>
        <v/>
      </c>
      <c r="T61" s="42"/>
      <c r="U61" s="160" t="str">
        <f>IFERROR(IF(AG61&lt;&gt;"",Q61*VLOOKUP(N61,【参考】数式用!$AG$2:$AL$48,MATCH(P61,【参考】数式用!$AI$4:$AL$4,0)+2,0), ""), "")</f>
        <v/>
      </c>
      <c r="V61" s="42"/>
      <c r="W61" s="935"/>
      <c r="X61" s="936"/>
      <c r="Y61" s="43"/>
      <c r="Z61" s="49"/>
      <c r="AA61" s="159" t="str">
        <f>IFERROR(IF(Y61="ー", "", ROUNDDOWN(Z61*VLOOKUP(N61,【参考】数式用!$AR$2:$AW$48,MATCH(Y61,【参考】数式用!$AT$4:$AW$4)+2,FALSE)*0.5, 0)), "")</f>
        <v/>
      </c>
      <c r="AB61" s="50"/>
      <c r="AC61" s="905" t="str">
        <f>IFERROR(IF(AG61&lt;&gt;"",Z61*VLOOKUP(N61,【参考】数式用!$AG$2:$AL$48,MATCH(Y61,【参考】数式用!$AI$4:$AL$4,0)+2,0), ""), "")</f>
        <v/>
      </c>
      <c r="AD61" s="905"/>
      <c r="AE61" s="422"/>
      <c r="AF61" s="54"/>
      <c r="AG61" s="434" t="str">
        <f>IFERROR(VLOOKUP(O61, 【参考】数式用!$AY$5:$AY$13, 1, FALSE), "")</f>
        <v/>
      </c>
      <c r="AH61" s="435" t="str">
        <f>IFERROR(VLOOKUP(N61, 【参考】数式用!$BA$2:$BB$48, 2, FALSE), "")</f>
        <v/>
      </c>
      <c r="AI61" s="436" t="str">
        <f t="shared" si="2"/>
        <v/>
      </c>
      <c r="AJ61" s="437" t="str">
        <f t="shared" si="3"/>
        <v/>
      </c>
      <c r="AK61" s="155"/>
      <c r="AL61" s="155"/>
      <c r="AM61" s="127"/>
      <c r="AN61" s="127"/>
      <c r="AO61" s="127"/>
      <c r="AP61" s="127"/>
      <c r="AQ61" s="127"/>
      <c r="AR61" s="127"/>
      <c r="AS61" s="127"/>
      <c r="AT61" s="127"/>
    </row>
    <row r="62" spans="1:46" s="126" customFormat="1" ht="30" customHeight="1">
      <c r="A62" s="157">
        <v>49</v>
      </c>
      <c r="B62" s="912" t="str">
        <f>IF(基本情報入力シート!C87="","",基本情報入力シート!C87)</f>
        <v/>
      </c>
      <c r="C62" s="913"/>
      <c r="D62" s="913"/>
      <c r="E62" s="913"/>
      <c r="F62" s="913"/>
      <c r="G62" s="913"/>
      <c r="H62" s="913"/>
      <c r="I62" s="914"/>
      <c r="J62" s="418" t="str">
        <f>IF(基本情報入力シート!M87="","",基本情報入力シート!M87)</f>
        <v/>
      </c>
      <c r="K62" s="419" t="str">
        <f>IF(基本情報入力シート!R87="","",基本情報入力シート!R87)</f>
        <v/>
      </c>
      <c r="L62" s="419" t="str">
        <f>IF(基本情報入力シート!W87="","",基本情報入力シート!W87)</f>
        <v/>
      </c>
      <c r="M62" s="418" t="str">
        <f>IF(基本情報入力シート!X87="","",基本情報入力シート!X87)</f>
        <v/>
      </c>
      <c r="N62" s="161" t="str">
        <f>IF(基本情報入力シート!Y87="","",基本情報入力シート!Y87)</f>
        <v/>
      </c>
      <c r="O62" s="168"/>
      <c r="P62" s="47"/>
      <c r="Q62" s="1011"/>
      <c r="R62" s="1012"/>
      <c r="S62" s="158" t="str">
        <f>IFERROR(ROUNDDOWN(Q62*VLOOKUP(N62,【参考】数式用!$AR$2:$AW$48,MATCH(P62,【参考】数式用!$AT$4:$AW$4)+2,FALSE)*0.5, 0), "")</f>
        <v/>
      </c>
      <c r="T62" s="48"/>
      <c r="U62" s="160" t="str">
        <f>IFERROR(IF(AG62&lt;&gt;"",Q62*VLOOKUP(N62,【参考】数式用!$AG$2:$AL$48,MATCH(P62,【参考】数式用!$AI$4:$AL$4,0)+2,0), ""), "")</f>
        <v/>
      </c>
      <c r="V62" s="42"/>
      <c r="W62" s="935"/>
      <c r="X62" s="936"/>
      <c r="Y62" s="43"/>
      <c r="Z62" s="49"/>
      <c r="AA62" s="159" t="str">
        <f>IFERROR(IF(Y62="ー", "", ROUNDDOWN(Z62*VLOOKUP(N62,【参考】数式用!$AR$2:$AW$48,MATCH(Y62,【参考】数式用!$AT$4:$AW$4)+2,FALSE)*0.5, 0)), "")</f>
        <v/>
      </c>
      <c r="AB62" s="50"/>
      <c r="AC62" s="905" t="str">
        <f>IFERROR(IF(AG62&lt;&gt;"",Z62*VLOOKUP(N62,【参考】数式用!$AG$2:$AL$48,MATCH(Y62,【参考】数式用!$AI$4:$AL$4,0)+2,0), ""), "")</f>
        <v/>
      </c>
      <c r="AD62" s="905"/>
      <c r="AE62" s="422"/>
      <c r="AF62" s="54"/>
      <c r="AG62" s="434" t="str">
        <f>IFERROR(VLOOKUP(O62, 【参考】数式用!$AY$5:$AY$13, 1, FALSE), "")</f>
        <v/>
      </c>
      <c r="AH62" s="435" t="str">
        <f>IFERROR(VLOOKUP(N62, 【参考】数式用!$BA$2:$BB$48, 2, FALSE), "")</f>
        <v/>
      </c>
      <c r="AI62" s="436" t="str">
        <f t="shared" si="2"/>
        <v/>
      </c>
      <c r="AJ62" s="437" t="str">
        <f t="shared" si="3"/>
        <v/>
      </c>
      <c r="AK62" s="155"/>
      <c r="AL62" s="155"/>
      <c r="AM62" s="127"/>
      <c r="AN62" s="127"/>
      <c r="AO62" s="127"/>
      <c r="AP62" s="127"/>
      <c r="AQ62" s="127"/>
      <c r="AR62" s="127"/>
      <c r="AS62" s="127"/>
      <c r="AT62" s="127"/>
    </row>
    <row r="63" spans="1:46" s="126" customFormat="1" ht="30" customHeight="1">
      <c r="A63" s="157">
        <v>50</v>
      </c>
      <c r="B63" s="912" t="str">
        <f>IF(基本情報入力シート!C88="","",基本情報入力シート!C88)</f>
        <v/>
      </c>
      <c r="C63" s="913"/>
      <c r="D63" s="913"/>
      <c r="E63" s="913"/>
      <c r="F63" s="913"/>
      <c r="G63" s="913"/>
      <c r="H63" s="913"/>
      <c r="I63" s="914"/>
      <c r="J63" s="418" t="str">
        <f>IF(基本情報入力シート!M88="","",基本情報入力シート!M88)</f>
        <v/>
      </c>
      <c r="K63" s="419" t="str">
        <f>IF(基本情報入力シート!R88="","",基本情報入力シート!R88)</f>
        <v/>
      </c>
      <c r="L63" s="419" t="str">
        <f>IF(基本情報入力シート!W88="","",基本情報入力シート!W88)</f>
        <v/>
      </c>
      <c r="M63" s="418" t="str">
        <f>IF(基本情報入力シート!X88="","",基本情報入力シート!X88)</f>
        <v/>
      </c>
      <c r="N63" s="161" t="str">
        <f>IF(基本情報入力シート!Y88="","",基本情報入力シート!Y88)</f>
        <v/>
      </c>
      <c r="O63" s="168"/>
      <c r="P63" s="47"/>
      <c r="Q63" s="1011"/>
      <c r="R63" s="1012"/>
      <c r="S63" s="158" t="str">
        <f>IFERROR(ROUNDDOWN(Q63*VLOOKUP(N63,【参考】数式用!$AR$2:$AW$48,MATCH(P63,【参考】数式用!$AT$4:$AW$4)+2,FALSE)*0.5, 0), "")</f>
        <v/>
      </c>
      <c r="T63" s="48"/>
      <c r="U63" s="160" t="str">
        <f>IFERROR(IF(AG63&lt;&gt;"",Q63*VLOOKUP(N63,【参考】数式用!$AG$2:$AL$48,MATCH(P63,【参考】数式用!$AI$4:$AL$4,0)+2,0), ""), "")</f>
        <v/>
      </c>
      <c r="V63" s="42"/>
      <c r="W63" s="935"/>
      <c r="X63" s="936"/>
      <c r="Y63" s="43"/>
      <c r="Z63" s="49"/>
      <c r="AA63" s="159" t="str">
        <f>IFERROR(IF(Y63="ー", "", ROUNDDOWN(Z63*VLOOKUP(N63,【参考】数式用!$AR$2:$AW$48,MATCH(Y63,【参考】数式用!$AT$4:$AW$4)+2,FALSE)*0.5, 0)), "")</f>
        <v/>
      </c>
      <c r="AB63" s="50"/>
      <c r="AC63" s="905" t="str">
        <f>IFERROR(IF(AG63&lt;&gt;"",Z63*VLOOKUP(N63,【参考】数式用!$AG$2:$AL$48,MATCH(Y63,【参考】数式用!$AI$4:$AL$4,0)+2,0), ""), "")</f>
        <v/>
      </c>
      <c r="AD63" s="905"/>
      <c r="AE63" s="422"/>
      <c r="AF63" s="54"/>
      <c r="AG63" s="434" t="str">
        <f>IFERROR(VLOOKUP(O63, 【参考】数式用!$AY$5:$AY$13, 1, FALSE), "")</f>
        <v/>
      </c>
      <c r="AH63" s="435" t="str">
        <f>IFERROR(VLOOKUP(N63, 【参考】数式用!$BA$2:$BB$48, 2, FALSE), "")</f>
        <v/>
      </c>
      <c r="AI63" s="436" t="str">
        <f t="shared" si="2"/>
        <v/>
      </c>
      <c r="AJ63" s="437" t="str">
        <f t="shared" si="3"/>
        <v/>
      </c>
      <c r="AK63" s="155"/>
      <c r="AL63" s="155"/>
      <c r="AM63" s="127"/>
      <c r="AN63" s="127"/>
      <c r="AO63" s="127"/>
      <c r="AP63" s="127"/>
      <c r="AQ63" s="127"/>
      <c r="AR63" s="127"/>
      <c r="AS63" s="127"/>
      <c r="AT63" s="127"/>
    </row>
    <row r="64" spans="1:46" s="126" customFormat="1" ht="30" customHeight="1">
      <c r="A64" s="157">
        <v>51</v>
      </c>
      <c r="B64" s="912" t="str">
        <f>IF(基本情報入力シート!C89="","",基本情報入力シート!C89)</f>
        <v/>
      </c>
      <c r="C64" s="913"/>
      <c r="D64" s="913"/>
      <c r="E64" s="913"/>
      <c r="F64" s="913"/>
      <c r="G64" s="913"/>
      <c r="H64" s="913"/>
      <c r="I64" s="914"/>
      <c r="J64" s="418" t="str">
        <f>IF(基本情報入力シート!M89="","",基本情報入力シート!M89)</f>
        <v/>
      </c>
      <c r="K64" s="419" t="str">
        <f>IF(基本情報入力シート!R89="","",基本情報入力シート!R89)</f>
        <v/>
      </c>
      <c r="L64" s="419" t="str">
        <f>IF(基本情報入力シート!W89="","",基本情報入力シート!W89)</f>
        <v/>
      </c>
      <c r="M64" s="418" t="str">
        <f>IF(基本情報入力シート!X89="","",基本情報入力シート!X89)</f>
        <v/>
      </c>
      <c r="N64" s="161" t="str">
        <f>IF(基本情報入力シート!Y89="","",基本情報入力シート!Y89)</f>
        <v/>
      </c>
      <c r="O64" s="168"/>
      <c r="P64" s="47"/>
      <c r="Q64" s="1011"/>
      <c r="R64" s="1012"/>
      <c r="S64" s="158" t="str">
        <f>IFERROR(ROUNDDOWN(Q64*VLOOKUP(N64,【参考】数式用!$AR$2:$AW$48,MATCH(P64,【参考】数式用!$AT$4:$AW$4)+2,FALSE)*0.5, 0), "")</f>
        <v/>
      </c>
      <c r="T64" s="48"/>
      <c r="U64" s="160" t="str">
        <f>IFERROR(IF(AG64&lt;&gt;"",Q64*VLOOKUP(N64,【参考】数式用!$AG$2:$AL$48,MATCH(P64,【参考】数式用!$AI$4:$AL$4,0)+2,0), ""), "")</f>
        <v/>
      </c>
      <c r="V64" s="42"/>
      <c r="W64" s="935"/>
      <c r="X64" s="936"/>
      <c r="Y64" s="43"/>
      <c r="Z64" s="49"/>
      <c r="AA64" s="159" t="str">
        <f>IFERROR(IF(Y64="ー", "", ROUNDDOWN(Z64*VLOOKUP(N64,【参考】数式用!$AR$2:$AW$48,MATCH(Y64,【参考】数式用!$AT$4:$AW$4)+2,FALSE)*0.5, 0)), "")</f>
        <v/>
      </c>
      <c r="AB64" s="50"/>
      <c r="AC64" s="905" t="str">
        <f>IFERROR(IF(AG64&lt;&gt;"",Z64*VLOOKUP(N64,【参考】数式用!$AG$2:$AL$48,MATCH(Y64,【参考】数式用!$AI$4:$AL$4,0)+2,0), ""), "")</f>
        <v/>
      </c>
      <c r="AD64" s="905"/>
      <c r="AE64" s="422"/>
      <c r="AF64" s="54"/>
      <c r="AG64" s="434" t="str">
        <f>IFERROR(VLOOKUP(O64, 【参考】数式用!$AY$5:$AY$13, 1, FALSE), "")</f>
        <v/>
      </c>
      <c r="AH64" s="435" t="str">
        <f>IFERROR(VLOOKUP(N64, 【参考】数式用!$BA$2:$BB$48, 2, FALSE), "")</f>
        <v/>
      </c>
      <c r="AI64" s="436" t="str">
        <f t="shared" si="2"/>
        <v/>
      </c>
      <c r="AJ64" s="437" t="str">
        <f t="shared" si="3"/>
        <v/>
      </c>
      <c r="AK64" s="155"/>
      <c r="AL64" s="155"/>
      <c r="AM64" s="127"/>
      <c r="AN64" s="127"/>
      <c r="AO64" s="127"/>
      <c r="AP64" s="127"/>
      <c r="AQ64" s="127"/>
      <c r="AR64" s="127"/>
      <c r="AS64" s="127"/>
      <c r="AT64" s="127"/>
    </row>
    <row r="65" spans="1:46" s="126" customFormat="1" ht="30" customHeight="1">
      <c r="A65" s="157">
        <v>52</v>
      </c>
      <c r="B65" s="912" t="str">
        <f>IF(基本情報入力シート!C90="","",基本情報入力シート!C90)</f>
        <v/>
      </c>
      <c r="C65" s="913"/>
      <c r="D65" s="913"/>
      <c r="E65" s="913"/>
      <c r="F65" s="913"/>
      <c r="G65" s="913"/>
      <c r="H65" s="913"/>
      <c r="I65" s="914"/>
      <c r="J65" s="418" t="str">
        <f>IF(基本情報入力シート!M90="","",基本情報入力シート!M90)</f>
        <v/>
      </c>
      <c r="K65" s="419" t="str">
        <f>IF(基本情報入力シート!R90="","",基本情報入力シート!R90)</f>
        <v/>
      </c>
      <c r="L65" s="419" t="str">
        <f>IF(基本情報入力シート!W90="","",基本情報入力シート!W90)</f>
        <v/>
      </c>
      <c r="M65" s="418" t="str">
        <f>IF(基本情報入力シート!X90="","",基本情報入力シート!X90)</f>
        <v/>
      </c>
      <c r="N65" s="161" t="str">
        <f>IF(基本情報入力シート!Y90="","",基本情報入力シート!Y90)</f>
        <v/>
      </c>
      <c r="O65" s="168"/>
      <c r="P65" s="47"/>
      <c r="Q65" s="1011"/>
      <c r="R65" s="1012"/>
      <c r="S65" s="158" t="str">
        <f>IFERROR(ROUNDDOWN(Q65*VLOOKUP(N65,【参考】数式用!$AR$2:$AW$48,MATCH(P65,【参考】数式用!$AT$4:$AW$4)+2,FALSE)*0.5, 0), "")</f>
        <v/>
      </c>
      <c r="T65" s="48"/>
      <c r="U65" s="160" t="str">
        <f>IFERROR(IF(AG65&lt;&gt;"",Q65*VLOOKUP(N65,【参考】数式用!$AG$2:$AL$48,MATCH(P65,【参考】数式用!$AI$4:$AL$4,0)+2,0), ""), "")</f>
        <v/>
      </c>
      <c r="V65" s="42"/>
      <c r="W65" s="935"/>
      <c r="X65" s="936"/>
      <c r="Y65" s="43"/>
      <c r="Z65" s="49"/>
      <c r="AA65" s="159" t="str">
        <f>IFERROR(IF(Y65="ー", "", ROUNDDOWN(Z65*VLOOKUP(N65,【参考】数式用!$AR$2:$AW$48,MATCH(Y65,【参考】数式用!$AT$4:$AW$4)+2,FALSE)*0.5, 0)), "")</f>
        <v/>
      </c>
      <c r="AB65" s="50"/>
      <c r="AC65" s="905" t="str">
        <f>IFERROR(IF(AG65&lt;&gt;"",Z65*VLOOKUP(N65,【参考】数式用!$AG$2:$AL$48,MATCH(Y65,【参考】数式用!$AI$4:$AL$4,0)+2,0), ""), "")</f>
        <v/>
      </c>
      <c r="AD65" s="905"/>
      <c r="AE65" s="422"/>
      <c r="AF65" s="54"/>
      <c r="AG65" s="434" t="str">
        <f>IFERROR(VLOOKUP(O65, 【参考】数式用!$AY$5:$AY$13, 1, FALSE), "")</f>
        <v/>
      </c>
      <c r="AH65" s="435" t="str">
        <f>IFERROR(VLOOKUP(N65, 【参考】数式用!$BA$2:$BB$48, 2, FALSE), "")</f>
        <v/>
      </c>
      <c r="AI65" s="436" t="str">
        <f t="shared" si="2"/>
        <v/>
      </c>
      <c r="AJ65" s="437" t="str">
        <f t="shared" si="3"/>
        <v/>
      </c>
      <c r="AK65" s="155"/>
      <c r="AL65" s="155"/>
      <c r="AM65" s="127"/>
      <c r="AN65" s="127"/>
      <c r="AO65" s="127"/>
      <c r="AP65" s="127"/>
      <c r="AQ65" s="127"/>
      <c r="AR65" s="127"/>
      <c r="AS65" s="127"/>
      <c r="AT65" s="127"/>
    </row>
    <row r="66" spans="1:46" s="126" customFormat="1" ht="30" customHeight="1">
      <c r="A66" s="157">
        <v>53</v>
      </c>
      <c r="B66" s="912" t="str">
        <f>IF(基本情報入力シート!C91="","",基本情報入力シート!C91)</f>
        <v/>
      </c>
      <c r="C66" s="913"/>
      <c r="D66" s="913"/>
      <c r="E66" s="913"/>
      <c r="F66" s="913"/>
      <c r="G66" s="913"/>
      <c r="H66" s="913"/>
      <c r="I66" s="914"/>
      <c r="J66" s="418" t="str">
        <f>IF(基本情報入力シート!M91="","",基本情報入力シート!M91)</f>
        <v/>
      </c>
      <c r="K66" s="419" t="str">
        <f>IF(基本情報入力シート!R91="","",基本情報入力シート!R91)</f>
        <v/>
      </c>
      <c r="L66" s="419" t="str">
        <f>IF(基本情報入力シート!W91="","",基本情報入力シート!W91)</f>
        <v/>
      </c>
      <c r="M66" s="418" t="str">
        <f>IF(基本情報入力シート!X91="","",基本情報入力シート!X91)</f>
        <v/>
      </c>
      <c r="N66" s="161" t="str">
        <f>IF(基本情報入力シート!Y91="","",基本情報入力シート!Y91)</f>
        <v/>
      </c>
      <c r="O66" s="168"/>
      <c r="P66" s="47"/>
      <c r="Q66" s="1011"/>
      <c r="R66" s="1012"/>
      <c r="S66" s="158" t="str">
        <f>IFERROR(ROUNDDOWN(Q66*VLOOKUP(N66,【参考】数式用!$AR$2:$AW$48,MATCH(P66,【参考】数式用!$AT$4:$AW$4)+2,FALSE)*0.5, 0), "")</f>
        <v/>
      </c>
      <c r="T66" s="48"/>
      <c r="U66" s="160" t="str">
        <f>IFERROR(IF(AG66&lt;&gt;"",Q66*VLOOKUP(N66,【参考】数式用!$AG$2:$AL$48,MATCH(P66,【参考】数式用!$AI$4:$AL$4,0)+2,0), ""), "")</f>
        <v/>
      </c>
      <c r="V66" s="42"/>
      <c r="W66" s="935"/>
      <c r="X66" s="936"/>
      <c r="Y66" s="43"/>
      <c r="Z66" s="49"/>
      <c r="AA66" s="159" t="str">
        <f>IFERROR(IF(Y66="ー", "", ROUNDDOWN(Z66*VLOOKUP(N66,【参考】数式用!$AR$2:$AW$48,MATCH(Y66,【参考】数式用!$AT$4:$AW$4)+2,FALSE)*0.5, 0)), "")</f>
        <v/>
      </c>
      <c r="AB66" s="50"/>
      <c r="AC66" s="905" t="str">
        <f>IFERROR(IF(AG66&lt;&gt;"",Z66*VLOOKUP(N66,【参考】数式用!$AG$2:$AL$48,MATCH(Y66,【参考】数式用!$AI$4:$AL$4,0)+2,0), ""), "")</f>
        <v/>
      </c>
      <c r="AD66" s="905"/>
      <c r="AE66" s="422"/>
      <c r="AF66" s="54"/>
      <c r="AG66" s="434" t="str">
        <f>IFERROR(VLOOKUP(O66, 【参考】数式用!$AY$5:$AY$13, 1, FALSE), "")</f>
        <v/>
      </c>
      <c r="AH66" s="435" t="str">
        <f>IFERROR(VLOOKUP(N66, 【参考】数式用!$BA$2:$BB$48, 2, FALSE), "")</f>
        <v/>
      </c>
      <c r="AI66" s="436" t="str">
        <f t="shared" si="2"/>
        <v/>
      </c>
      <c r="AJ66" s="437" t="str">
        <f t="shared" si="3"/>
        <v/>
      </c>
      <c r="AK66" s="155"/>
      <c r="AL66" s="155"/>
      <c r="AM66" s="127"/>
      <c r="AN66" s="127"/>
      <c r="AO66" s="127"/>
      <c r="AP66" s="127"/>
      <c r="AQ66" s="127"/>
      <c r="AR66" s="127"/>
      <c r="AS66" s="127"/>
      <c r="AT66" s="127"/>
    </row>
    <row r="67" spans="1:46" s="126" customFormat="1" ht="30" customHeight="1">
      <c r="A67" s="157">
        <v>54</v>
      </c>
      <c r="B67" s="912" t="str">
        <f>IF(基本情報入力シート!C92="","",基本情報入力シート!C92)</f>
        <v/>
      </c>
      <c r="C67" s="913"/>
      <c r="D67" s="913"/>
      <c r="E67" s="913"/>
      <c r="F67" s="913"/>
      <c r="G67" s="913"/>
      <c r="H67" s="913"/>
      <c r="I67" s="914"/>
      <c r="J67" s="418" t="str">
        <f>IF(基本情報入力シート!M92="","",基本情報入力シート!M92)</f>
        <v/>
      </c>
      <c r="K67" s="419" t="str">
        <f>IF(基本情報入力シート!R92="","",基本情報入力シート!R92)</f>
        <v/>
      </c>
      <c r="L67" s="419" t="str">
        <f>IF(基本情報入力シート!W92="","",基本情報入力シート!W92)</f>
        <v/>
      </c>
      <c r="M67" s="418" t="str">
        <f>IF(基本情報入力シート!X92="","",基本情報入力シート!X92)</f>
        <v/>
      </c>
      <c r="N67" s="161" t="str">
        <f>IF(基本情報入力シート!Y92="","",基本情報入力シート!Y92)</f>
        <v/>
      </c>
      <c r="O67" s="168"/>
      <c r="P67" s="47"/>
      <c r="Q67" s="1011"/>
      <c r="R67" s="1012"/>
      <c r="S67" s="158" t="str">
        <f>IFERROR(ROUNDDOWN(Q67*VLOOKUP(N67,【参考】数式用!$AR$2:$AW$48,MATCH(P67,【参考】数式用!$AT$4:$AW$4)+2,FALSE)*0.5, 0), "")</f>
        <v/>
      </c>
      <c r="T67" s="48"/>
      <c r="U67" s="160" t="str">
        <f>IFERROR(IF(AG67&lt;&gt;"",Q67*VLOOKUP(N67,【参考】数式用!$AG$2:$AL$48,MATCH(P67,【参考】数式用!$AI$4:$AL$4,0)+2,0), ""), "")</f>
        <v/>
      </c>
      <c r="V67" s="42"/>
      <c r="W67" s="935"/>
      <c r="X67" s="936"/>
      <c r="Y67" s="43"/>
      <c r="Z67" s="49"/>
      <c r="AA67" s="159" t="str">
        <f>IFERROR(IF(Y67="ー", "", ROUNDDOWN(Z67*VLOOKUP(N67,【参考】数式用!$AR$2:$AW$48,MATCH(Y67,【参考】数式用!$AT$4:$AW$4)+2,FALSE)*0.5, 0)), "")</f>
        <v/>
      </c>
      <c r="AB67" s="50"/>
      <c r="AC67" s="905" t="str">
        <f>IFERROR(IF(AG67&lt;&gt;"",Z67*VLOOKUP(N67,【参考】数式用!$AG$2:$AL$48,MATCH(Y67,【参考】数式用!$AI$4:$AL$4,0)+2,0), ""), "")</f>
        <v/>
      </c>
      <c r="AD67" s="905"/>
      <c r="AE67" s="422"/>
      <c r="AF67" s="54"/>
      <c r="AG67" s="434" t="str">
        <f>IFERROR(VLOOKUP(O67, 【参考】数式用!$AY$5:$AY$13, 1, FALSE), "")</f>
        <v/>
      </c>
      <c r="AH67" s="435" t="str">
        <f>IFERROR(VLOOKUP(N67, 【参考】数式用!$BA$2:$BB$48, 2, FALSE), "")</f>
        <v/>
      </c>
      <c r="AI67" s="436" t="str">
        <f t="shared" si="2"/>
        <v/>
      </c>
      <c r="AJ67" s="437" t="str">
        <f t="shared" si="3"/>
        <v/>
      </c>
      <c r="AK67" s="155"/>
      <c r="AL67" s="155"/>
      <c r="AM67" s="127"/>
      <c r="AN67" s="127"/>
      <c r="AO67" s="127"/>
      <c r="AP67" s="127"/>
      <c r="AQ67" s="127"/>
      <c r="AR67" s="127"/>
      <c r="AS67" s="127"/>
      <c r="AT67" s="127"/>
    </row>
    <row r="68" spans="1:46" s="126" customFormat="1" ht="30" customHeight="1">
      <c r="A68" s="157">
        <v>55</v>
      </c>
      <c r="B68" s="912" t="str">
        <f>IF(基本情報入力シート!C93="","",基本情報入力シート!C93)</f>
        <v/>
      </c>
      <c r="C68" s="913"/>
      <c r="D68" s="913"/>
      <c r="E68" s="913"/>
      <c r="F68" s="913"/>
      <c r="G68" s="913"/>
      <c r="H68" s="913"/>
      <c r="I68" s="914"/>
      <c r="J68" s="418" t="str">
        <f>IF(基本情報入力シート!M93="","",基本情報入力シート!M93)</f>
        <v/>
      </c>
      <c r="K68" s="419" t="str">
        <f>IF(基本情報入力シート!R93="","",基本情報入力シート!R93)</f>
        <v/>
      </c>
      <c r="L68" s="419" t="str">
        <f>IF(基本情報入力シート!W93="","",基本情報入力シート!W93)</f>
        <v/>
      </c>
      <c r="M68" s="418" t="str">
        <f>IF(基本情報入力シート!X93="","",基本情報入力シート!X93)</f>
        <v/>
      </c>
      <c r="N68" s="161" t="str">
        <f>IF(基本情報入力シート!Y93="","",基本情報入力シート!Y93)</f>
        <v/>
      </c>
      <c r="O68" s="168"/>
      <c r="P68" s="47"/>
      <c r="Q68" s="1011"/>
      <c r="R68" s="1012"/>
      <c r="S68" s="158" t="str">
        <f>IFERROR(ROUNDDOWN(Q68*VLOOKUP(N68,【参考】数式用!$AR$2:$AW$48,MATCH(P68,【参考】数式用!$AT$4:$AW$4)+2,FALSE)*0.5, 0), "")</f>
        <v/>
      </c>
      <c r="T68" s="48"/>
      <c r="U68" s="160" t="str">
        <f>IFERROR(IF(AG68&lt;&gt;"",Q68*VLOOKUP(N68,【参考】数式用!$AG$2:$AL$48,MATCH(P68,【参考】数式用!$AI$4:$AL$4,0)+2,0), ""), "")</f>
        <v/>
      </c>
      <c r="V68" s="42"/>
      <c r="W68" s="935"/>
      <c r="X68" s="936"/>
      <c r="Y68" s="43"/>
      <c r="Z68" s="49"/>
      <c r="AA68" s="159" t="str">
        <f>IFERROR(IF(Y68="ー", "", ROUNDDOWN(Z68*VLOOKUP(N68,【参考】数式用!$AR$2:$AW$48,MATCH(Y68,【参考】数式用!$AT$4:$AW$4)+2,FALSE)*0.5, 0)), "")</f>
        <v/>
      </c>
      <c r="AB68" s="50"/>
      <c r="AC68" s="905" t="str">
        <f>IFERROR(IF(AG68&lt;&gt;"",Z68*VLOOKUP(N68,【参考】数式用!$AG$2:$AL$48,MATCH(Y68,【参考】数式用!$AI$4:$AL$4,0)+2,0), ""), "")</f>
        <v/>
      </c>
      <c r="AD68" s="905"/>
      <c r="AE68" s="422"/>
      <c r="AF68" s="54"/>
      <c r="AG68" s="434" t="str">
        <f>IFERROR(VLOOKUP(O68, 【参考】数式用!$AY$5:$AY$13, 1, FALSE), "")</f>
        <v/>
      </c>
      <c r="AH68" s="435" t="str">
        <f>IFERROR(VLOOKUP(N68, 【参考】数式用!$BA$2:$BB$48, 2, FALSE), "")</f>
        <v/>
      </c>
      <c r="AI68" s="436" t="str">
        <f t="shared" si="2"/>
        <v/>
      </c>
      <c r="AJ68" s="437" t="str">
        <f t="shared" si="3"/>
        <v/>
      </c>
      <c r="AK68" s="155"/>
      <c r="AL68" s="155"/>
      <c r="AM68" s="127"/>
      <c r="AN68" s="127"/>
      <c r="AO68" s="127"/>
      <c r="AP68" s="127"/>
      <c r="AQ68" s="127"/>
      <c r="AR68" s="127"/>
      <c r="AS68" s="127"/>
      <c r="AT68" s="127"/>
    </row>
    <row r="69" spans="1:46" s="126" customFormat="1" ht="30" customHeight="1">
      <c r="A69" s="157">
        <v>56</v>
      </c>
      <c r="B69" s="912" t="str">
        <f>IF(基本情報入力シート!C94="","",基本情報入力シート!C94)</f>
        <v/>
      </c>
      <c r="C69" s="913"/>
      <c r="D69" s="913"/>
      <c r="E69" s="913"/>
      <c r="F69" s="913"/>
      <c r="G69" s="913"/>
      <c r="H69" s="913"/>
      <c r="I69" s="914"/>
      <c r="J69" s="418" t="str">
        <f>IF(基本情報入力シート!M94="","",基本情報入力シート!M94)</f>
        <v/>
      </c>
      <c r="K69" s="419" t="str">
        <f>IF(基本情報入力シート!R94="","",基本情報入力シート!R94)</f>
        <v/>
      </c>
      <c r="L69" s="419" t="str">
        <f>IF(基本情報入力シート!W94="","",基本情報入力シート!W94)</f>
        <v/>
      </c>
      <c r="M69" s="418" t="str">
        <f>IF(基本情報入力シート!X94="","",基本情報入力シート!X94)</f>
        <v/>
      </c>
      <c r="N69" s="161" t="str">
        <f>IF(基本情報入力シート!Y94="","",基本情報入力シート!Y94)</f>
        <v/>
      </c>
      <c r="O69" s="168"/>
      <c r="P69" s="47"/>
      <c r="Q69" s="1011"/>
      <c r="R69" s="1012"/>
      <c r="S69" s="158" t="str">
        <f>IFERROR(ROUNDDOWN(Q69*VLOOKUP(N69,【参考】数式用!$AR$2:$AW$48,MATCH(P69,【参考】数式用!$AT$4:$AW$4)+2,FALSE)*0.5, 0), "")</f>
        <v/>
      </c>
      <c r="T69" s="48"/>
      <c r="U69" s="160" t="str">
        <f>IFERROR(IF(AG69&lt;&gt;"",Q69*VLOOKUP(N69,【参考】数式用!$AG$2:$AL$48,MATCH(P69,【参考】数式用!$AI$4:$AL$4,0)+2,0), ""), "")</f>
        <v/>
      </c>
      <c r="V69" s="42"/>
      <c r="W69" s="935"/>
      <c r="X69" s="936"/>
      <c r="Y69" s="43"/>
      <c r="Z69" s="49"/>
      <c r="AA69" s="159" t="str">
        <f>IFERROR(IF(Y69="ー", "", ROUNDDOWN(Z69*VLOOKUP(N69,【参考】数式用!$AR$2:$AW$48,MATCH(Y69,【参考】数式用!$AT$4:$AW$4)+2,FALSE)*0.5, 0)), "")</f>
        <v/>
      </c>
      <c r="AB69" s="50"/>
      <c r="AC69" s="905" t="str">
        <f>IFERROR(IF(AG69&lt;&gt;"",Z69*VLOOKUP(N69,【参考】数式用!$AG$2:$AL$48,MATCH(Y69,【参考】数式用!$AI$4:$AL$4,0)+2,0), ""), "")</f>
        <v/>
      </c>
      <c r="AD69" s="905"/>
      <c r="AE69" s="422"/>
      <c r="AF69" s="54"/>
      <c r="AG69" s="434" t="str">
        <f>IFERROR(VLOOKUP(O69, 【参考】数式用!$AY$5:$AY$13, 1, FALSE), "")</f>
        <v/>
      </c>
      <c r="AH69" s="435" t="str">
        <f>IFERROR(VLOOKUP(N69, 【参考】数式用!$BA$2:$BB$48, 2, FALSE), "")</f>
        <v/>
      </c>
      <c r="AI69" s="436" t="str">
        <f t="shared" si="2"/>
        <v/>
      </c>
      <c r="AJ69" s="437" t="str">
        <f t="shared" si="3"/>
        <v/>
      </c>
      <c r="AK69" s="155"/>
      <c r="AL69" s="155"/>
      <c r="AM69" s="127"/>
      <c r="AN69" s="127"/>
      <c r="AO69" s="127"/>
      <c r="AP69" s="127"/>
      <c r="AQ69" s="127"/>
      <c r="AR69" s="127"/>
      <c r="AS69" s="127"/>
      <c r="AT69" s="127"/>
    </row>
    <row r="70" spans="1:46" s="126" customFormat="1" ht="30" customHeight="1">
      <c r="A70" s="157">
        <v>57</v>
      </c>
      <c r="B70" s="912" t="str">
        <f>IF(基本情報入力シート!C95="","",基本情報入力シート!C95)</f>
        <v/>
      </c>
      <c r="C70" s="913"/>
      <c r="D70" s="913"/>
      <c r="E70" s="913"/>
      <c r="F70" s="913"/>
      <c r="G70" s="913"/>
      <c r="H70" s="913"/>
      <c r="I70" s="914"/>
      <c r="J70" s="418" t="str">
        <f>IF(基本情報入力シート!M95="","",基本情報入力シート!M95)</f>
        <v/>
      </c>
      <c r="K70" s="419" t="str">
        <f>IF(基本情報入力シート!R95="","",基本情報入力シート!R95)</f>
        <v/>
      </c>
      <c r="L70" s="419" t="str">
        <f>IF(基本情報入力シート!W95="","",基本情報入力シート!W95)</f>
        <v/>
      </c>
      <c r="M70" s="418" t="str">
        <f>IF(基本情報入力シート!X95="","",基本情報入力シート!X95)</f>
        <v/>
      </c>
      <c r="N70" s="161" t="str">
        <f>IF(基本情報入力シート!Y95="","",基本情報入力シート!Y95)</f>
        <v/>
      </c>
      <c r="O70" s="168"/>
      <c r="P70" s="47"/>
      <c r="Q70" s="1011"/>
      <c r="R70" s="1012"/>
      <c r="S70" s="158" t="str">
        <f>IFERROR(ROUNDDOWN(Q70*VLOOKUP(N70,【参考】数式用!$AR$2:$AW$48,MATCH(P70,【参考】数式用!$AT$4:$AW$4)+2,FALSE)*0.5, 0), "")</f>
        <v/>
      </c>
      <c r="T70" s="48"/>
      <c r="U70" s="160" t="str">
        <f>IFERROR(IF(AG70&lt;&gt;"",Q70*VLOOKUP(N70,【参考】数式用!$AG$2:$AL$48,MATCH(P70,【参考】数式用!$AI$4:$AL$4,0)+2,0), ""), "")</f>
        <v/>
      </c>
      <c r="V70" s="42"/>
      <c r="W70" s="935"/>
      <c r="X70" s="936"/>
      <c r="Y70" s="43"/>
      <c r="Z70" s="49"/>
      <c r="AA70" s="159" t="str">
        <f>IFERROR(IF(Y70="ー", "", ROUNDDOWN(Z70*VLOOKUP(N70,【参考】数式用!$AR$2:$AW$48,MATCH(Y70,【参考】数式用!$AT$4:$AW$4)+2,FALSE)*0.5, 0)), "")</f>
        <v/>
      </c>
      <c r="AB70" s="50"/>
      <c r="AC70" s="905" t="str">
        <f>IFERROR(IF(AG70&lt;&gt;"",Z70*VLOOKUP(N70,【参考】数式用!$AG$2:$AL$48,MATCH(Y70,【参考】数式用!$AI$4:$AL$4,0)+2,0), ""), "")</f>
        <v/>
      </c>
      <c r="AD70" s="905"/>
      <c r="AE70" s="422"/>
      <c r="AF70" s="54"/>
      <c r="AG70" s="434" t="str">
        <f>IFERROR(VLOOKUP(O70, 【参考】数式用!$AY$5:$AY$13, 1, FALSE), "")</f>
        <v/>
      </c>
      <c r="AH70" s="435" t="str">
        <f>IFERROR(VLOOKUP(N70, 【参考】数式用!$BA$2:$BB$48, 2, FALSE), "")</f>
        <v/>
      </c>
      <c r="AI70" s="436" t="str">
        <f t="shared" si="2"/>
        <v/>
      </c>
      <c r="AJ70" s="437" t="str">
        <f t="shared" si="3"/>
        <v/>
      </c>
      <c r="AK70" s="155"/>
      <c r="AL70" s="155"/>
      <c r="AM70" s="127"/>
      <c r="AN70" s="127"/>
      <c r="AO70" s="127"/>
      <c r="AP70" s="127"/>
      <c r="AQ70" s="127"/>
      <c r="AR70" s="127"/>
      <c r="AS70" s="127"/>
      <c r="AT70" s="127"/>
    </row>
    <row r="71" spans="1:46" s="126" customFormat="1" ht="30" customHeight="1">
      <c r="A71" s="157">
        <v>58</v>
      </c>
      <c r="B71" s="912" t="str">
        <f>IF(基本情報入力シート!C96="","",基本情報入力シート!C96)</f>
        <v/>
      </c>
      <c r="C71" s="913"/>
      <c r="D71" s="913"/>
      <c r="E71" s="913"/>
      <c r="F71" s="913"/>
      <c r="G71" s="913"/>
      <c r="H71" s="913"/>
      <c r="I71" s="914"/>
      <c r="J71" s="418" t="str">
        <f>IF(基本情報入力シート!M96="","",基本情報入力シート!M96)</f>
        <v/>
      </c>
      <c r="K71" s="419" t="str">
        <f>IF(基本情報入力シート!R96="","",基本情報入力シート!R96)</f>
        <v/>
      </c>
      <c r="L71" s="419" t="str">
        <f>IF(基本情報入力シート!W96="","",基本情報入力シート!W96)</f>
        <v/>
      </c>
      <c r="M71" s="418" t="str">
        <f>IF(基本情報入力シート!X96="","",基本情報入力シート!X96)</f>
        <v/>
      </c>
      <c r="N71" s="161" t="str">
        <f>IF(基本情報入力シート!Y96="","",基本情報入力シート!Y96)</f>
        <v/>
      </c>
      <c r="O71" s="168"/>
      <c r="P71" s="47"/>
      <c r="Q71" s="1011"/>
      <c r="R71" s="1012"/>
      <c r="S71" s="158" t="str">
        <f>IFERROR(ROUNDDOWN(Q71*VLOOKUP(N71,【参考】数式用!$AR$2:$AW$48,MATCH(P71,【参考】数式用!$AT$4:$AW$4)+2,FALSE)*0.5, 0), "")</f>
        <v/>
      </c>
      <c r="T71" s="48"/>
      <c r="U71" s="160" t="str">
        <f>IFERROR(IF(AG71&lt;&gt;"",Q71*VLOOKUP(N71,【参考】数式用!$AG$2:$AL$48,MATCH(P71,【参考】数式用!$AI$4:$AL$4,0)+2,0), ""), "")</f>
        <v/>
      </c>
      <c r="V71" s="42"/>
      <c r="W71" s="935"/>
      <c r="X71" s="936"/>
      <c r="Y71" s="43"/>
      <c r="Z71" s="49"/>
      <c r="AA71" s="159" t="str">
        <f>IFERROR(IF(Y71="ー", "", ROUNDDOWN(Z71*VLOOKUP(N71,【参考】数式用!$AR$2:$AW$48,MATCH(Y71,【参考】数式用!$AT$4:$AW$4)+2,FALSE)*0.5, 0)), "")</f>
        <v/>
      </c>
      <c r="AB71" s="50"/>
      <c r="AC71" s="905" t="str">
        <f>IFERROR(IF(AG71&lt;&gt;"",Z71*VLOOKUP(N71,【参考】数式用!$AG$2:$AL$48,MATCH(Y71,【参考】数式用!$AI$4:$AL$4,0)+2,0), ""), "")</f>
        <v/>
      </c>
      <c r="AD71" s="905"/>
      <c r="AE71" s="422"/>
      <c r="AF71" s="54"/>
      <c r="AG71" s="434" t="str">
        <f>IFERROR(VLOOKUP(O71, 【参考】数式用!$AY$5:$AY$13, 1, FALSE), "")</f>
        <v/>
      </c>
      <c r="AH71" s="435" t="str">
        <f>IFERROR(VLOOKUP(N71, 【参考】数式用!$BA$2:$BB$48, 2, FALSE), "")</f>
        <v/>
      </c>
      <c r="AI71" s="436" t="str">
        <f t="shared" si="2"/>
        <v/>
      </c>
      <c r="AJ71" s="437" t="str">
        <f t="shared" si="3"/>
        <v/>
      </c>
      <c r="AK71" s="155"/>
      <c r="AL71" s="155"/>
      <c r="AM71" s="127"/>
      <c r="AN71" s="127"/>
      <c r="AO71" s="127"/>
      <c r="AP71" s="127"/>
      <c r="AQ71" s="127"/>
      <c r="AR71" s="127"/>
      <c r="AS71" s="127"/>
      <c r="AT71" s="127"/>
    </row>
    <row r="72" spans="1:46" s="126" customFormat="1" ht="30" customHeight="1">
      <c r="A72" s="157">
        <v>59</v>
      </c>
      <c r="B72" s="912" t="str">
        <f>IF(基本情報入力シート!C97="","",基本情報入力シート!C97)</f>
        <v/>
      </c>
      <c r="C72" s="913"/>
      <c r="D72" s="913"/>
      <c r="E72" s="913"/>
      <c r="F72" s="913"/>
      <c r="G72" s="913"/>
      <c r="H72" s="913"/>
      <c r="I72" s="914"/>
      <c r="J72" s="418" t="str">
        <f>IF(基本情報入力シート!M97="","",基本情報入力シート!M97)</f>
        <v/>
      </c>
      <c r="K72" s="419" t="str">
        <f>IF(基本情報入力シート!R97="","",基本情報入力シート!R97)</f>
        <v/>
      </c>
      <c r="L72" s="419" t="str">
        <f>IF(基本情報入力シート!W97="","",基本情報入力シート!W97)</f>
        <v/>
      </c>
      <c r="M72" s="418" t="str">
        <f>IF(基本情報入力シート!X97="","",基本情報入力シート!X97)</f>
        <v/>
      </c>
      <c r="N72" s="161" t="str">
        <f>IF(基本情報入力シート!Y97="","",基本情報入力シート!Y97)</f>
        <v/>
      </c>
      <c r="O72" s="168"/>
      <c r="P72" s="47"/>
      <c r="Q72" s="1011"/>
      <c r="R72" s="1012"/>
      <c r="S72" s="158" t="str">
        <f>IFERROR(ROUNDDOWN(Q72*VLOOKUP(N72,【参考】数式用!$AR$2:$AW$48,MATCH(P72,【参考】数式用!$AT$4:$AW$4)+2,FALSE)*0.5, 0), "")</f>
        <v/>
      </c>
      <c r="T72" s="48"/>
      <c r="U72" s="160" t="str">
        <f>IFERROR(IF(AG72&lt;&gt;"",Q72*VLOOKUP(N72,【参考】数式用!$AG$2:$AL$48,MATCH(P72,【参考】数式用!$AI$4:$AL$4,0)+2,0), ""), "")</f>
        <v/>
      </c>
      <c r="V72" s="42"/>
      <c r="W72" s="935"/>
      <c r="X72" s="936"/>
      <c r="Y72" s="43"/>
      <c r="Z72" s="49"/>
      <c r="AA72" s="159" t="str">
        <f>IFERROR(IF(Y72="ー", "", ROUNDDOWN(Z72*VLOOKUP(N72,【参考】数式用!$AR$2:$AW$48,MATCH(Y72,【参考】数式用!$AT$4:$AW$4)+2,FALSE)*0.5, 0)), "")</f>
        <v/>
      </c>
      <c r="AB72" s="50"/>
      <c r="AC72" s="905" t="str">
        <f>IFERROR(IF(AG72&lt;&gt;"",Z72*VLOOKUP(N72,【参考】数式用!$AG$2:$AL$48,MATCH(Y72,【参考】数式用!$AI$4:$AL$4,0)+2,0), ""), "")</f>
        <v/>
      </c>
      <c r="AD72" s="905"/>
      <c r="AE72" s="422"/>
      <c r="AF72" s="54"/>
      <c r="AG72" s="434" t="str">
        <f>IFERROR(VLOOKUP(O72, 【参考】数式用!$AY$5:$AY$13, 1, FALSE), "")</f>
        <v/>
      </c>
      <c r="AH72" s="435" t="str">
        <f>IFERROR(VLOOKUP(N72, 【参考】数式用!$BA$2:$BB$48, 2, FALSE), "")</f>
        <v/>
      </c>
      <c r="AI72" s="436" t="str">
        <f t="shared" si="2"/>
        <v/>
      </c>
      <c r="AJ72" s="437" t="str">
        <f t="shared" si="3"/>
        <v/>
      </c>
      <c r="AK72" s="155"/>
      <c r="AL72" s="155"/>
      <c r="AM72" s="127"/>
      <c r="AN72" s="127"/>
      <c r="AO72" s="127"/>
      <c r="AP72" s="127"/>
      <c r="AQ72" s="127"/>
      <c r="AR72" s="127"/>
      <c r="AS72" s="127"/>
      <c r="AT72" s="127"/>
    </row>
    <row r="73" spans="1:46" s="126" customFormat="1" ht="30" customHeight="1">
      <c r="A73" s="157">
        <v>60</v>
      </c>
      <c r="B73" s="912" t="str">
        <f>IF(基本情報入力シート!C98="","",基本情報入力シート!C98)</f>
        <v/>
      </c>
      <c r="C73" s="913"/>
      <c r="D73" s="913"/>
      <c r="E73" s="913"/>
      <c r="F73" s="913"/>
      <c r="G73" s="913"/>
      <c r="H73" s="913"/>
      <c r="I73" s="914"/>
      <c r="J73" s="418" t="str">
        <f>IF(基本情報入力シート!M98="","",基本情報入力シート!M98)</f>
        <v/>
      </c>
      <c r="K73" s="419" t="str">
        <f>IF(基本情報入力シート!R98="","",基本情報入力シート!R98)</f>
        <v/>
      </c>
      <c r="L73" s="419" t="str">
        <f>IF(基本情報入力シート!W98="","",基本情報入力シート!W98)</f>
        <v/>
      </c>
      <c r="M73" s="418" t="str">
        <f>IF(基本情報入力シート!X98="","",基本情報入力シート!X98)</f>
        <v/>
      </c>
      <c r="N73" s="161" t="str">
        <f>IF(基本情報入力シート!Y98="","",基本情報入力シート!Y98)</f>
        <v/>
      </c>
      <c r="O73" s="168"/>
      <c r="P73" s="47"/>
      <c r="Q73" s="1011"/>
      <c r="R73" s="1012"/>
      <c r="S73" s="158" t="str">
        <f>IFERROR(ROUNDDOWN(Q73*VLOOKUP(N73,【参考】数式用!$AR$2:$AW$48,MATCH(P73,【参考】数式用!$AT$4:$AW$4)+2,FALSE)*0.5, 0), "")</f>
        <v/>
      </c>
      <c r="T73" s="48"/>
      <c r="U73" s="160" t="str">
        <f>IFERROR(IF(AG73&lt;&gt;"",Q73*VLOOKUP(N73,【参考】数式用!$AG$2:$AL$48,MATCH(P73,【参考】数式用!$AI$4:$AL$4,0)+2,0), ""), "")</f>
        <v/>
      </c>
      <c r="V73" s="42"/>
      <c r="W73" s="935"/>
      <c r="X73" s="936"/>
      <c r="Y73" s="43"/>
      <c r="Z73" s="49"/>
      <c r="AA73" s="159" t="str">
        <f>IFERROR(IF(Y73="ー", "", ROUNDDOWN(Z73*VLOOKUP(N73,【参考】数式用!$AR$2:$AW$48,MATCH(Y73,【参考】数式用!$AT$4:$AW$4)+2,FALSE)*0.5, 0)), "")</f>
        <v/>
      </c>
      <c r="AB73" s="50"/>
      <c r="AC73" s="905" t="str">
        <f>IFERROR(IF(AG73&lt;&gt;"",Z73*VLOOKUP(N73,【参考】数式用!$AG$2:$AL$48,MATCH(Y73,【参考】数式用!$AI$4:$AL$4,0)+2,0), ""), "")</f>
        <v/>
      </c>
      <c r="AD73" s="905"/>
      <c r="AE73" s="422"/>
      <c r="AF73" s="54"/>
      <c r="AG73" s="434" t="str">
        <f>IFERROR(VLOOKUP(O73, 【参考】数式用!$AY$5:$AY$13, 1, FALSE), "")</f>
        <v/>
      </c>
      <c r="AH73" s="435" t="str">
        <f>IFERROR(VLOOKUP(N73, 【参考】数式用!$BA$2:$BB$48, 2, FALSE), "")</f>
        <v/>
      </c>
      <c r="AI73" s="436" t="str">
        <f t="shared" si="2"/>
        <v/>
      </c>
      <c r="AJ73" s="437" t="str">
        <f t="shared" si="3"/>
        <v/>
      </c>
      <c r="AK73" s="155"/>
      <c r="AL73" s="155"/>
      <c r="AM73" s="127"/>
      <c r="AN73" s="127"/>
      <c r="AO73" s="127"/>
      <c r="AP73" s="127"/>
      <c r="AQ73" s="127"/>
      <c r="AR73" s="127"/>
      <c r="AS73" s="127"/>
      <c r="AT73" s="127"/>
    </row>
    <row r="74" spans="1:46" s="126" customFormat="1" ht="30" customHeight="1">
      <c r="A74" s="157">
        <v>61</v>
      </c>
      <c r="B74" s="912" t="str">
        <f>IF(基本情報入力シート!C99="","",基本情報入力シート!C99)</f>
        <v/>
      </c>
      <c r="C74" s="913"/>
      <c r="D74" s="913"/>
      <c r="E74" s="913"/>
      <c r="F74" s="913"/>
      <c r="G74" s="913"/>
      <c r="H74" s="913"/>
      <c r="I74" s="914"/>
      <c r="J74" s="418" t="str">
        <f>IF(基本情報入力シート!M99="","",基本情報入力シート!M99)</f>
        <v/>
      </c>
      <c r="K74" s="419" t="str">
        <f>IF(基本情報入力シート!R99="","",基本情報入力シート!R99)</f>
        <v/>
      </c>
      <c r="L74" s="419" t="str">
        <f>IF(基本情報入力シート!W99="","",基本情報入力シート!W99)</f>
        <v/>
      </c>
      <c r="M74" s="418" t="str">
        <f>IF(基本情報入力シート!X99="","",基本情報入力シート!X99)</f>
        <v/>
      </c>
      <c r="N74" s="161" t="str">
        <f>IF(基本情報入力シート!Y99="","",基本情報入力シート!Y99)</f>
        <v/>
      </c>
      <c r="O74" s="168"/>
      <c r="P74" s="47"/>
      <c r="Q74" s="1011"/>
      <c r="R74" s="1012"/>
      <c r="S74" s="158" t="str">
        <f>IFERROR(ROUNDDOWN(Q74*VLOOKUP(N74,【参考】数式用!$AR$2:$AW$48,MATCH(P74,【参考】数式用!$AT$4:$AW$4)+2,FALSE)*0.5, 0), "")</f>
        <v/>
      </c>
      <c r="T74" s="48"/>
      <c r="U74" s="160" t="str">
        <f>IFERROR(IF(AG74&lt;&gt;"",Q74*VLOOKUP(N74,【参考】数式用!$AG$2:$AL$48,MATCH(P74,【参考】数式用!$AI$4:$AL$4,0)+2,0), ""), "")</f>
        <v/>
      </c>
      <c r="V74" s="42"/>
      <c r="W74" s="935"/>
      <c r="X74" s="936"/>
      <c r="Y74" s="43"/>
      <c r="Z74" s="49"/>
      <c r="AA74" s="159" t="str">
        <f>IFERROR(IF(Y74="ー", "", ROUNDDOWN(Z74*VLOOKUP(N74,【参考】数式用!$AR$2:$AW$48,MATCH(Y74,【参考】数式用!$AT$4:$AW$4)+2,FALSE)*0.5, 0)), "")</f>
        <v/>
      </c>
      <c r="AB74" s="50"/>
      <c r="AC74" s="905" t="str">
        <f>IFERROR(IF(AG74&lt;&gt;"",Z74*VLOOKUP(N74,【参考】数式用!$AG$2:$AL$48,MATCH(Y74,【参考】数式用!$AI$4:$AL$4,0)+2,0), ""), "")</f>
        <v/>
      </c>
      <c r="AD74" s="905"/>
      <c r="AE74" s="422"/>
      <c r="AF74" s="54"/>
      <c r="AG74" s="434" t="str">
        <f>IFERROR(VLOOKUP(O74, 【参考】数式用!$AY$5:$AY$13, 1, FALSE), "")</f>
        <v/>
      </c>
      <c r="AH74" s="435" t="str">
        <f>IFERROR(VLOOKUP(N74, 【参考】数式用!$BA$2:$BB$48, 2, FALSE), "")</f>
        <v/>
      </c>
      <c r="AI74" s="436" t="str">
        <f t="shared" si="2"/>
        <v/>
      </c>
      <c r="AJ74" s="437" t="str">
        <f t="shared" si="3"/>
        <v/>
      </c>
      <c r="AK74" s="155"/>
      <c r="AL74" s="155"/>
      <c r="AM74" s="127"/>
      <c r="AN74" s="127"/>
      <c r="AO74" s="127"/>
      <c r="AP74" s="127"/>
      <c r="AQ74" s="127"/>
      <c r="AR74" s="127"/>
      <c r="AS74" s="127"/>
      <c r="AT74" s="127"/>
    </row>
    <row r="75" spans="1:46" s="126" customFormat="1" ht="30" customHeight="1">
      <c r="A75" s="157">
        <v>62</v>
      </c>
      <c r="B75" s="912" t="str">
        <f>IF(基本情報入力シート!C100="","",基本情報入力シート!C100)</f>
        <v/>
      </c>
      <c r="C75" s="913"/>
      <c r="D75" s="913"/>
      <c r="E75" s="913"/>
      <c r="F75" s="913"/>
      <c r="G75" s="913"/>
      <c r="H75" s="913"/>
      <c r="I75" s="914"/>
      <c r="J75" s="418" t="str">
        <f>IF(基本情報入力シート!M100="","",基本情報入力シート!M100)</f>
        <v/>
      </c>
      <c r="K75" s="419" t="str">
        <f>IF(基本情報入力シート!R100="","",基本情報入力シート!R100)</f>
        <v/>
      </c>
      <c r="L75" s="419" t="str">
        <f>IF(基本情報入力シート!W100="","",基本情報入力シート!W100)</f>
        <v/>
      </c>
      <c r="M75" s="418" t="str">
        <f>IF(基本情報入力シート!X100="","",基本情報入力シート!X100)</f>
        <v/>
      </c>
      <c r="N75" s="161" t="str">
        <f>IF(基本情報入力シート!Y100="","",基本情報入力シート!Y100)</f>
        <v/>
      </c>
      <c r="O75" s="168"/>
      <c r="P75" s="47"/>
      <c r="Q75" s="1011"/>
      <c r="R75" s="1012"/>
      <c r="S75" s="158" t="str">
        <f>IFERROR(ROUNDDOWN(Q75*VLOOKUP(N75,【参考】数式用!$AR$2:$AW$48,MATCH(P75,【参考】数式用!$AT$4:$AW$4)+2,FALSE)*0.5, 0), "")</f>
        <v/>
      </c>
      <c r="T75" s="48"/>
      <c r="U75" s="160" t="str">
        <f>IFERROR(IF(AG75&lt;&gt;"",Q75*VLOOKUP(N75,【参考】数式用!$AG$2:$AL$48,MATCH(P75,【参考】数式用!$AI$4:$AL$4,0)+2,0), ""), "")</f>
        <v/>
      </c>
      <c r="V75" s="42"/>
      <c r="W75" s="935"/>
      <c r="X75" s="936"/>
      <c r="Y75" s="43"/>
      <c r="Z75" s="49"/>
      <c r="AA75" s="159" t="str">
        <f>IFERROR(IF(Y75="ー", "", ROUNDDOWN(Z75*VLOOKUP(N75,【参考】数式用!$AR$2:$AW$48,MATCH(Y75,【参考】数式用!$AT$4:$AW$4)+2,FALSE)*0.5, 0)), "")</f>
        <v/>
      </c>
      <c r="AB75" s="50"/>
      <c r="AC75" s="905" t="str">
        <f>IFERROR(IF(AG75&lt;&gt;"",Z75*VLOOKUP(N75,【参考】数式用!$AG$2:$AL$48,MATCH(Y75,【参考】数式用!$AI$4:$AL$4,0)+2,0), ""), "")</f>
        <v/>
      </c>
      <c r="AD75" s="905"/>
      <c r="AE75" s="422"/>
      <c r="AF75" s="54"/>
      <c r="AG75" s="434" t="str">
        <f>IFERROR(VLOOKUP(O75, 【参考】数式用!$AY$5:$AY$13, 1, FALSE), "")</f>
        <v/>
      </c>
      <c r="AH75" s="435" t="str">
        <f>IFERROR(VLOOKUP(N75, 【参考】数式用!$BA$2:$BB$48, 2, FALSE), "")</f>
        <v/>
      </c>
      <c r="AI75" s="436" t="str">
        <f t="shared" si="2"/>
        <v/>
      </c>
      <c r="AJ75" s="437" t="str">
        <f t="shared" si="3"/>
        <v/>
      </c>
      <c r="AK75" s="155"/>
      <c r="AL75" s="155"/>
      <c r="AM75" s="127"/>
      <c r="AN75" s="127"/>
      <c r="AO75" s="127"/>
      <c r="AP75" s="127"/>
      <c r="AQ75" s="127"/>
      <c r="AR75" s="127"/>
      <c r="AS75" s="127"/>
      <c r="AT75" s="127"/>
    </row>
    <row r="76" spans="1:46" s="126" customFormat="1" ht="30" customHeight="1">
      <c r="A76" s="157">
        <v>63</v>
      </c>
      <c r="B76" s="912" t="str">
        <f>IF(基本情報入力シート!C101="","",基本情報入力シート!C101)</f>
        <v/>
      </c>
      <c r="C76" s="913"/>
      <c r="D76" s="913"/>
      <c r="E76" s="913"/>
      <c r="F76" s="913"/>
      <c r="G76" s="913"/>
      <c r="H76" s="913"/>
      <c r="I76" s="914"/>
      <c r="J76" s="418" t="str">
        <f>IF(基本情報入力シート!M101="","",基本情報入力シート!M101)</f>
        <v/>
      </c>
      <c r="K76" s="419" t="str">
        <f>IF(基本情報入力シート!R101="","",基本情報入力シート!R101)</f>
        <v/>
      </c>
      <c r="L76" s="419" t="str">
        <f>IF(基本情報入力シート!W101="","",基本情報入力シート!W101)</f>
        <v/>
      </c>
      <c r="M76" s="418" t="str">
        <f>IF(基本情報入力シート!X101="","",基本情報入力シート!X101)</f>
        <v/>
      </c>
      <c r="N76" s="161" t="str">
        <f>IF(基本情報入力シート!Y101="","",基本情報入力シート!Y101)</f>
        <v/>
      </c>
      <c r="O76" s="168"/>
      <c r="P76" s="47"/>
      <c r="Q76" s="1011"/>
      <c r="R76" s="1012"/>
      <c r="S76" s="158" t="str">
        <f>IFERROR(ROUNDDOWN(Q76*VLOOKUP(N76,【参考】数式用!$AR$2:$AW$48,MATCH(P76,【参考】数式用!$AT$4:$AW$4)+2,FALSE)*0.5, 0), "")</f>
        <v/>
      </c>
      <c r="T76" s="48"/>
      <c r="U76" s="160" t="str">
        <f>IFERROR(IF(AG76&lt;&gt;"",Q76*VLOOKUP(N76,【参考】数式用!$AG$2:$AL$48,MATCH(P76,【参考】数式用!$AI$4:$AL$4,0)+2,0), ""), "")</f>
        <v/>
      </c>
      <c r="V76" s="42"/>
      <c r="W76" s="935"/>
      <c r="X76" s="936"/>
      <c r="Y76" s="43"/>
      <c r="Z76" s="49"/>
      <c r="AA76" s="159" t="str">
        <f>IFERROR(IF(Y76="ー", "", ROUNDDOWN(Z76*VLOOKUP(N76,【参考】数式用!$AR$2:$AW$48,MATCH(Y76,【参考】数式用!$AT$4:$AW$4)+2,FALSE)*0.5, 0)), "")</f>
        <v/>
      </c>
      <c r="AB76" s="50"/>
      <c r="AC76" s="905" t="str">
        <f>IFERROR(IF(AG76&lt;&gt;"",Z76*VLOOKUP(N76,【参考】数式用!$AG$2:$AL$48,MATCH(Y76,【参考】数式用!$AI$4:$AL$4,0)+2,0), ""), "")</f>
        <v/>
      </c>
      <c r="AD76" s="905"/>
      <c r="AE76" s="422"/>
      <c r="AF76" s="54"/>
      <c r="AG76" s="434" t="str">
        <f>IFERROR(VLOOKUP(O76, 【参考】数式用!$AY$5:$AY$13, 1, FALSE), "")</f>
        <v/>
      </c>
      <c r="AH76" s="435" t="str">
        <f>IFERROR(VLOOKUP(N76, 【参考】数式用!$BA$2:$BB$48, 2, FALSE), "")</f>
        <v/>
      </c>
      <c r="AI76" s="436" t="str">
        <f t="shared" si="2"/>
        <v/>
      </c>
      <c r="AJ76" s="437" t="str">
        <f t="shared" si="3"/>
        <v/>
      </c>
      <c r="AK76" s="155"/>
      <c r="AL76" s="155"/>
      <c r="AM76" s="127"/>
      <c r="AN76" s="127"/>
      <c r="AO76" s="127"/>
      <c r="AP76" s="127"/>
      <c r="AQ76" s="127"/>
      <c r="AR76" s="127"/>
      <c r="AS76" s="127"/>
      <c r="AT76" s="127"/>
    </row>
    <row r="77" spans="1:46" s="126" customFormat="1" ht="30" customHeight="1">
      <c r="A77" s="157">
        <v>64</v>
      </c>
      <c r="B77" s="912" t="str">
        <f>IF(基本情報入力シート!C102="","",基本情報入力シート!C102)</f>
        <v/>
      </c>
      <c r="C77" s="913"/>
      <c r="D77" s="913"/>
      <c r="E77" s="913"/>
      <c r="F77" s="913"/>
      <c r="G77" s="913"/>
      <c r="H77" s="913"/>
      <c r="I77" s="914"/>
      <c r="J77" s="418" t="str">
        <f>IF(基本情報入力シート!M102="","",基本情報入力シート!M102)</f>
        <v/>
      </c>
      <c r="K77" s="419" t="str">
        <f>IF(基本情報入力シート!R102="","",基本情報入力シート!R102)</f>
        <v/>
      </c>
      <c r="L77" s="419" t="str">
        <f>IF(基本情報入力シート!W102="","",基本情報入力シート!W102)</f>
        <v/>
      </c>
      <c r="M77" s="418" t="str">
        <f>IF(基本情報入力シート!X102="","",基本情報入力シート!X102)</f>
        <v/>
      </c>
      <c r="N77" s="161" t="str">
        <f>IF(基本情報入力シート!Y102="","",基本情報入力シート!Y102)</f>
        <v/>
      </c>
      <c r="O77" s="168"/>
      <c r="P77" s="47"/>
      <c r="Q77" s="1011"/>
      <c r="R77" s="1012"/>
      <c r="S77" s="158" t="str">
        <f>IFERROR(ROUNDDOWN(Q77*VLOOKUP(N77,【参考】数式用!$AR$2:$AW$48,MATCH(P77,【参考】数式用!$AT$4:$AW$4)+2,FALSE)*0.5, 0), "")</f>
        <v/>
      </c>
      <c r="T77" s="48"/>
      <c r="U77" s="160" t="str">
        <f>IFERROR(IF(AG77&lt;&gt;"",Q77*VLOOKUP(N77,【参考】数式用!$AG$2:$AL$48,MATCH(P77,【参考】数式用!$AI$4:$AL$4,0)+2,0), ""), "")</f>
        <v/>
      </c>
      <c r="V77" s="42"/>
      <c r="W77" s="935"/>
      <c r="X77" s="936"/>
      <c r="Y77" s="43"/>
      <c r="Z77" s="49"/>
      <c r="AA77" s="159" t="str">
        <f>IFERROR(IF(Y77="ー", "", ROUNDDOWN(Z77*VLOOKUP(N77,【参考】数式用!$AR$2:$AW$48,MATCH(Y77,【参考】数式用!$AT$4:$AW$4)+2,FALSE)*0.5, 0)), "")</f>
        <v/>
      </c>
      <c r="AB77" s="50"/>
      <c r="AC77" s="905" t="str">
        <f>IFERROR(IF(AG77&lt;&gt;"",Z77*VLOOKUP(N77,【参考】数式用!$AG$2:$AL$48,MATCH(Y77,【参考】数式用!$AI$4:$AL$4,0)+2,0), ""), "")</f>
        <v/>
      </c>
      <c r="AD77" s="905"/>
      <c r="AE77" s="422"/>
      <c r="AF77" s="54"/>
      <c r="AG77" s="434" t="str">
        <f>IFERROR(VLOOKUP(O77, 【参考】数式用!$AY$5:$AY$13, 1, FALSE), "")</f>
        <v/>
      </c>
      <c r="AH77" s="435" t="str">
        <f>IFERROR(VLOOKUP(N77, 【参考】数式用!$BA$2:$BB$48, 2, FALSE), "")</f>
        <v/>
      </c>
      <c r="AI77" s="436" t="str">
        <f t="shared" si="2"/>
        <v/>
      </c>
      <c r="AJ77" s="437" t="str">
        <f t="shared" si="3"/>
        <v/>
      </c>
      <c r="AK77" s="155"/>
      <c r="AL77" s="155"/>
      <c r="AM77" s="127"/>
      <c r="AN77" s="127"/>
      <c r="AO77" s="127"/>
      <c r="AP77" s="127"/>
      <c r="AQ77" s="127"/>
      <c r="AR77" s="127"/>
      <c r="AS77" s="127"/>
      <c r="AT77" s="127"/>
    </row>
    <row r="78" spans="1:46" s="126" customFormat="1" ht="30" customHeight="1">
      <c r="A78" s="157">
        <v>65</v>
      </c>
      <c r="B78" s="912" t="str">
        <f>IF(基本情報入力シート!C103="","",基本情報入力シート!C103)</f>
        <v/>
      </c>
      <c r="C78" s="913"/>
      <c r="D78" s="913"/>
      <c r="E78" s="913"/>
      <c r="F78" s="913"/>
      <c r="G78" s="913"/>
      <c r="H78" s="913"/>
      <c r="I78" s="914"/>
      <c r="J78" s="418" t="str">
        <f>IF(基本情報入力シート!M103="","",基本情報入力シート!M103)</f>
        <v/>
      </c>
      <c r="K78" s="419" t="str">
        <f>IF(基本情報入力シート!R103="","",基本情報入力シート!R103)</f>
        <v/>
      </c>
      <c r="L78" s="419" t="str">
        <f>IF(基本情報入力シート!W103="","",基本情報入力シート!W103)</f>
        <v/>
      </c>
      <c r="M78" s="418" t="str">
        <f>IF(基本情報入力シート!X103="","",基本情報入力シート!X103)</f>
        <v/>
      </c>
      <c r="N78" s="161" t="str">
        <f>IF(基本情報入力シート!Y103="","",基本情報入力シート!Y103)</f>
        <v/>
      </c>
      <c r="O78" s="168"/>
      <c r="P78" s="47"/>
      <c r="Q78" s="1011"/>
      <c r="R78" s="1012"/>
      <c r="S78" s="158" t="str">
        <f>IFERROR(ROUNDDOWN(Q78*VLOOKUP(N78,【参考】数式用!$AR$2:$AW$48,MATCH(P78,【参考】数式用!$AT$4:$AW$4)+2,FALSE)*0.5, 0), "")</f>
        <v/>
      </c>
      <c r="T78" s="48"/>
      <c r="U78" s="160" t="str">
        <f>IFERROR(IF(AG78&lt;&gt;"",Q78*VLOOKUP(N78,【参考】数式用!$AG$2:$AL$48,MATCH(P78,【参考】数式用!$AI$4:$AL$4,0)+2,0), ""), "")</f>
        <v/>
      </c>
      <c r="V78" s="42"/>
      <c r="W78" s="935"/>
      <c r="X78" s="936"/>
      <c r="Y78" s="43"/>
      <c r="Z78" s="49"/>
      <c r="AA78" s="159" t="str">
        <f>IFERROR(IF(Y78="ー", "", ROUNDDOWN(Z78*VLOOKUP(N78,【参考】数式用!$AR$2:$AW$48,MATCH(Y78,【参考】数式用!$AT$4:$AW$4)+2,FALSE)*0.5, 0)), "")</f>
        <v/>
      </c>
      <c r="AB78" s="50"/>
      <c r="AC78" s="905" t="str">
        <f>IFERROR(IF(AG78&lt;&gt;"",Z78*VLOOKUP(N78,【参考】数式用!$AG$2:$AL$48,MATCH(Y78,【参考】数式用!$AI$4:$AL$4,0)+2,0), ""), "")</f>
        <v/>
      </c>
      <c r="AD78" s="905"/>
      <c r="AE78" s="422"/>
      <c r="AF78" s="54"/>
      <c r="AG78" s="434" t="str">
        <f>IFERROR(VLOOKUP(O78, 【参考】数式用!$AY$5:$AY$13, 1, FALSE), "")</f>
        <v/>
      </c>
      <c r="AH78" s="435" t="str">
        <f>IFERROR(VLOOKUP(N78, 【参考】数式用!$BA$2:$BB$48, 2, FALSE), "")</f>
        <v/>
      </c>
      <c r="AI78" s="436" t="str">
        <f t="shared" ref="AI78:AI109" si="4">IF(AND(OR(P78="処遇改善加算Ⅰ",P78="処遇改善加算Ⅱ"),AH78="対象"), 1,"")</f>
        <v/>
      </c>
      <c r="AJ78" s="437" t="str">
        <f t="shared" ref="AJ78:AJ113" si="5">IF(OR(Y78="処遇改善加算Ⅰ",Y78="処遇改善加算Ⅱ"),IF(AND(N78&lt;&gt;"訪問型サービス（総合事業）",N78&lt;&gt;"通所型サービス（総合事業）",N78&lt;&gt;"（介護予防）短期入所生活介護",N78&lt;&gt;"（介護予防）短期入所療養介護（老健）",N78&lt;&gt;"（介護予防）短期入所療養介護 （病院等（老健以外）)",N78&lt;&gt;"（介護予防）短期入所療養介護（医療院）"),1,""),"")</f>
        <v/>
      </c>
      <c r="AK78" s="155"/>
      <c r="AL78" s="155"/>
      <c r="AM78" s="127"/>
      <c r="AN78" s="127"/>
      <c r="AO78" s="127"/>
      <c r="AP78" s="127"/>
      <c r="AQ78" s="127"/>
      <c r="AR78" s="127"/>
      <c r="AS78" s="127"/>
      <c r="AT78" s="127"/>
    </row>
    <row r="79" spans="1:46" s="126" customFormat="1" ht="30" customHeight="1">
      <c r="A79" s="157">
        <v>66</v>
      </c>
      <c r="B79" s="912" t="str">
        <f>IF(基本情報入力シート!C104="","",基本情報入力シート!C104)</f>
        <v/>
      </c>
      <c r="C79" s="913"/>
      <c r="D79" s="913"/>
      <c r="E79" s="913"/>
      <c r="F79" s="913"/>
      <c r="G79" s="913"/>
      <c r="H79" s="913"/>
      <c r="I79" s="914"/>
      <c r="J79" s="418" t="str">
        <f>IF(基本情報入力シート!M104="","",基本情報入力シート!M104)</f>
        <v/>
      </c>
      <c r="K79" s="419" t="str">
        <f>IF(基本情報入力シート!R104="","",基本情報入力シート!R104)</f>
        <v/>
      </c>
      <c r="L79" s="419" t="str">
        <f>IF(基本情報入力シート!W104="","",基本情報入力シート!W104)</f>
        <v/>
      </c>
      <c r="M79" s="418" t="str">
        <f>IF(基本情報入力シート!X104="","",基本情報入力シート!X104)</f>
        <v/>
      </c>
      <c r="N79" s="161" t="str">
        <f>IF(基本情報入力シート!Y104="","",基本情報入力シート!Y104)</f>
        <v/>
      </c>
      <c r="O79" s="168"/>
      <c r="P79" s="47"/>
      <c r="Q79" s="1011"/>
      <c r="R79" s="1012"/>
      <c r="S79" s="158" t="str">
        <f>IFERROR(ROUNDDOWN(Q79*VLOOKUP(N79,【参考】数式用!$AR$2:$AW$48,MATCH(P79,【参考】数式用!$AT$4:$AW$4)+2,FALSE)*0.5, 0), "")</f>
        <v/>
      </c>
      <c r="T79" s="48"/>
      <c r="U79" s="160" t="str">
        <f>IFERROR(IF(AG79&lt;&gt;"",Q79*VLOOKUP(N79,【参考】数式用!$AG$2:$AL$48,MATCH(P79,【参考】数式用!$AI$4:$AL$4,0)+2,0), ""), "")</f>
        <v/>
      </c>
      <c r="V79" s="42"/>
      <c r="W79" s="935"/>
      <c r="X79" s="936"/>
      <c r="Y79" s="43"/>
      <c r="Z79" s="49"/>
      <c r="AA79" s="159" t="str">
        <f>IFERROR(IF(Y79="ー", "", ROUNDDOWN(Z79*VLOOKUP(N79,【参考】数式用!$AR$2:$AW$48,MATCH(Y79,【参考】数式用!$AT$4:$AW$4)+2,FALSE)*0.5, 0)), "")</f>
        <v/>
      </c>
      <c r="AB79" s="50"/>
      <c r="AC79" s="905" t="str">
        <f>IFERROR(IF(AG79&lt;&gt;"",Z79*VLOOKUP(N79,【参考】数式用!$AG$2:$AL$48,MATCH(Y79,【参考】数式用!$AI$4:$AL$4,0)+2,0), ""), "")</f>
        <v/>
      </c>
      <c r="AD79" s="905"/>
      <c r="AE79" s="422"/>
      <c r="AF79" s="54"/>
      <c r="AG79" s="434" t="str">
        <f>IFERROR(VLOOKUP(O79, 【参考】数式用!$AY$5:$AY$13, 1, FALSE), "")</f>
        <v/>
      </c>
      <c r="AH79" s="435" t="str">
        <f>IFERROR(VLOOKUP(N79, 【参考】数式用!$BA$2:$BB$48, 2, FALSE), "")</f>
        <v/>
      </c>
      <c r="AI79" s="436" t="str">
        <f t="shared" si="4"/>
        <v/>
      </c>
      <c r="AJ79" s="437" t="str">
        <f t="shared" si="5"/>
        <v/>
      </c>
      <c r="AK79" s="155"/>
      <c r="AL79" s="155"/>
      <c r="AM79" s="127"/>
      <c r="AN79" s="127"/>
      <c r="AO79" s="127"/>
      <c r="AP79" s="127"/>
      <c r="AQ79" s="127"/>
      <c r="AR79" s="127"/>
      <c r="AS79" s="127"/>
      <c r="AT79" s="127"/>
    </row>
    <row r="80" spans="1:46" s="126" customFormat="1" ht="30" customHeight="1">
      <c r="A80" s="157">
        <v>67</v>
      </c>
      <c r="B80" s="912" t="str">
        <f>IF(基本情報入力シート!C105="","",基本情報入力シート!C105)</f>
        <v/>
      </c>
      <c r="C80" s="913"/>
      <c r="D80" s="913"/>
      <c r="E80" s="913"/>
      <c r="F80" s="913"/>
      <c r="G80" s="913"/>
      <c r="H80" s="913"/>
      <c r="I80" s="914"/>
      <c r="J80" s="418" t="str">
        <f>IF(基本情報入力シート!M105="","",基本情報入力シート!M105)</f>
        <v/>
      </c>
      <c r="K80" s="419" t="str">
        <f>IF(基本情報入力シート!R105="","",基本情報入力シート!R105)</f>
        <v/>
      </c>
      <c r="L80" s="419" t="str">
        <f>IF(基本情報入力シート!W105="","",基本情報入力シート!W105)</f>
        <v/>
      </c>
      <c r="M80" s="418" t="str">
        <f>IF(基本情報入力シート!X105="","",基本情報入力シート!X105)</f>
        <v/>
      </c>
      <c r="N80" s="161" t="str">
        <f>IF(基本情報入力シート!Y105="","",基本情報入力シート!Y105)</f>
        <v/>
      </c>
      <c r="O80" s="168"/>
      <c r="P80" s="47"/>
      <c r="Q80" s="1011"/>
      <c r="R80" s="1012"/>
      <c r="S80" s="158" t="str">
        <f>IFERROR(ROUNDDOWN(Q80*VLOOKUP(N80,【参考】数式用!$AR$2:$AW$48,MATCH(P80,【参考】数式用!$AT$4:$AW$4)+2,FALSE)*0.5, 0), "")</f>
        <v/>
      </c>
      <c r="T80" s="48"/>
      <c r="U80" s="160" t="str">
        <f>IFERROR(IF(AG80&lt;&gt;"",Q80*VLOOKUP(N80,【参考】数式用!$AG$2:$AL$48,MATCH(P80,【参考】数式用!$AI$4:$AL$4,0)+2,0), ""), "")</f>
        <v/>
      </c>
      <c r="V80" s="42"/>
      <c r="W80" s="935"/>
      <c r="X80" s="936"/>
      <c r="Y80" s="43"/>
      <c r="Z80" s="49"/>
      <c r="AA80" s="159" t="str">
        <f>IFERROR(IF(Y80="ー", "", ROUNDDOWN(Z80*VLOOKUP(N80,【参考】数式用!$AR$2:$AW$48,MATCH(Y80,【参考】数式用!$AT$4:$AW$4)+2,FALSE)*0.5, 0)), "")</f>
        <v/>
      </c>
      <c r="AB80" s="50"/>
      <c r="AC80" s="905" t="str">
        <f>IFERROR(IF(AG80&lt;&gt;"",Z80*VLOOKUP(N80,【参考】数式用!$AG$2:$AL$48,MATCH(Y80,【参考】数式用!$AI$4:$AL$4,0)+2,0), ""), "")</f>
        <v/>
      </c>
      <c r="AD80" s="905"/>
      <c r="AE80" s="422"/>
      <c r="AF80" s="54"/>
      <c r="AG80" s="434" t="str">
        <f>IFERROR(VLOOKUP(O80, 【参考】数式用!$AY$5:$AY$13, 1, FALSE), "")</f>
        <v/>
      </c>
      <c r="AH80" s="435" t="str">
        <f>IFERROR(VLOOKUP(N80, 【参考】数式用!$BA$2:$BB$48, 2, FALSE), "")</f>
        <v/>
      </c>
      <c r="AI80" s="436" t="str">
        <f t="shared" si="4"/>
        <v/>
      </c>
      <c r="AJ80" s="437" t="str">
        <f t="shared" si="5"/>
        <v/>
      </c>
      <c r="AK80" s="155"/>
      <c r="AL80" s="155"/>
      <c r="AM80" s="127"/>
      <c r="AN80" s="127"/>
      <c r="AO80" s="127"/>
      <c r="AP80" s="127"/>
      <c r="AQ80" s="127"/>
      <c r="AR80" s="127"/>
      <c r="AS80" s="127"/>
      <c r="AT80" s="127"/>
    </row>
    <row r="81" spans="1:46" s="126" customFormat="1" ht="30" customHeight="1">
      <c r="A81" s="157">
        <v>68</v>
      </c>
      <c r="B81" s="912" t="str">
        <f>IF(基本情報入力シート!C106="","",基本情報入力シート!C106)</f>
        <v/>
      </c>
      <c r="C81" s="913"/>
      <c r="D81" s="913"/>
      <c r="E81" s="913"/>
      <c r="F81" s="913"/>
      <c r="G81" s="913"/>
      <c r="H81" s="913"/>
      <c r="I81" s="914"/>
      <c r="J81" s="418" t="str">
        <f>IF(基本情報入力シート!M106="","",基本情報入力シート!M106)</f>
        <v/>
      </c>
      <c r="K81" s="419" t="str">
        <f>IF(基本情報入力シート!R106="","",基本情報入力シート!R106)</f>
        <v/>
      </c>
      <c r="L81" s="419" t="str">
        <f>IF(基本情報入力シート!W106="","",基本情報入力シート!W106)</f>
        <v/>
      </c>
      <c r="M81" s="418" t="str">
        <f>IF(基本情報入力シート!X106="","",基本情報入力シート!X106)</f>
        <v/>
      </c>
      <c r="N81" s="161" t="str">
        <f>IF(基本情報入力シート!Y106="","",基本情報入力シート!Y106)</f>
        <v/>
      </c>
      <c r="O81" s="168"/>
      <c r="P81" s="47"/>
      <c r="Q81" s="1011"/>
      <c r="R81" s="1012"/>
      <c r="S81" s="158" t="str">
        <f>IFERROR(ROUNDDOWN(Q81*VLOOKUP(N81,【参考】数式用!$AR$2:$AW$48,MATCH(P81,【参考】数式用!$AT$4:$AW$4)+2,FALSE)*0.5, 0), "")</f>
        <v/>
      </c>
      <c r="T81" s="48"/>
      <c r="U81" s="160" t="str">
        <f>IFERROR(IF(AG81&lt;&gt;"",Q81*VLOOKUP(N81,【参考】数式用!$AG$2:$AL$48,MATCH(P81,【参考】数式用!$AI$4:$AL$4,0)+2,0), ""), "")</f>
        <v/>
      </c>
      <c r="V81" s="42"/>
      <c r="W81" s="935"/>
      <c r="X81" s="936"/>
      <c r="Y81" s="43"/>
      <c r="Z81" s="49"/>
      <c r="AA81" s="159" t="str">
        <f>IFERROR(IF(Y81="ー", "", ROUNDDOWN(Z81*VLOOKUP(N81,【参考】数式用!$AR$2:$AW$48,MATCH(Y81,【参考】数式用!$AT$4:$AW$4)+2,FALSE)*0.5, 0)), "")</f>
        <v/>
      </c>
      <c r="AB81" s="50"/>
      <c r="AC81" s="905" t="str">
        <f>IFERROR(IF(AG81&lt;&gt;"",Z81*VLOOKUP(N81,【参考】数式用!$AG$2:$AL$48,MATCH(Y81,【参考】数式用!$AI$4:$AL$4,0)+2,0), ""), "")</f>
        <v/>
      </c>
      <c r="AD81" s="905"/>
      <c r="AE81" s="422"/>
      <c r="AF81" s="54"/>
      <c r="AG81" s="434" t="str">
        <f>IFERROR(VLOOKUP(O81, 【参考】数式用!$AY$5:$AY$13, 1, FALSE), "")</f>
        <v/>
      </c>
      <c r="AH81" s="435" t="str">
        <f>IFERROR(VLOOKUP(N81, 【参考】数式用!$BA$2:$BB$48, 2, FALSE), "")</f>
        <v/>
      </c>
      <c r="AI81" s="436" t="str">
        <f t="shared" si="4"/>
        <v/>
      </c>
      <c r="AJ81" s="437" t="str">
        <f t="shared" si="5"/>
        <v/>
      </c>
      <c r="AK81" s="155"/>
      <c r="AL81" s="155"/>
      <c r="AM81" s="127"/>
      <c r="AN81" s="127"/>
      <c r="AO81" s="127"/>
      <c r="AP81" s="127"/>
      <c r="AQ81" s="127"/>
      <c r="AR81" s="127"/>
      <c r="AS81" s="127"/>
      <c r="AT81" s="127"/>
    </row>
    <row r="82" spans="1:46" s="126" customFormat="1" ht="30" customHeight="1">
      <c r="A82" s="157">
        <v>69</v>
      </c>
      <c r="B82" s="912" t="str">
        <f>IF(基本情報入力シート!C107="","",基本情報入力シート!C107)</f>
        <v/>
      </c>
      <c r="C82" s="913"/>
      <c r="D82" s="913"/>
      <c r="E82" s="913"/>
      <c r="F82" s="913"/>
      <c r="G82" s="913"/>
      <c r="H82" s="913"/>
      <c r="I82" s="914"/>
      <c r="J82" s="418" t="str">
        <f>IF(基本情報入力シート!M107="","",基本情報入力シート!M107)</f>
        <v/>
      </c>
      <c r="K82" s="419" t="str">
        <f>IF(基本情報入力シート!R107="","",基本情報入力シート!R107)</f>
        <v/>
      </c>
      <c r="L82" s="419" t="str">
        <f>IF(基本情報入力シート!W107="","",基本情報入力シート!W107)</f>
        <v/>
      </c>
      <c r="M82" s="418" t="str">
        <f>IF(基本情報入力シート!X107="","",基本情報入力シート!X107)</f>
        <v/>
      </c>
      <c r="N82" s="161" t="str">
        <f>IF(基本情報入力シート!Y107="","",基本情報入力シート!Y107)</f>
        <v/>
      </c>
      <c r="O82" s="168"/>
      <c r="P82" s="47"/>
      <c r="Q82" s="1011"/>
      <c r="R82" s="1012"/>
      <c r="S82" s="158" t="str">
        <f>IFERROR(ROUNDDOWN(Q82*VLOOKUP(N82,【参考】数式用!$AR$2:$AW$48,MATCH(P82,【参考】数式用!$AT$4:$AW$4)+2,FALSE)*0.5, 0), "")</f>
        <v/>
      </c>
      <c r="T82" s="48"/>
      <c r="U82" s="160" t="str">
        <f>IFERROR(IF(AG82&lt;&gt;"",Q82*VLOOKUP(N82,【参考】数式用!$AG$2:$AL$48,MATCH(P82,【参考】数式用!$AI$4:$AL$4,0)+2,0), ""), "")</f>
        <v/>
      </c>
      <c r="V82" s="42"/>
      <c r="W82" s="935"/>
      <c r="X82" s="936"/>
      <c r="Y82" s="43"/>
      <c r="Z82" s="49"/>
      <c r="AA82" s="159" t="str">
        <f>IFERROR(IF(Y82="ー", "", ROUNDDOWN(Z82*VLOOKUP(N82,【参考】数式用!$AR$2:$AW$48,MATCH(Y82,【参考】数式用!$AT$4:$AW$4)+2,FALSE)*0.5, 0)), "")</f>
        <v/>
      </c>
      <c r="AB82" s="50"/>
      <c r="AC82" s="905" t="str">
        <f>IFERROR(IF(AG82&lt;&gt;"",Z82*VLOOKUP(N82,【参考】数式用!$AG$2:$AL$48,MATCH(Y82,【参考】数式用!$AI$4:$AL$4,0)+2,0), ""), "")</f>
        <v/>
      </c>
      <c r="AD82" s="905"/>
      <c r="AE82" s="422"/>
      <c r="AF82" s="54"/>
      <c r="AG82" s="434" t="str">
        <f>IFERROR(VLOOKUP(O82, 【参考】数式用!$AY$5:$AY$13, 1, FALSE), "")</f>
        <v/>
      </c>
      <c r="AH82" s="435" t="str">
        <f>IFERROR(VLOOKUP(N82, 【参考】数式用!$BA$2:$BB$48, 2, FALSE), "")</f>
        <v/>
      </c>
      <c r="AI82" s="436" t="str">
        <f t="shared" si="4"/>
        <v/>
      </c>
      <c r="AJ82" s="437" t="str">
        <f t="shared" si="5"/>
        <v/>
      </c>
      <c r="AK82" s="155"/>
      <c r="AL82" s="155"/>
      <c r="AM82" s="127"/>
      <c r="AN82" s="127"/>
      <c r="AO82" s="127"/>
      <c r="AP82" s="127"/>
      <c r="AQ82" s="127"/>
      <c r="AR82" s="127"/>
      <c r="AS82" s="127"/>
      <c r="AT82" s="127"/>
    </row>
    <row r="83" spans="1:46" s="126" customFormat="1" ht="30" customHeight="1">
      <c r="A83" s="157">
        <v>70</v>
      </c>
      <c r="B83" s="912" t="str">
        <f>IF(基本情報入力シート!C108="","",基本情報入力シート!C108)</f>
        <v/>
      </c>
      <c r="C83" s="913"/>
      <c r="D83" s="913"/>
      <c r="E83" s="913"/>
      <c r="F83" s="913"/>
      <c r="G83" s="913"/>
      <c r="H83" s="913"/>
      <c r="I83" s="914"/>
      <c r="J83" s="418" t="str">
        <f>IF(基本情報入力シート!M108="","",基本情報入力シート!M108)</f>
        <v/>
      </c>
      <c r="K83" s="419" t="str">
        <f>IF(基本情報入力シート!R108="","",基本情報入力シート!R108)</f>
        <v/>
      </c>
      <c r="L83" s="419" t="str">
        <f>IF(基本情報入力シート!W108="","",基本情報入力シート!W108)</f>
        <v/>
      </c>
      <c r="M83" s="418" t="str">
        <f>IF(基本情報入力シート!X108="","",基本情報入力シート!X108)</f>
        <v/>
      </c>
      <c r="N83" s="161" t="str">
        <f>IF(基本情報入力シート!Y108="","",基本情報入力シート!Y108)</f>
        <v/>
      </c>
      <c r="O83" s="168"/>
      <c r="P83" s="47"/>
      <c r="Q83" s="1011"/>
      <c r="R83" s="1012"/>
      <c r="S83" s="158" t="str">
        <f>IFERROR(ROUNDDOWN(Q83*VLOOKUP(N83,【参考】数式用!$AR$2:$AW$48,MATCH(P83,【参考】数式用!$AT$4:$AW$4)+2,FALSE)*0.5, 0), "")</f>
        <v/>
      </c>
      <c r="T83" s="48"/>
      <c r="U83" s="160" t="str">
        <f>IFERROR(IF(AG83&lt;&gt;"",Q83*VLOOKUP(N83,【参考】数式用!$AG$2:$AL$48,MATCH(P83,【参考】数式用!$AI$4:$AL$4,0)+2,0), ""), "")</f>
        <v/>
      </c>
      <c r="V83" s="42"/>
      <c r="W83" s="935"/>
      <c r="X83" s="936"/>
      <c r="Y83" s="43"/>
      <c r="Z83" s="49"/>
      <c r="AA83" s="159" t="str">
        <f>IFERROR(IF(Y83="ー", "", ROUNDDOWN(Z83*VLOOKUP(N83,【参考】数式用!$AR$2:$AW$48,MATCH(Y83,【参考】数式用!$AT$4:$AW$4)+2,FALSE)*0.5, 0)), "")</f>
        <v/>
      </c>
      <c r="AB83" s="50"/>
      <c r="AC83" s="905" t="str">
        <f>IFERROR(IF(AG83&lt;&gt;"",Z83*VLOOKUP(N83,【参考】数式用!$AG$2:$AL$48,MATCH(Y83,【参考】数式用!$AI$4:$AL$4,0)+2,0), ""), "")</f>
        <v/>
      </c>
      <c r="AD83" s="905"/>
      <c r="AE83" s="422"/>
      <c r="AF83" s="54"/>
      <c r="AG83" s="434" t="str">
        <f>IFERROR(VLOOKUP(O83, 【参考】数式用!$AY$5:$AY$13, 1, FALSE), "")</f>
        <v/>
      </c>
      <c r="AH83" s="435" t="str">
        <f>IFERROR(VLOOKUP(N83, 【参考】数式用!$BA$2:$BB$48, 2, FALSE), "")</f>
        <v/>
      </c>
      <c r="AI83" s="436" t="str">
        <f t="shared" si="4"/>
        <v/>
      </c>
      <c r="AJ83" s="437" t="str">
        <f t="shared" si="5"/>
        <v/>
      </c>
      <c r="AK83" s="155"/>
      <c r="AL83" s="155"/>
      <c r="AM83" s="127"/>
      <c r="AN83" s="127"/>
      <c r="AO83" s="127"/>
      <c r="AP83" s="127"/>
      <c r="AQ83" s="127"/>
      <c r="AR83" s="127"/>
      <c r="AS83" s="127"/>
      <c r="AT83" s="127"/>
    </row>
    <row r="84" spans="1:46" s="126" customFormat="1" ht="30" customHeight="1">
      <c r="A84" s="157">
        <v>71</v>
      </c>
      <c r="B84" s="912" t="str">
        <f>IF(基本情報入力シート!C109="","",基本情報入力シート!C109)</f>
        <v/>
      </c>
      <c r="C84" s="913"/>
      <c r="D84" s="913"/>
      <c r="E84" s="913"/>
      <c r="F84" s="913"/>
      <c r="G84" s="913"/>
      <c r="H84" s="913"/>
      <c r="I84" s="914"/>
      <c r="J84" s="418" t="str">
        <f>IF(基本情報入力シート!M109="","",基本情報入力シート!M109)</f>
        <v/>
      </c>
      <c r="K84" s="419" t="str">
        <f>IF(基本情報入力シート!R109="","",基本情報入力シート!R109)</f>
        <v/>
      </c>
      <c r="L84" s="419" t="str">
        <f>IF(基本情報入力シート!W109="","",基本情報入力シート!W109)</f>
        <v/>
      </c>
      <c r="M84" s="418" t="str">
        <f>IF(基本情報入力シート!X109="","",基本情報入力シート!X109)</f>
        <v/>
      </c>
      <c r="N84" s="161" t="str">
        <f>IF(基本情報入力シート!Y109="","",基本情報入力シート!Y109)</f>
        <v/>
      </c>
      <c r="O84" s="168"/>
      <c r="P84" s="47"/>
      <c r="Q84" s="1011"/>
      <c r="R84" s="1012"/>
      <c r="S84" s="158" t="str">
        <f>IFERROR(ROUNDDOWN(Q84*VLOOKUP(N84,【参考】数式用!$AR$2:$AW$48,MATCH(P84,【参考】数式用!$AT$4:$AW$4)+2,FALSE)*0.5, 0), "")</f>
        <v/>
      </c>
      <c r="T84" s="48"/>
      <c r="U84" s="160" t="str">
        <f>IFERROR(IF(AG84&lt;&gt;"",Q84*VLOOKUP(N84,【参考】数式用!$AG$2:$AL$48,MATCH(P84,【参考】数式用!$AI$4:$AL$4,0)+2,0), ""), "")</f>
        <v/>
      </c>
      <c r="V84" s="42"/>
      <c r="W84" s="935"/>
      <c r="X84" s="936"/>
      <c r="Y84" s="43"/>
      <c r="Z84" s="49"/>
      <c r="AA84" s="159" t="str">
        <f>IFERROR(IF(Y84="ー", "", ROUNDDOWN(Z84*VLOOKUP(N84,【参考】数式用!$AR$2:$AW$48,MATCH(Y84,【参考】数式用!$AT$4:$AW$4)+2,FALSE)*0.5, 0)), "")</f>
        <v/>
      </c>
      <c r="AB84" s="50"/>
      <c r="AC84" s="905" t="str">
        <f>IFERROR(IF(AG84&lt;&gt;"",Z84*VLOOKUP(N84,【参考】数式用!$AG$2:$AL$48,MATCH(Y84,【参考】数式用!$AI$4:$AL$4,0)+2,0), ""), "")</f>
        <v/>
      </c>
      <c r="AD84" s="905"/>
      <c r="AE84" s="422"/>
      <c r="AF84" s="54"/>
      <c r="AG84" s="434" t="str">
        <f>IFERROR(VLOOKUP(O84, 【参考】数式用!$AY$5:$AY$13, 1, FALSE), "")</f>
        <v/>
      </c>
      <c r="AH84" s="435" t="str">
        <f>IFERROR(VLOOKUP(N84, 【参考】数式用!$BA$2:$BB$48, 2, FALSE), "")</f>
        <v/>
      </c>
      <c r="AI84" s="436" t="str">
        <f t="shared" si="4"/>
        <v/>
      </c>
      <c r="AJ84" s="437" t="str">
        <f t="shared" si="5"/>
        <v/>
      </c>
      <c r="AK84" s="155"/>
      <c r="AL84" s="155"/>
      <c r="AM84" s="127"/>
      <c r="AN84" s="127"/>
      <c r="AO84" s="127"/>
      <c r="AP84" s="127"/>
      <c r="AQ84" s="127"/>
      <c r="AR84" s="127"/>
      <c r="AS84" s="127"/>
      <c r="AT84" s="127"/>
    </row>
    <row r="85" spans="1:46" s="126" customFormat="1" ht="30" customHeight="1">
      <c r="A85" s="157">
        <v>72</v>
      </c>
      <c r="B85" s="912" t="str">
        <f>IF(基本情報入力シート!C110="","",基本情報入力シート!C110)</f>
        <v/>
      </c>
      <c r="C85" s="913"/>
      <c r="D85" s="913"/>
      <c r="E85" s="913"/>
      <c r="F85" s="913"/>
      <c r="G85" s="913"/>
      <c r="H85" s="913"/>
      <c r="I85" s="914"/>
      <c r="J85" s="418" t="str">
        <f>IF(基本情報入力シート!M110="","",基本情報入力シート!M110)</f>
        <v/>
      </c>
      <c r="K85" s="419" t="str">
        <f>IF(基本情報入力シート!R110="","",基本情報入力シート!R110)</f>
        <v/>
      </c>
      <c r="L85" s="419" t="str">
        <f>IF(基本情報入力シート!W110="","",基本情報入力シート!W110)</f>
        <v/>
      </c>
      <c r="M85" s="418" t="str">
        <f>IF(基本情報入力シート!X110="","",基本情報入力シート!X110)</f>
        <v/>
      </c>
      <c r="N85" s="161" t="str">
        <f>IF(基本情報入力シート!Y110="","",基本情報入力シート!Y110)</f>
        <v/>
      </c>
      <c r="O85" s="168"/>
      <c r="P85" s="47"/>
      <c r="Q85" s="1011"/>
      <c r="R85" s="1012"/>
      <c r="S85" s="158" t="str">
        <f>IFERROR(ROUNDDOWN(Q85*VLOOKUP(N85,【参考】数式用!$AR$2:$AW$48,MATCH(P85,【参考】数式用!$AT$4:$AW$4)+2,FALSE)*0.5, 0), "")</f>
        <v/>
      </c>
      <c r="T85" s="48"/>
      <c r="U85" s="160" t="str">
        <f>IFERROR(IF(AG85&lt;&gt;"",Q85*VLOOKUP(N85,【参考】数式用!$AG$2:$AL$48,MATCH(P85,【参考】数式用!$AI$4:$AL$4,0)+2,0), ""), "")</f>
        <v/>
      </c>
      <c r="V85" s="42"/>
      <c r="W85" s="935"/>
      <c r="X85" s="936"/>
      <c r="Y85" s="43"/>
      <c r="Z85" s="49"/>
      <c r="AA85" s="159" t="str">
        <f>IFERROR(IF(Y85="ー", "", ROUNDDOWN(Z85*VLOOKUP(N85,【参考】数式用!$AR$2:$AW$48,MATCH(Y85,【参考】数式用!$AT$4:$AW$4)+2,FALSE)*0.5, 0)), "")</f>
        <v/>
      </c>
      <c r="AB85" s="50"/>
      <c r="AC85" s="905" t="str">
        <f>IFERROR(IF(AG85&lt;&gt;"",Z85*VLOOKUP(N85,【参考】数式用!$AG$2:$AL$48,MATCH(Y85,【参考】数式用!$AI$4:$AL$4,0)+2,0), ""), "")</f>
        <v/>
      </c>
      <c r="AD85" s="905"/>
      <c r="AE85" s="422"/>
      <c r="AF85" s="54"/>
      <c r="AG85" s="434" t="str">
        <f>IFERROR(VLOOKUP(O85, 【参考】数式用!$AY$5:$AY$13, 1, FALSE), "")</f>
        <v/>
      </c>
      <c r="AH85" s="435" t="str">
        <f>IFERROR(VLOOKUP(N85, 【参考】数式用!$BA$2:$BB$48, 2, FALSE), "")</f>
        <v/>
      </c>
      <c r="AI85" s="436" t="str">
        <f t="shared" si="4"/>
        <v/>
      </c>
      <c r="AJ85" s="437" t="str">
        <f t="shared" si="5"/>
        <v/>
      </c>
      <c r="AK85" s="155"/>
      <c r="AL85" s="155"/>
      <c r="AM85" s="127"/>
      <c r="AN85" s="127"/>
      <c r="AO85" s="127"/>
      <c r="AP85" s="127"/>
      <c r="AQ85" s="127"/>
      <c r="AR85" s="127"/>
      <c r="AS85" s="127"/>
      <c r="AT85" s="127"/>
    </row>
    <row r="86" spans="1:46" s="126" customFormat="1" ht="30" customHeight="1">
      <c r="A86" s="157">
        <v>73</v>
      </c>
      <c r="B86" s="912" t="str">
        <f>IF(基本情報入力シート!C111="","",基本情報入力シート!C111)</f>
        <v/>
      </c>
      <c r="C86" s="913"/>
      <c r="D86" s="913"/>
      <c r="E86" s="913"/>
      <c r="F86" s="913"/>
      <c r="G86" s="913"/>
      <c r="H86" s="913"/>
      <c r="I86" s="914"/>
      <c r="J86" s="418" t="str">
        <f>IF(基本情報入力シート!M111="","",基本情報入力シート!M111)</f>
        <v/>
      </c>
      <c r="K86" s="419" t="str">
        <f>IF(基本情報入力シート!R111="","",基本情報入力シート!R111)</f>
        <v/>
      </c>
      <c r="L86" s="419" t="str">
        <f>IF(基本情報入力シート!W111="","",基本情報入力シート!W111)</f>
        <v/>
      </c>
      <c r="M86" s="418" t="str">
        <f>IF(基本情報入力シート!X111="","",基本情報入力シート!X111)</f>
        <v/>
      </c>
      <c r="N86" s="161" t="str">
        <f>IF(基本情報入力シート!Y111="","",基本情報入力シート!Y111)</f>
        <v/>
      </c>
      <c r="O86" s="168"/>
      <c r="P86" s="47"/>
      <c r="Q86" s="1011"/>
      <c r="R86" s="1012"/>
      <c r="S86" s="158" t="str">
        <f>IFERROR(ROUNDDOWN(Q86*VLOOKUP(N86,【参考】数式用!$AR$2:$AW$48,MATCH(P86,【参考】数式用!$AT$4:$AW$4)+2,FALSE)*0.5, 0), "")</f>
        <v/>
      </c>
      <c r="T86" s="48"/>
      <c r="U86" s="160" t="str">
        <f>IFERROR(IF(AG86&lt;&gt;"",Q86*VLOOKUP(N86,【参考】数式用!$AG$2:$AL$48,MATCH(P86,【参考】数式用!$AI$4:$AL$4,0)+2,0), ""), "")</f>
        <v/>
      </c>
      <c r="V86" s="42"/>
      <c r="W86" s="935"/>
      <c r="X86" s="936"/>
      <c r="Y86" s="43"/>
      <c r="Z86" s="49"/>
      <c r="AA86" s="159" t="str">
        <f>IFERROR(IF(Y86="ー", "", ROUNDDOWN(Z86*VLOOKUP(N86,【参考】数式用!$AR$2:$AW$48,MATCH(Y86,【参考】数式用!$AT$4:$AW$4)+2,FALSE)*0.5, 0)), "")</f>
        <v/>
      </c>
      <c r="AB86" s="50"/>
      <c r="AC86" s="905" t="str">
        <f>IFERROR(IF(AG86&lt;&gt;"",Z86*VLOOKUP(N86,【参考】数式用!$AG$2:$AL$48,MATCH(Y86,【参考】数式用!$AI$4:$AL$4,0)+2,0), ""), "")</f>
        <v/>
      </c>
      <c r="AD86" s="905"/>
      <c r="AE86" s="422"/>
      <c r="AF86" s="54"/>
      <c r="AG86" s="434" t="str">
        <f>IFERROR(VLOOKUP(O86, 【参考】数式用!$AY$5:$AY$13, 1, FALSE), "")</f>
        <v/>
      </c>
      <c r="AH86" s="435" t="str">
        <f>IFERROR(VLOOKUP(N86, 【参考】数式用!$BA$2:$BB$48, 2, FALSE), "")</f>
        <v/>
      </c>
      <c r="AI86" s="436" t="str">
        <f t="shared" si="4"/>
        <v/>
      </c>
      <c r="AJ86" s="437" t="str">
        <f t="shared" si="5"/>
        <v/>
      </c>
      <c r="AK86" s="155"/>
      <c r="AL86" s="155"/>
      <c r="AM86" s="127"/>
      <c r="AN86" s="127"/>
      <c r="AO86" s="127"/>
      <c r="AP86" s="127"/>
      <c r="AQ86" s="127"/>
      <c r="AR86" s="127"/>
      <c r="AS86" s="127"/>
      <c r="AT86" s="127"/>
    </row>
    <row r="87" spans="1:46" s="126" customFormat="1" ht="30" customHeight="1">
      <c r="A87" s="157">
        <v>74</v>
      </c>
      <c r="B87" s="912" t="str">
        <f>IF(基本情報入力シート!C112="","",基本情報入力シート!C112)</f>
        <v/>
      </c>
      <c r="C87" s="913"/>
      <c r="D87" s="913"/>
      <c r="E87" s="913"/>
      <c r="F87" s="913"/>
      <c r="G87" s="913"/>
      <c r="H87" s="913"/>
      <c r="I87" s="914"/>
      <c r="J87" s="418" t="str">
        <f>IF(基本情報入力シート!M112="","",基本情報入力シート!M112)</f>
        <v/>
      </c>
      <c r="K87" s="419" t="str">
        <f>IF(基本情報入力シート!R112="","",基本情報入力シート!R112)</f>
        <v/>
      </c>
      <c r="L87" s="419" t="str">
        <f>IF(基本情報入力シート!W112="","",基本情報入力シート!W112)</f>
        <v/>
      </c>
      <c r="M87" s="418" t="str">
        <f>IF(基本情報入力シート!X112="","",基本情報入力シート!X112)</f>
        <v/>
      </c>
      <c r="N87" s="161" t="str">
        <f>IF(基本情報入力シート!Y112="","",基本情報入力シート!Y112)</f>
        <v/>
      </c>
      <c r="O87" s="168"/>
      <c r="P87" s="47"/>
      <c r="Q87" s="1011"/>
      <c r="R87" s="1012"/>
      <c r="S87" s="158" t="str">
        <f>IFERROR(ROUNDDOWN(Q87*VLOOKUP(N87,【参考】数式用!$AR$2:$AW$48,MATCH(P87,【参考】数式用!$AT$4:$AW$4)+2,FALSE)*0.5, 0), "")</f>
        <v/>
      </c>
      <c r="T87" s="48"/>
      <c r="U87" s="160" t="str">
        <f>IFERROR(IF(AG87&lt;&gt;"",Q87*VLOOKUP(N87,【参考】数式用!$AG$2:$AL$48,MATCH(P87,【参考】数式用!$AI$4:$AL$4,0)+2,0), ""), "")</f>
        <v/>
      </c>
      <c r="V87" s="42"/>
      <c r="W87" s="935"/>
      <c r="X87" s="936"/>
      <c r="Y87" s="43"/>
      <c r="Z87" s="49"/>
      <c r="AA87" s="159" t="str">
        <f>IFERROR(IF(Y87="ー", "", ROUNDDOWN(Z87*VLOOKUP(N87,【参考】数式用!$AR$2:$AW$48,MATCH(Y87,【参考】数式用!$AT$4:$AW$4)+2,FALSE)*0.5, 0)), "")</f>
        <v/>
      </c>
      <c r="AB87" s="50"/>
      <c r="AC87" s="905" t="str">
        <f>IFERROR(IF(AG87&lt;&gt;"",Z87*VLOOKUP(N87,【参考】数式用!$AG$2:$AL$48,MATCH(Y87,【参考】数式用!$AI$4:$AL$4,0)+2,0), ""), "")</f>
        <v/>
      </c>
      <c r="AD87" s="905"/>
      <c r="AE87" s="422"/>
      <c r="AF87" s="54"/>
      <c r="AG87" s="434" t="str">
        <f>IFERROR(VLOOKUP(O87, 【参考】数式用!$AY$5:$AY$13, 1, FALSE), "")</f>
        <v/>
      </c>
      <c r="AH87" s="435" t="str">
        <f>IFERROR(VLOOKUP(N87, 【参考】数式用!$BA$2:$BB$48, 2, FALSE), "")</f>
        <v/>
      </c>
      <c r="AI87" s="436" t="str">
        <f t="shared" si="4"/>
        <v/>
      </c>
      <c r="AJ87" s="437" t="str">
        <f t="shared" si="5"/>
        <v/>
      </c>
      <c r="AK87" s="155"/>
      <c r="AL87" s="155"/>
      <c r="AM87" s="127"/>
      <c r="AN87" s="127"/>
      <c r="AO87" s="127"/>
      <c r="AP87" s="127"/>
      <c r="AQ87" s="127"/>
      <c r="AR87" s="127"/>
      <c r="AS87" s="127"/>
      <c r="AT87" s="127"/>
    </row>
    <row r="88" spans="1:46" s="126" customFormat="1" ht="30" customHeight="1">
      <c r="A88" s="157">
        <v>75</v>
      </c>
      <c r="B88" s="912" t="str">
        <f>IF(基本情報入力シート!C113="","",基本情報入力シート!C113)</f>
        <v/>
      </c>
      <c r="C88" s="913"/>
      <c r="D88" s="913"/>
      <c r="E88" s="913"/>
      <c r="F88" s="913"/>
      <c r="G88" s="913"/>
      <c r="H88" s="913"/>
      <c r="I88" s="914"/>
      <c r="J88" s="418" t="str">
        <f>IF(基本情報入力シート!M113="","",基本情報入力シート!M113)</f>
        <v/>
      </c>
      <c r="K88" s="419" t="str">
        <f>IF(基本情報入力シート!R113="","",基本情報入力シート!R113)</f>
        <v/>
      </c>
      <c r="L88" s="419" t="str">
        <f>IF(基本情報入力シート!W113="","",基本情報入力シート!W113)</f>
        <v/>
      </c>
      <c r="M88" s="418" t="str">
        <f>IF(基本情報入力シート!X113="","",基本情報入力シート!X113)</f>
        <v/>
      </c>
      <c r="N88" s="161" t="str">
        <f>IF(基本情報入力シート!Y113="","",基本情報入力シート!Y113)</f>
        <v/>
      </c>
      <c r="O88" s="168"/>
      <c r="P88" s="47"/>
      <c r="Q88" s="1011"/>
      <c r="R88" s="1012"/>
      <c r="S88" s="158" t="str">
        <f>IFERROR(ROUNDDOWN(Q88*VLOOKUP(N88,【参考】数式用!$AR$2:$AW$48,MATCH(P88,【参考】数式用!$AT$4:$AW$4)+2,FALSE)*0.5, 0), "")</f>
        <v/>
      </c>
      <c r="T88" s="48"/>
      <c r="U88" s="160" t="str">
        <f>IFERROR(IF(AG88&lt;&gt;"",Q88*VLOOKUP(N88,【参考】数式用!$AG$2:$AL$48,MATCH(P88,【参考】数式用!$AI$4:$AL$4,0)+2,0), ""), "")</f>
        <v/>
      </c>
      <c r="V88" s="42"/>
      <c r="W88" s="935"/>
      <c r="X88" s="936"/>
      <c r="Y88" s="43"/>
      <c r="Z88" s="49"/>
      <c r="AA88" s="159" t="str">
        <f>IFERROR(IF(Y88="ー", "", ROUNDDOWN(Z88*VLOOKUP(N88,【参考】数式用!$AR$2:$AW$48,MATCH(Y88,【参考】数式用!$AT$4:$AW$4)+2,FALSE)*0.5, 0)), "")</f>
        <v/>
      </c>
      <c r="AB88" s="50"/>
      <c r="AC88" s="905" t="str">
        <f>IFERROR(IF(AG88&lt;&gt;"",Z88*VLOOKUP(N88,【参考】数式用!$AG$2:$AL$48,MATCH(Y88,【参考】数式用!$AI$4:$AL$4,0)+2,0), ""), "")</f>
        <v/>
      </c>
      <c r="AD88" s="905"/>
      <c r="AE88" s="422"/>
      <c r="AF88" s="54"/>
      <c r="AG88" s="434" t="str">
        <f>IFERROR(VLOOKUP(O88, 【参考】数式用!$AY$5:$AY$13, 1, FALSE), "")</f>
        <v/>
      </c>
      <c r="AH88" s="435" t="str">
        <f>IFERROR(VLOOKUP(N88, 【参考】数式用!$BA$2:$BB$48, 2, FALSE), "")</f>
        <v/>
      </c>
      <c r="AI88" s="436" t="str">
        <f t="shared" si="4"/>
        <v/>
      </c>
      <c r="AJ88" s="437" t="str">
        <f t="shared" si="5"/>
        <v/>
      </c>
      <c r="AK88" s="155"/>
      <c r="AL88" s="155"/>
      <c r="AM88" s="127"/>
      <c r="AN88" s="127"/>
      <c r="AO88" s="127"/>
      <c r="AP88" s="127"/>
      <c r="AQ88" s="127"/>
      <c r="AR88" s="127"/>
      <c r="AS88" s="127"/>
      <c r="AT88" s="127"/>
    </row>
    <row r="89" spans="1:46" s="126" customFormat="1" ht="30" customHeight="1">
      <c r="A89" s="157">
        <v>76</v>
      </c>
      <c r="B89" s="912" t="str">
        <f>IF(基本情報入力シート!C114="","",基本情報入力シート!C114)</f>
        <v/>
      </c>
      <c r="C89" s="913"/>
      <c r="D89" s="913"/>
      <c r="E89" s="913"/>
      <c r="F89" s="913"/>
      <c r="G89" s="913"/>
      <c r="H89" s="913"/>
      <c r="I89" s="914"/>
      <c r="J89" s="418" t="str">
        <f>IF(基本情報入力シート!M114="","",基本情報入力シート!M114)</f>
        <v/>
      </c>
      <c r="K89" s="419" t="str">
        <f>IF(基本情報入力シート!R114="","",基本情報入力シート!R114)</f>
        <v/>
      </c>
      <c r="L89" s="419" t="str">
        <f>IF(基本情報入力シート!W114="","",基本情報入力シート!W114)</f>
        <v/>
      </c>
      <c r="M89" s="418" t="str">
        <f>IF(基本情報入力シート!X114="","",基本情報入力シート!X114)</f>
        <v/>
      </c>
      <c r="N89" s="161" t="str">
        <f>IF(基本情報入力シート!Y114="","",基本情報入力シート!Y114)</f>
        <v/>
      </c>
      <c r="O89" s="168"/>
      <c r="P89" s="47"/>
      <c r="Q89" s="1011"/>
      <c r="R89" s="1012"/>
      <c r="S89" s="158" t="str">
        <f>IFERROR(ROUNDDOWN(Q89*VLOOKUP(N89,【参考】数式用!$AR$2:$AW$48,MATCH(P89,【参考】数式用!$AT$4:$AW$4)+2,FALSE)*0.5, 0), "")</f>
        <v/>
      </c>
      <c r="T89" s="48"/>
      <c r="U89" s="160" t="str">
        <f>IFERROR(IF(AG89&lt;&gt;"",Q89*VLOOKUP(N89,【参考】数式用!$AG$2:$AL$48,MATCH(P89,【参考】数式用!$AI$4:$AL$4,0)+2,0), ""), "")</f>
        <v/>
      </c>
      <c r="V89" s="42"/>
      <c r="W89" s="935"/>
      <c r="X89" s="936"/>
      <c r="Y89" s="43"/>
      <c r="Z89" s="49"/>
      <c r="AA89" s="159" t="str">
        <f>IFERROR(IF(Y89="ー", "", ROUNDDOWN(Z89*VLOOKUP(N89,【参考】数式用!$AR$2:$AW$48,MATCH(Y89,【参考】数式用!$AT$4:$AW$4)+2,FALSE)*0.5, 0)), "")</f>
        <v/>
      </c>
      <c r="AB89" s="50"/>
      <c r="AC89" s="905" t="str">
        <f>IFERROR(IF(AG89&lt;&gt;"",Z89*VLOOKUP(N89,【参考】数式用!$AG$2:$AL$48,MATCH(Y89,【参考】数式用!$AI$4:$AL$4,0)+2,0), ""), "")</f>
        <v/>
      </c>
      <c r="AD89" s="905"/>
      <c r="AE89" s="422"/>
      <c r="AF89" s="54"/>
      <c r="AG89" s="434" t="str">
        <f>IFERROR(VLOOKUP(O89, 【参考】数式用!$AY$5:$AY$13, 1, FALSE), "")</f>
        <v/>
      </c>
      <c r="AH89" s="435" t="str">
        <f>IFERROR(VLOOKUP(N89, 【参考】数式用!$BA$2:$BB$48, 2, FALSE), "")</f>
        <v/>
      </c>
      <c r="AI89" s="436" t="str">
        <f t="shared" si="4"/>
        <v/>
      </c>
      <c r="AJ89" s="437" t="str">
        <f t="shared" si="5"/>
        <v/>
      </c>
      <c r="AK89" s="155"/>
      <c r="AL89" s="155"/>
      <c r="AM89" s="127"/>
      <c r="AN89" s="127"/>
      <c r="AO89" s="127"/>
      <c r="AP89" s="127"/>
      <c r="AQ89" s="127"/>
      <c r="AR89" s="127"/>
      <c r="AS89" s="127"/>
      <c r="AT89" s="127"/>
    </row>
    <row r="90" spans="1:46" s="126" customFormat="1" ht="30" customHeight="1">
      <c r="A90" s="157">
        <v>77</v>
      </c>
      <c r="B90" s="912" t="str">
        <f>IF(基本情報入力シート!C115="","",基本情報入力シート!C115)</f>
        <v/>
      </c>
      <c r="C90" s="913"/>
      <c r="D90" s="913"/>
      <c r="E90" s="913"/>
      <c r="F90" s="913"/>
      <c r="G90" s="913"/>
      <c r="H90" s="913"/>
      <c r="I90" s="914"/>
      <c r="J90" s="418" t="str">
        <f>IF(基本情報入力シート!M115="","",基本情報入力シート!M115)</f>
        <v/>
      </c>
      <c r="K90" s="419" t="str">
        <f>IF(基本情報入力シート!R115="","",基本情報入力シート!R115)</f>
        <v/>
      </c>
      <c r="L90" s="419" t="str">
        <f>IF(基本情報入力シート!W115="","",基本情報入力シート!W115)</f>
        <v/>
      </c>
      <c r="M90" s="418" t="str">
        <f>IF(基本情報入力シート!X115="","",基本情報入力シート!X115)</f>
        <v/>
      </c>
      <c r="N90" s="161" t="str">
        <f>IF(基本情報入力シート!Y115="","",基本情報入力シート!Y115)</f>
        <v/>
      </c>
      <c r="O90" s="168"/>
      <c r="P90" s="47"/>
      <c r="Q90" s="1011"/>
      <c r="R90" s="1012"/>
      <c r="S90" s="158" t="str">
        <f>IFERROR(ROUNDDOWN(Q90*VLOOKUP(N90,【参考】数式用!$AR$2:$AW$48,MATCH(P90,【参考】数式用!$AT$4:$AW$4)+2,FALSE)*0.5, 0), "")</f>
        <v/>
      </c>
      <c r="T90" s="48"/>
      <c r="U90" s="160" t="str">
        <f>IFERROR(IF(AG90&lt;&gt;"",Q90*VLOOKUP(N90,【参考】数式用!$AG$2:$AL$48,MATCH(P90,【参考】数式用!$AI$4:$AL$4,0)+2,0), ""), "")</f>
        <v/>
      </c>
      <c r="V90" s="42"/>
      <c r="W90" s="935"/>
      <c r="X90" s="936"/>
      <c r="Y90" s="43"/>
      <c r="Z90" s="49"/>
      <c r="AA90" s="159" t="str">
        <f>IFERROR(IF(Y90="ー", "", ROUNDDOWN(Z90*VLOOKUP(N90,【参考】数式用!$AR$2:$AW$48,MATCH(Y90,【参考】数式用!$AT$4:$AW$4)+2,FALSE)*0.5, 0)), "")</f>
        <v/>
      </c>
      <c r="AB90" s="50"/>
      <c r="AC90" s="905" t="str">
        <f>IFERROR(IF(AG90&lt;&gt;"",Z90*VLOOKUP(N90,【参考】数式用!$AG$2:$AL$48,MATCH(Y90,【参考】数式用!$AI$4:$AL$4,0)+2,0), ""), "")</f>
        <v/>
      </c>
      <c r="AD90" s="905"/>
      <c r="AE90" s="422"/>
      <c r="AF90" s="54"/>
      <c r="AG90" s="434" t="str">
        <f>IFERROR(VLOOKUP(O90, 【参考】数式用!$AY$5:$AY$13, 1, FALSE), "")</f>
        <v/>
      </c>
      <c r="AH90" s="435" t="str">
        <f>IFERROR(VLOOKUP(N90, 【参考】数式用!$BA$2:$BB$48, 2, FALSE), "")</f>
        <v/>
      </c>
      <c r="AI90" s="436" t="str">
        <f t="shared" si="4"/>
        <v/>
      </c>
      <c r="AJ90" s="437" t="str">
        <f t="shared" si="5"/>
        <v/>
      </c>
      <c r="AK90" s="155"/>
      <c r="AL90" s="155"/>
      <c r="AM90" s="127"/>
      <c r="AN90" s="127"/>
      <c r="AO90" s="127"/>
      <c r="AP90" s="127"/>
      <c r="AQ90" s="127"/>
      <c r="AR90" s="127"/>
      <c r="AS90" s="127"/>
      <c r="AT90" s="127"/>
    </row>
    <row r="91" spans="1:46" s="126" customFormat="1" ht="30" customHeight="1">
      <c r="A91" s="157">
        <v>78</v>
      </c>
      <c r="B91" s="912" t="str">
        <f>IF(基本情報入力シート!C116="","",基本情報入力シート!C116)</f>
        <v/>
      </c>
      <c r="C91" s="913"/>
      <c r="D91" s="913"/>
      <c r="E91" s="913"/>
      <c r="F91" s="913"/>
      <c r="G91" s="913"/>
      <c r="H91" s="913"/>
      <c r="I91" s="914"/>
      <c r="J91" s="418" t="str">
        <f>IF(基本情報入力シート!M116="","",基本情報入力シート!M116)</f>
        <v/>
      </c>
      <c r="K91" s="419" t="str">
        <f>IF(基本情報入力シート!R116="","",基本情報入力シート!R116)</f>
        <v/>
      </c>
      <c r="L91" s="419" t="str">
        <f>IF(基本情報入力シート!W116="","",基本情報入力シート!W116)</f>
        <v/>
      </c>
      <c r="M91" s="418" t="str">
        <f>IF(基本情報入力シート!X116="","",基本情報入力シート!X116)</f>
        <v/>
      </c>
      <c r="N91" s="161" t="str">
        <f>IF(基本情報入力シート!Y116="","",基本情報入力シート!Y116)</f>
        <v/>
      </c>
      <c r="O91" s="168"/>
      <c r="P91" s="47"/>
      <c r="Q91" s="1011"/>
      <c r="R91" s="1012"/>
      <c r="S91" s="158" t="str">
        <f>IFERROR(ROUNDDOWN(Q91*VLOOKUP(N91,【参考】数式用!$AR$2:$AW$48,MATCH(P91,【参考】数式用!$AT$4:$AW$4)+2,FALSE)*0.5, 0), "")</f>
        <v/>
      </c>
      <c r="T91" s="48"/>
      <c r="U91" s="160" t="str">
        <f>IFERROR(IF(AG91&lt;&gt;"",Q91*VLOOKUP(N91,【参考】数式用!$AG$2:$AL$48,MATCH(P91,【参考】数式用!$AI$4:$AL$4,0)+2,0), ""), "")</f>
        <v/>
      </c>
      <c r="V91" s="42"/>
      <c r="W91" s="935"/>
      <c r="X91" s="936"/>
      <c r="Y91" s="43"/>
      <c r="Z91" s="49"/>
      <c r="AA91" s="159" t="str">
        <f>IFERROR(IF(Y91="ー", "", ROUNDDOWN(Z91*VLOOKUP(N91,【参考】数式用!$AR$2:$AW$48,MATCH(Y91,【参考】数式用!$AT$4:$AW$4)+2,FALSE)*0.5, 0)), "")</f>
        <v/>
      </c>
      <c r="AB91" s="50"/>
      <c r="AC91" s="905" t="str">
        <f>IFERROR(IF(AG91&lt;&gt;"",Z91*VLOOKUP(N91,【参考】数式用!$AG$2:$AL$48,MATCH(Y91,【参考】数式用!$AI$4:$AL$4,0)+2,0), ""), "")</f>
        <v/>
      </c>
      <c r="AD91" s="905"/>
      <c r="AE91" s="422"/>
      <c r="AF91" s="54"/>
      <c r="AG91" s="434" t="str">
        <f>IFERROR(VLOOKUP(O91, 【参考】数式用!$AY$5:$AY$13, 1, FALSE), "")</f>
        <v/>
      </c>
      <c r="AH91" s="435" t="str">
        <f>IFERROR(VLOOKUP(N91, 【参考】数式用!$BA$2:$BB$48, 2, FALSE), "")</f>
        <v/>
      </c>
      <c r="AI91" s="436" t="str">
        <f t="shared" si="4"/>
        <v/>
      </c>
      <c r="AJ91" s="437" t="str">
        <f t="shared" si="5"/>
        <v/>
      </c>
      <c r="AK91" s="155"/>
      <c r="AL91" s="155"/>
      <c r="AM91" s="127"/>
      <c r="AN91" s="127"/>
      <c r="AO91" s="127"/>
      <c r="AP91" s="127"/>
      <c r="AQ91" s="127"/>
      <c r="AR91" s="127"/>
      <c r="AS91" s="127"/>
      <c r="AT91" s="127"/>
    </row>
    <row r="92" spans="1:46" s="126" customFormat="1" ht="30" customHeight="1">
      <c r="A92" s="157">
        <v>79</v>
      </c>
      <c r="B92" s="912" t="str">
        <f>IF(基本情報入力シート!C117="","",基本情報入力シート!C117)</f>
        <v/>
      </c>
      <c r="C92" s="913"/>
      <c r="D92" s="913"/>
      <c r="E92" s="913"/>
      <c r="F92" s="913"/>
      <c r="G92" s="913"/>
      <c r="H92" s="913"/>
      <c r="I92" s="914"/>
      <c r="J92" s="418" t="str">
        <f>IF(基本情報入力シート!M117="","",基本情報入力シート!M117)</f>
        <v/>
      </c>
      <c r="K92" s="419" t="str">
        <f>IF(基本情報入力シート!R117="","",基本情報入力シート!R117)</f>
        <v/>
      </c>
      <c r="L92" s="419" t="str">
        <f>IF(基本情報入力シート!W117="","",基本情報入力シート!W117)</f>
        <v/>
      </c>
      <c r="M92" s="418" t="str">
        <f>IF(基本情報入力シート!X117="","",基本情報入力シート!X117)</f>
        <v/>
      </c>
      <c r="N92" s="161" t="str">
        <f>IF(基本情報入力シート!Y117="","",基本情報入力シート!Y117)</f>
        <v/>
      </c>
      <c r="O92" s="168"/>
      <c r="P92" s="47"/>
      <c r="Q92" s="1011"/>
      <c r="R92" s="1012"/>
      <c r="S92" s="158" t="str">
        <f>IFERROR(ROUNDDOWN(Q92*VLOOKUP(N92,【参考】数式用!$AR$2:$AW$48,MATCH(P92,【参考】数式用!$AT$4:$AW$4)+2,FALSE)*0.5, 0), "")</f>
        <v/>
      </c>
      <c r="T92" s="48"/>
      <c r="U92" s="160" t="str">
        <f>IFERROR(IF(AG92&lt;&gt;"",Q92*VLOOKUP(N92,【参考】数式用!$AG$2:$AL$48,MATCH(P92,【参考】数式用!$AI$4:$AL$4,0)+2,0), ""), "")</f>
        <v/>
      </c>
      <c r="V92" s="42"/>
      <c r="W92" s="935"/>
      <c r="X92" s="936"/>
      <c r="Y92" s="43"/>
      <c r="Z92" s="49"/>
      <c r="AA92" s="159" t="str">
        <f>IFERROR(IF(Y92="ー", "", ROUNDDOWN(Z92*VLOOKUP(N92,【参考】数式用!$AR$2:$AW$48,MATCH(Y92,【参考】数式用!$AT$4:$AW$4)+2,FALSE)*0.5, 0)), "")</f>
        <v/>
      </c>
      <c r="AB92" s="50"/>
      <c r="AC92" s="905" t="str">
        <f>IFERROR(IF(AG92&lt;&gt;"",Z92*VLOOKUP(N92,【参考】数式用!$AG$2:$AL$48,MATCH(Y92,【参考】数式用!$AI$4:$AL$4,0)+2,0), ""), "")</f>
        <v/>
      </c>
      <c r="AD92" s="905"/>
      <c r="AE92" s="422"/>
      <c r="AF92" s="54"/>
      <c r="AG92" s="434" t="str">
        <f>IFERROR(VLOOKUP(O92, 【参考】数式用!$AY$5:$AY$13, 1, FALSE), "")</f>
        <v/>
      </c>
      <c r="AH92" s="435" t="str">
        <f>IFERROR(VLOOKUP(N92, 【参考】数式用!$BA$2:$BB$48, 2, FALSE), "")</f>
        <v/>
      </c>
      <c r="AI92" s="436" t="str">
        <f t="shared" si="4"/>
        <v/>
      </c>
      <c r="AJ92" s="437" t="str">
        <f t="shared" si="5"/>
        <v/>
      </c>
      <c r="AK92" s="155"/>
      <c r="AL92" s="155"/>
      <c r="AM92" s="127"/>
      <c r="AN92" s="127"/>
      <c r="AO92" s="127"/>
      <c r="AP92" s="127"/>
      <c r="AQ92" s="127"/>
      <c r="AR92" s="127"/>
      <c r="AS92" s="127"/>
      <c r="AT92" s="127"/>
    </row>
    <row r="93" spans="1:46" s="126" customFormat="1" ht="30" customHeight="1">
      <c r="A93" s="157">
        <v>80</v>
      </c>
      <c r="B93" s="912" t="str">
        <f>IF(基本情報入力シート!C118="","",基本情報入力シート!C118)</f>
        <v/>
      </c>
      <c r="C93" s="913"/>
      <c r="D93" s="913"/>
      <c r="E93" s="913"/>
      <c r="F93" s="913"/>
      <c r="G93" s="913"/>
      <c r="H93" s="913"/>
      <c r="I93" s="914"/>
      <c r="J93" s="418" t="str">
        <f>IF(基本情報入力シート!M118="","",基本情報入力シート!M118)</f>
        <v/>
      </c>
      <c r="K93" s="419" t="str">
        <f>IF(基本情報入力シート!R118="","",基本情報入力シート!R118)</f>
        <v/>
      </c>
      <c r="L93" s="419" t="str">
        <f>IF(基本情報入力シート!W118="","",基本情報入力シート!W118)</f>
        <v/>
      </c>
      <c r="M93" s="418" t="str">
        <f>IF(基本情報入力シート!X118="","",基本情報入力シート!X118)</f>
        <v/>
      </c>
      <c r="N93" s="161" t="str">
        <f>IF(基本情報入力シート!Y118="","",基本情報入力シート!Y118)</f>
        <v/>
      </c>
      <c r="O93" s="168"/>
      <c r="P93" s="47"/>
      <c r="Q93" s="1011"/>
      <c r="R93" s="1012"/>
      <c r="S93" s="158" t="str">
        <f>IFERROR(ROUNDDOWN(Q93*VLOOKUP(N93,【参考】数式用!$AR$2:$AW$48,MATCH(P93,【参考】数式用!$AT$4:$AW$4)+2,FALSE)*0.5, 0), "")</f>
        <v/>
      </c>
      <c r="T93" s="48"/>
      <c r="U93" s="160" t="str">
        <f>IFERROR(IF(AG93&lt;&gt;"",Q93*VLOOKUP(N93,【参考】数式用!$AG$2:$AL$48,MATCH(P93,【参考】数式用!$AI$4:$AL$4,0)+2,0), ""), "")</f>
        <v/>
      </c>
      <c r="V93" s="42"/>
      <c r="W93" s="935"/>
      <c r="X93" s="936"/>
      <c r="Y93" s="43"/>
      <c r="Z93" s="49"/>
      <c r="AA93" s="159" t="str">
        <f>IFERROR(IF(Y93="ー", "", ROUNDDOWN(Z93*VLOOKUP(N93,【参考】数式用!$AR$2:$AW$48,MATCH(Y93,【参考】数式用!$AT$4:$AW$4)+2,FALSE)*0.5, 0)), "")</f>
        <v/>
      </c>
      <c r="AB93" s="50"/>
      <c r="AC93" s="905" t="str">
        <f>IFERROR(IF(AG93&lt;&gt;"",Z93*VLOOKUP(N93,【参考】数式用!$AG$2:$AL$48,MATCH(Y93,【参考】数式用!$AI$4:$AL$4,0)+2,0), ""), "")</f>
        <v/>
      </c>
      <c r="AD93" s="905"/>
      <c r="AE93" s="422"/>
      <c r="AF93" s="54"/>
      <c r="AG93" s="434" t="str">
        <f>IFERROR(VLOOKUP(O93, 【参考】数式用!$AY$5:$AY$13, 1, FALSE), "")</f>
        <v/>
      </c>
      <c r="AH93" s="435" t="str">
        <f>IFERROR(VLOOKUP(N93, 【参考】数式用!$BA$2:$BB$48, 2, FALSE), "")</f>
        <v/>
      </c>
      <c r="AI93" s="436" t="str">
        <f t="shared" si="4"/>
        <v/>
      </c>
      <c r="AJ93" s="437" t="str">
        <f t="shared" si="5"/>
        <v/>
      </c>
      <c r="AK93" s="155"/>
      <c r="AL93" s="155"/>
      <c r="AM93" s="127"/>
      <c r="AN93" s="127"/>
      <c r="AO93" s="127"/>
      <c r="AP93" s="127"/>
      <c r="AQ93" s="127"/>
      <c r="AR93" s="127"/>
      <c r="AS93" s="127"/>
      <c r="AT93" s="127"/>
    </row>
    <row r="94" spans="1:46" s="126" customFormat="1" ht="30" customHeight="1">
      <c r="A94" s="157">
        <v>81</v>
      </c>
      <c r="B94" s="912" t="str">
        <f>IF(基本情報入力シート!C119="","",基本情報入力シート!C119)</f>
        <v/>
      </c>
      <c r="C94" s="913"/>
      <c r="D94" s="913"/>
      <c r="E94" s="913"/>
      <c r="F94" s="913"/>
      <c r="G94" s="913"/>
      <c r="H94" s="913"/>
      <c r="I94" s="914"/>
      <c r="J94" s="418" t="str">
        <f>IF(基本情報入力シート!M119="","",基本情報入力シート!M119)</f>
        <v/>
      </c>
      <c r="K94" s="419" t="str">
        <f>IF(基本情報入力シート!R119="","",基本情報入力シート!R119)</f>
        <v/>
      </c>
      <c r="L94" s="419" t="str">
        <f>IF(基本情報入力シート!W119="","",基本情報入力シート!W119)</f>
        <v/>
      </c>
      <c r="M94" s="418" t="str">
        <f>IF(基本情報入力シート!X119="","",基本情報入力シート!X119)</f>
        <v/>
      </c>
      <c r="N94" s="161" t="str">
        <f>IF(基本情報入力シート!Y119="","",基本情報入力シート!Y119)</f>
        <v/>
      </c>
      <c r="O94" s="168"/>
      <c r="P94" s="47"/>
      <c r="Q94" s="1011"/>
      <c r="R94" s="1012"/>
      <c r="S94" s="158" t="str">
        <f>IFERROR(ROUNDDOWN(Q94*VLOOKUP(N94,【参考】数式用!$AR$2:$AW$48,MATCH(P94,【参考】数式用!$AT$4:$AW$4)+2,FALSE)*0.5, 0), "")</f>
        <v/>
      </c>
      <c r="T94" s="48"/>
      <c r="U94" s="160" t="str">
        <f>IFERROR(IF(AG94&lt;&gt;"",Q94*VLOOKUP(N94,【参考】数式用!$AG$2:$AL$48,MATCH(P94,【参考】数式用!$AI$4:$AL$4,0)+2,0), ""), "")</f>
        <v/>
      </c>
      <c r="V94" s="42"/>
      <c r="W94" s="935"/>
      <c r="X94" s="936"/>
      <c r="Y94" s="43"/>
      <c r="Z94" s="49"/>
      <c r="AA94" s="159" t="str">
        <f>IFERROR(IF(Y94="ー", "", ROUNDDOWN(Z94*VLOOKUP(N94,【参考】数式用!$AR$2:$AW$48,MATCH(Y94,【参考】数式用!$AT$4:$AW$4)+2,FALSE)*0.5, 0)), "")</f>
        <v/>
      </c>
      <c r="AB94" s="50"/>
      <c r="AC94" s="905" t="str">
        <f>IFERROR(IF(AG94&lt;&gt;"",Z94*VLOOKUP(N94,【参考】数式用!$AG$2:$AL$48,MATCH(Y94,【参考】数式用!$AI$4:$AL$4,0)+2,0), ""), "")</f>
        <v/>
      </c>
      <c r="AD94" s="905"/>
      <c r="AE94" s="422"/>
      <c r="AF94" s="54"/>
      <c r="AG94" s="434" t="str">
        <f>IFERROR(VLOOKUP(O94, 【参考】数式用!$AY$5:$AY$13, 1, FALSE), "")</f>
        <v/>
      </c>
      <c r="AH94" s="435" t="str">
        <f>IFERROR(VLOOKUP(N94, 【参考】数式用!$BA$2:$BB$48, 2, FALSE), "")</f>
        <v/>
      </c>
      <c r="AI94" s="436" t="str">
        <f t="shared" si="4"/>
        <v/>
      </c>
      <c r="AJ94" s="437" t="str">
        <f t="shared" si="5"/>
        <v/>
      </c>
      <c r="AK94" s="155"/>
      <c r="AL94" s="155"/>
      <c r="AM94" s="127"/>
      <c r="AN94" s="127"/>
      <c r="AO94" s="127"/>
      <c r="AP94" s="127"/>
      <c r="AQ94" s="127"/>
      <c r="AR94" s="127"/>
      <c r="AS94" s="127"/>
      <c r="AT94" s="127"/>
    </row>
    <row r="95" spans="1:46" s="126" customFormat="1" ht="30" customHeight="1">
      <c r="A95" s="157">
        <v>82</v>
      </c>
      <c r="B95" s="912" t="str">
        <f>IF(基本情報入力シート!C120="","",基本情報入力シート!C120)</f>
        <v/>
      </c>
      <c r="C95" s="913"/>
      <c r="D95" s="913"/>
      <c r="E95" s="913"/>
      <c r="F95" s="913"/>
      <c r="G95" s="913"/>
      <c r="H95" s="913"/>
      <c r="I95" s="914"/>
      <c r="J95" s="418" t="str">
        <f>IF(基本情報入力シート!M120="","",基本情報入力シート!M120)</f>
        <v/>
      </c>
      <c r="K95" s="419" t="str">
        <f>IF(基本情報入力シート!R120="","",基本情報入力シート!R120)</f>
        <v/>
      </c>
      <c r="L95" s="419" t="str">
        <f>IF(基本情報入力シート!W120="","",基本情報入力シート!W120)</f>
        <v/>
      </c>
      <c r="M95" s="418" t="str">
        <f>IF(基本情報入力シート!X120="","",基本情報入力シート!X120)</f>
        <v/>
      </c>
      <c r="N95" s="161" t="str">
        <f>IF(基本情報入力シート!Y120="","",基本情報入力シート!Y120)</f>
        <v/>
      </c>
      <c r="O95" s="168"/>
      <c r="P95" s="47"/>
      <c r="Q95" s="1011"/>
      <c r="R95" s="1012"/>
      <c r="S95" s="158" t="str">
        <f>IFERROR(ROUNDDOWN(Q95*VLOOKUP(N95,【参考】数式用!$AR$2:$AW$48,MATCH(P95,【参考】数式用!$AT$4:$AW$4)+2,FALSE)*0.5, 0), "")</f>
        <v/>
      </c>
      <c r="T95" s="48"/>
      <c r="U95" s="160" t="str">
        <f>IFERROR(IF(AG95&lt;&gt;"",Q95*VLOOKUP(N95,【参考】数式用!$AG$2:$AL$48,MATCH(P95,【参考】数式用!$AI$4:$AL$4,0)+2,0), ""), "")</f>
        <v/>
      </c>
      <c r="V95" s="42"/>
      <c r="W95" s="935"/>
      <c r="X95" s="936"/>
      <c r="Y95" s="43"/>
      <c r="Z95" s="49"/>
      <c r="AA95" s="159" t="str">
        <f>IFERROR(IF(Y95="ー", "", ROUNDDOWN(Z95*VLOOKUP(N95,【参考】数式用!$AR$2:$AW$48,MATCH(Y95,【参考】数式用!$AT$4:$AW$4)+2,FALSE)*0.5, 0)), "")</f>
        <v/>
      </c>
      <c r="AB95" s="50"/>
      <c r="AC95" s="905" t="str">
        <f>IFERROR(IF(AG95&lt;&gt;"",Z95*VLOOKUP(N95,【参考】数式用!$AG$2:$AL$48,MATCH(Y95,【参考】数式用!$AI$4:$AL$4,0)+2,0), ""), "")</f>
        <v/>
      </c>
      <c r="AD95" s="905"/>
      <c r="AE95" s="422"/>
      <c r="AF95" s="54"/>
      <c r="AG95" s="434" t="str">
        <f>IFERROR(VLOOKUP(O95, 【参考】数式用!$AY$5:$AY$13, 1, FALSE), "")</f>
        <v/>
      </c>
      <c r="AH95" s="435" t="str">
        <f>IFERROR(VLOOKUP(N95, 【参考】数式用!$BA$2:$BB$48, 2, FALSE), "")</f>
        <v/>
      </c>
      <c r="AI95" s="436" t="str">
        <f t="shared" si="4"/>
        <v/>
      </c>
      <c r="AJ95" s="437" t="str">
        <f t="shared" si="5"/>
        <v/>
      </c>
      <c r="AK95" s="155"/>
      <c r="AL95" s="155"/>
      <c r="AM95" s="127"/>
      <c r="AN95" s="127"/>
      <c r="AO95" s="127"/>
      <c r="AP95" s="127"/>
      <c r="AQ95" s="127"/>
      <c r="AR95" s="127"/>
      <c r="AS95" s="127"/>
      <c r="AT95" s="127"/>
    </row>
    <row r="96" spans="1:46" s="126" customFormat="1" ht="30" customHeight="1">
      <c r="A96" s="157">
        <v>83</v>
      </c>
      <c r="B96" s="912" t="str">
        <f>IF(基本情報入力シート!C121="","",基本情報入力シート!C121)</f>
        <v/>
      </c>
      <c r="C96" s="913"/>
      <c r="D96" s="913"/>
      <c r="E96" s="913"/>
      <c r="F96" s="913"/>
      <c r="G96" s="913"/>
      <c r="H96" s="913"/>
      <c r="I96" s="914"/>
      <c r="J96" s="418" t="str">
        <f>IF(基本情報入力シート!M121="","",基本情報入力シート!M121)</f>
        <v/>
      </c>
      <c r="K96" s="419" t="str">
        <f>IF(基本情報入力シート!R121="","",基本情報入力シート!R121)</f>
        <v/>
      </c>
      <c r="L96" s="419" t="str">
        <f>IF(基本情報入力シート!W121="","",基本情報入力シート!W121)</f>
        <v/>
      </c>
      <c r="M96" s="418" t="str">
        <f>IF(基本情報入力シート!X121="","",基本情報入力シート!X121)</f>
        <v/>
      </c>
      <c r="N96" s="161" t="str">
        <f>IF(基本情報入力シート!Y121="","",基本情報入力シート!Y121)</f>
        <v/>
      </c>
      <c r="O96" s="168"/>
      <c r="P96" s="47"/>
      <c r="Q96" s="1011"/>
      <c r="R96" s="1012"/>
      <c r="S96" s="158" t="str">
        <f>IFERROR(ROUNDDOWN(Q96*VLOOKUP(N96,【参考】数式用!$AR$2:$AW$48,MATCH(P96,【参考】数式用!$AT$4:$AW$4)+2,FALSE)*0.5, 0), "")</f>
        <v/>
      </c>
      <c r="T96" s="48"/>
      <c r="U96" s="160" t="str">
        <f>IFERROR(IF(AG96&lt;&gt;"",Q96*VLOOKUP(N96,【参考】数式用!$AG$2:$AL$48,MATCH(P96,【参考】数式用!$AI$4:$AL$4,0)+2,0), ""), "")</f>
        <v/>
      </c>
      <c r="V96" s="42"/>
      <c r="W96" s="935"/>
      <c r="X96" s="936"/>
      <c r="Y96" s="43"/>
      <c r="Z96" s="49"/>
      <c r="AA96" s="159" t="str">
        <f>IFERROR(IF(Y96="ー", "", ROUNDDOWN(Z96*VLOOKUP(N96,【参考】数式用!$AR$2:$AW$48,MATCH(Y96,【参考】数式用!$AT$4:$AW$4)+2,FALSE)*0.5, 0)), "")</f>
        <v/>
      </c>
      <c r="AB96" s="50"/>
      <c r="AC96" s="905" t="str">
        <f>IFERROR(IF(AG96&lt;&gt;"",Z96*VLOOKUP(N96,【参考】数式用!$AG$2:$AL$48,MATCH(Y96,【参考】数式用!$AI$4:$AL$4,0)+2,0), ""), "")</f>
        <v/>
      </c>
      <c r="AD96" s="905"/>
      <c r="AE96" s="422"/>
      <c r="AF96" s="54"/>
      <c r="AG96" s="434" t="str">
        <f>IFERROR(VLOOKUP(O96, 【参考】数式用!$AY$5:$AY$13, 1, FALSE), "")</f>
        <v/>
      </c>
      <c r="AH96" s="435" t="str">
        <f>IFERROR(VLOOKUP(N96, 【参考】数式用!$BA$2:$BB$48, 2, FALSE), "")</f>
        <v/>
      </c>
      <c r="AI96" s="436" t="str">
        <f t="shared" si="4"/>
        <v/>
      </c>
      <c r="AJ96" s="437" t="str">
        <f t="shared" si="5"/>
        <v/>
      </c>
      <c r="AK96" s="155"/>
      <c r="AL96" s="155"/>
      <c r="AM96" s="127"/>
      <c r="AN96" s="127"/>
      <c r="AO96" s="127"/>
      <c r="AP96" s="127"/>
      <c r="AQ96" s="127"/>
      <c r="AR96" s="127"/>
      <c r="AS96" s="127"/>
      <c r="AT96" s="127"/>
    </row>
    <row r="97" spans="1:46" s="126" customFormat="1" ht="30" customHeight="1">
      <c r="A97" s="157">
        <v>84</v>
      </c>
      <c r="B97" s="912" t="str">
        <f>IF(基本情報入力シート!C122="","",基本情報入力シート!C122)</f>
        <v/>
      </c>
      <c r="C97" s="913"/>
      <c r="D97" s="913"/>
      <c r="E97" s="913"/>
      <c r="F97" s="913"/>
      <c r="G97" s="913"/>
      <c r="H97" s="913"/>
      <c r="I97" s="914"/>
      <c r="J97" s="418" t="str">
        <f>IF(基本情報入力シート!M122="","",基本情報入力シート!M122)</f>
        <v/>
      </c>
      <c r="K97" s="419" t="str">
        <f>IF(基本情報入力シート!R122="","",基本情報入力シート!R122)</f>
        <v/>
      </c>
      <c r="L97" s="419" t="str">
        <f>IF(基本情報入力シート!W122="","",基本情報入力シート!W122)</f>
        <v/>
      </c>
      <c r="M97" s="418" t="str">
        <f>IF(基本情報入力シート!X122="","",基本情報入力シート!X122)</f>
        <v/>
      </c>
      <c r="N97" s="161" t="str">
        <f>IF(基本情報入力シート!Y122="","",基本情報入力シート!Y122)</f>
        <v/>
      </c>
      <c r="O97" s="168"/>
      <c r="P97" s="47"/>
      <c r="Q97" s="1011"/>
      <c r="R97" s="1012"/>
      <c r="S97" s="158" t="str">
        <f>IFERROR(ROUNDDOWN(Q97*VLOOKUP(N97,【参考】数式用!$AR$2:$AW$48,MATCH(P97,【参考】数式用!$AT$4:$AW$4)+2,FALSE)*0.5, 0), "")</f>
        <v/>
      </c>
      <c r="T97" s="48"/>
      <c r="U97" s="160" t="str">
        <f>IFERROR(IF(AG97&lt;&gt;"",Q97*VLOOKUP(N97,【参考】数式用!$AG$2:$AL$48,MATCH(P97,【参考】数式用!$AI$4:$AL$4,0)+2,0), ""), "")</f>
        <v/>
      </c>
      <c r="V97" s="42"/>
      <c r="W97" s="935"/>
      <c r="X97" s="936"/>
      <c r="Y97" s="43"/>
      <c r="Z97" s="49"/>
      <c r="AA97" s="159" t="str">
        <f>IFERROR(IF(Y97="ー", "", ROUNDDOWN(Z97*VLOOKUP(N97,【参考】数式用!$AR$2:$AW$48,MATCH(Y97,【参考】数式用!$AT$4:$AW$4)+2,FALSE)*0.5, 0)), "")</f>
        <v/>
      </c>
      <c r="AB97" s="50"/>
      <c r="AC97" s="905" t="str">
        <f>IFERROR(IF(AG97&lt;&gt;"",Z97*VLOOKUP(N97,【参考】数式用!$AG$2:$AL$48,MATCH(Y97,【参考】数式用!$AI$4:$AL$4,0)+2,0), ""), "")</f>
        <v/>
      </c>
      <c r="AD97" s="905"/>
      <c r="AE97" s="422"/>
      <c r="AF97" s="54"/>
      <c r="AG97" s="434" t="str">
        <f>IFERROR(VLOOKUP(O97, 【参考】数式用!$AY$5:$AY$13, 1, FALSE), "")</f>
        <v/>
      </c>
      <c r="AH97" s="435" t="str">
        <f>IFERROR(VLOOKUP(N97, 【参考】数式用!$BA$2:$BB$48, 2, FALSE), "")</f>
        <v/>
      </c>
      <c r="AI97" s="436" t="str">
        <f t="shared" si="4"/>
        <v/>
      </c>
      <c r="AJ97" s="437" t="str">
        <f t="shared" si="5"/>
        <v/>
      </c>
      <c r="AK97" s="155"/>
      <c r="AL97" s="155"/>
      <c r="AM97" s="127"/>
      <c r="AN97" s="127"/>
      <c r="AO97" s="127"/>
      <c r="AP97" s="127"/>
      <c r="AQ97" s="127"/>
      <c r="AR97" s="127"/>
      <c r="AS97" s="127"/>
      <c r="AT97" s="127"/>
    </row>
    <row r="98" spans="1:46" s="126" customFormat="1" ht="30" customHeight="1">
      <c r="A98" s="157">
        <v>85</v>
      </c>
      <c r="B98" s="912" t="str">
        <f>IF(基本情報入力シート!C123="","",基本情報入力シート!C123)</f>
        <v/>
      </c>
      <c r="C98" s="913"/>
      <c r="D98" s="913"/>
      <c r="E98" s="913"/>
      <c r="F98" s="913"/>
      <c r="G98" s="913"/>
      <c r="H98" s="913"/>
      <c r="I98" s="914"/>
      <c r="J98" s="418" t="str">
        <f>IF(基本情報入力シート!M123="","",基本情報入力シート!M123)</f>
        <v/>
      </c>
      <c r="K98" s="419" t="str">
        <f>IF(基本情報入力シート!R123="","",基本情報入力シート!R123)</f>
        <v/>
      </c>
      <c r="L98" s="419" t="str">
        <f>IF(基本情報入力シート!W123="","",基本情報入力シート!W123)</f>
        <v/>
      </c>
      <c r="M98" s="418" t="str">
        <f>IF(基本情報入力シート!X123="","",基本情報入力シート!X123)</f>
        <v/>
      </c>
      <c r="N98" s="161" t="str">
        <f>IF(基本情報入力シート!Y123="","",基本情報入力シート!Y123)</f>
        <v/>
      </c>
      <c r="O98" s="168"/>
      <c r="P98" s="47"/>
      <c r="Q98" s="1011"/>
      <c r="R98" s="1012"/>
      <c r="S98" s="158" t="str">
        <f>IFERROR(ROUNDDOWN(Q98*VLOOKUP(N98,【参考】数式用!$AR$2:$AW$48,MATCH(P98,【参考】数式用!$AT$4:$AW$4)+2,FALSE)*0.5, 0), "")</f>
        <v/>
      </c>
      <c r="T98" s="48"/>
      <c r="U98" s="160" t="str">
        <f>IFERROR(IF(AG98&lt;&gt;"",Q98*VLOOKUP(N98,【参考】数式用!$AG$2:$AL$48,MATCH(P98,【参考】数式用!$AI$4:$AL$4,0)+2,0), ""), "")</f>
        <v/>
      </c>
      <c r="V98" s="42"/>
      <c r="W98" s="935"/>
      <c r="X98" s="936"/>
      <c r="Y98" s="43"/>
      <c r="Z98" s="49"/>
      <c r="AA98" s="159" t="str">
        <f>IFERROR(IF(Y98="ー", "", ROUNDDOWN(Z98*VLOOKUP(N98,【参考】数式用!$AR$2:$AW$48,MATCH(Y98,【参考】数式用!$AT$4:$AW$4)+2,FALSE)*0.5, 0)), "")</f>
        <v/>
      </c>
      <c r="AB98" s="50"/>
      <c r="AC98" s="905" t="str">
        <f>IFERROR(IF(AG98&lt;&gt;"",Z98*VLOOKUP(N98,【参考】数式用!$AG$2:$AL$48,MATCH(Y98,【参考】数式用!$AI$4:$AL$4,0)+2,0), ""), "")</f>
        <v/>
      </c>
      <c r="AD98" s="905"/>
      <c r="AE98" s="422"/>
      <c r="AF98" s="54"/>
      <c r="AG98" s="434" t="str">
        <f>IFERROR(VLOOKUP(O98, 【参考】数式用!$AY$5:$AY$13, 1, FALSE), "")</f>
        <v/>
      </c>
      <c r="AH98" s="435" t="str">
        <f>IFERROR(VLOOKUP(N98, 【参考】数式用!$BA$2:$BB$48, 2, FALSE), "")</f>
        <v/>
      </c>
      <c r="AI98" s="436" t="str">
        <f t="shared" si="4"/>
        <v/>
      </c>
      <c r="AJ98" s="437" t="str">
        <f t="shared" si="5"/>
        <v/>
      </c>
      <c r="AK98" s="155"/>
      <c r="AL98" s="155"/>
      <c r="AM98" s="127"/>
      <c r="AN98" s="127"/>
      <c r="AO98" s="127"/>
      <c r="AP98" s="127"/>
      <c r="AQ98" s="127"/>
      <c r="AR98" s="127"/>
      <c r="AS98" s="127"/>
      <c r="AT98" s="127"/>
    </row>
    <row r="99" spans="1:46" s="126" customFormat="1" ht="30" customHeight="1">
      <c r="A99" s="157">
        <v>86</v>
      </c>
      <c r="B99" s="912" t="str">
        <f>IF(基本情報入力シート!C124="","",基本情報入力シート!C124)</f>
        <v/>
      </c>
      <c r="C99" s="913"/>
      <c r="D99" s="913"/>
      <c r="E99" s="913"/>
      <c r="F99" s="913"/>
      <c r="G99" s="913"/>
      <c r="H99" s="913"/>
      <c r="I99" s="914"/>
      <c r="J99" s="418" t="str">
        <f>IF(基本情報入力シート!M124="","",基本情報入力シート!M124)</f>
        <v/>
      </c>
      <c r="K99" s="419" t="str">
        <f>IF(基本情報入力シート!R124="","",基本情報入力シート!R124)</f>
        <v/>
      </c>
      <c r="L99" s="419" t="str">
        <f>IF(基本情報入力シート!W124="","",基本情報入力シート!W124)</f>
        <v/>
      </c>
      <c r="M99" s="418" t="str">
        <f>IF(基本情報入力シート!X124="","",基本情報入力シート!X124)</f>
        <v/>
      </c>
      <c r="N99" s="161" t="str">
        <f>IF(基本情報入力シート!Y124="","",基本情報入力シート!Y124)</f>
        <v/>
      </c>
      <c r="O99" s="168"/>
      <c r="P99" s="47"/>
      <c r="Q99" s="1011"/>
      <c r="R99" s="1012"/>
      <c r="S99" s="158" t="str">
        <f>IFERROR(ROUNDDOWN(Q99*VLOOKUP(N99,【参考】数式用!$AR$2:$AW$48,MATCH(P99,【参考】数式用!$AT$4:$AW$4)+2,FALSE)*0.5, 0), "")</f>
        <v/>
      </c>
      <c r="T99" s="48"/>
      <c r="U99" s="160" t="str">
        <f>IFERROR(IF(AG99&lt;&gt;"",Q99*VLOOKUP(N99,【参考】数式用!$AG$2:$AL$48,MATCH(P99,【参考】数式用!$AI$4:$AL$4,0)+2,0), ""), "")</f>
        <v/>
      </c>
      <c r="V99" s="42"/>
      <c r="W99" s="935"/>
      <c r="X99" s="936"/>
      <c r="Y99" s="43"/>
      <c r="Z99" s="49"/>
      <c r="AA99" s="159" t="str">
        <f>IFERROR(IF(Y99="ー", "", ROUNDDOWN(Z99*VLOOKUP(N99,【参考】数式用!$AR$2:$AW$48,MATCH(Y99,【参考】数式用!$AT$4:$AW$4)+2,FALSE)*0.5, 0)), "")</f>
        <v/>
      </c>
      <c r="AB99" s="50"/>
      <c r="AC99" s="905" t="str">
        <f>IFERROR(IF(AG99&lt;&gt;"",Z99*VLOOKUP(N99,【参考】数式用!$AG$2:$AL$48,MATCH(Y99,【参考】数式用!$AI$4:$AL$4,0)+2,0), ""), "")</f>
        <v/>
      </c>
      <c r="AD99" s="905"/>
      <c r="AE99" s="422"/>
      <c r="AF99" s="54"/>
      <c r="AG99" s="434" t="str">
        <f>IFERROR(VLOOKUP(O99, 【参考】数式用!$AY$5:$AY$13, 1, FALSE), "")</f>
        <v/>
      </c>
      <c r="AH99" s="435" t="str">
        <f>IFERROR(VLOOKUP(N99, 【参考】数式用!$BA$2:$BB$48, 2, FALSE), "")</f>
        <v/>
      </c>
      <c r="AI99" s="436" t="str">
        <f t="shared" si="4"/>
        <v/>
      </c>
      <c r="AJ99" s="437" t="str">
        <f t="shared" si="5"/>
        <v/>
      </c>
      <c r="AK99" s="155"/>
      <c r="AL99" s="155"/>
      <c r="AM99" s="127"/>
      <c r="AN99" s="127"/>
      <c r="AO99" s="127"/>
      <c r="AP99" s="127"/>
      <c r="AQ99" s="127"/>
      <c r="AR99" s="127"/>
      <c r="AS99" s="127"/>
      <c r="AT99" s="127"/>
    </row>
    <row r="100" spans="1:46" s="126" customFormat="1" ht="30" customHeight="1">
      <c r="A100" s="157">
        <v>87</v>
      </c>
      <c r="B100" s="912" t="str">
        <f>IF(基本情報入力シート!C125="","",基本情報入力シート!C125)</f>
        <v/>
      </c>
      <c r="C100" s="913"/>
      <c r="D100" s="913"/>
      <c r="E100" s="913"/>
      <c r="F100" s="913"/>
      <c r="G100" s="913"/>
      <c r="H100" s="913"/>
      <c r="I100" s="914"/>
      <c r="J100" s="418" t="str">
        <f>IF(基本情報入力シート!M125="","",基本情報入力シート!M125)</f>
        <v/>
      </c>
      <c r="K100" s="419" t="str">
        <f>IF(基本情報入力シート!R125="","",基本情報入力シート!R125)</f>
        <v/>
      </c>
      <c r="L100" s="419" t="str">
        <f>IF(基本情報入力シート!W125="","",基本情報入力シート!W125)</f>
        <v/>
      </c>
      <c r="M100" s="418" t="str">
        <f>IF(基本情報入力シート!X125="","",基本情報入力シート!X125)</f>
        <v/>
      </c>
      <c r="N100" s="161" t="str">
        <f>IF(基本情報入力シート!Y125="","",基本情報入力シート!Y125)</f>
        <v/>
      </c>
      <c r="O100" s="168"/>
      <c r="P100" s="47"/>
      <c r="Q100" s="1011"/>
      <c r="R100" s="1012"/>
      <c r="S100" s="158" t="str">
        <f>IFERROR(ROUNDDOWN(Q100*VLOOKUP(N100,【参考】数式用!$AR$2:$AW$48,MATCH(P100,【参考】数式用!$AT$4:$AW$4)+2,FALSE)*0.5, 0), "")</f>
        <v/>
      </c>
      <c r="T100" s="48"/>
      <c r="U100" s="160" t="str">
        <f>IFERROR(IF(AG100&lt;&gt;"",Q100*VLOOKUP(N100,【参考】数式用!$AG$2:$AL$48,MATCH(P100,【参考】数式用!$AI$4:$AL$4,0)+2,0), ""), "")</f>
        <v/>
      </c>
      <c r="V100" s="42"/>
      <c r="W100" s="935"/>
      <c r="X100" s="936"/>
      <c r="Y100" s="43"/>
      <c r="Z100" s="49"/>
      <c r="AA100" s="159" t="str">
        <f>IFERROR(IF(Y100="ー", "", ROUNDDOWN(Z100*VLOOKUP(N100,【参考】数式用!$AR$2:$AW$48,MATCH(Y100,【参考】数式用!$AT$4:$AW$4)+2,FALSE)*0.5, 0)), "")</f>
        <v/>
      </c>
      <c r="AB100" s="50"/>
      <c r="AC100" s="905" t="str">
        <f>IFERROR(IF(AG100&lt;&gt;"",Z100*VLOOKUP(N100,【参考】数式用!$AG$2:$AL$48,MATCH(Y100,【参考】数式用!$AI$4:$AL$4,0)+2,0), ""), "")</f>
        <v/>
      </c>
      <c r="AD100" s="905"/>
      <c r="AE100" s="422"/>
      <c r="AF100" s="54"/>
      <c r="AG100" s="434" t="str">
        <f>IFERROR(VLOOKUP(O100, 【参考】数式用!$AY$5:$AY$13, 1, FALSE), "")</f>
        <v/>
      </c>
      <c r="AH100" s="435" t="str">
        <f>IFERROR(VLOOKUP(N100, 【参考】数式用!$BA$2:$BB$48, 2, FALSE), "")</f>
        <v/>
      </c>
      <c r="AI100" s="436" t="str">
        <f t="shared" si="4"/>
        <v/>
      </c>
      <c r="AJ100" s="437" t="str">
        <f t="shared" si="5"/>
        <v/>
      </c>
      <c r="AK100" s="155"/>
      <c r="AL100" s="155"/>
      <c r="AM100" s="127"/>
      <c r="AN100" s="127"/>
      <c r="AO100" s="127"/>
      <c r="AP100" s="127"/>
      <c r="AQ100" s="127"/>
      <c r="AR100" s="127"/>
      <c r="AS100" s="127"/>
      <c r="AT100" s="127"/>
    </row>
    <row r="101" spans="1:46" s="126" customFormat="1" ht="30" customHeight="1">
      <c r="A101" s="157">
        <v>88</v>
      </c>
      <c r="B101" s="912" t="str">
        <f>IF(基本情報入力シート!C126="","",基本情報入力シート!C126)</f>
        <v/>
      </c>
      <c r="C101" s="913"/>
      <c r="D101" s="913"/>
      <c r="E101" s="913"/>
      <c r="F101" s="913"/>
      <c r="G101" s="913"/>
      <c r="H101" s="913"/>
      <c r="I101" s="914"/>
      <c r="J101" s="418" t="str">
        <f>IF(基本情報入力シート!M126="","",基本情報入力シート!M126)</f>
        <v/>
      </c>
      <c r="K101" s="419" t="str">
        <f>IF(基本情報入力シート!R126="","",基本情報入力シート!R126)</f>
        <v/>
      </c>
      <c r="L101" s="419" t="str">
        <f>IF(基本情報入力シート!W126="","",基本情報入力シート!W126)</f>
        <v/>
      </c>
      <c r="M101" s="418" t="str">
        <f>IF(基本情報入力シート!X126="","",基本情報入力シート!X126)</f>
        <v/>
      </c>
      <c r="N101" s="161" t="str">
        <f>IF(基本情報入力シート!Y126="","",基本情報入力シート!Y126)</f>
        <v/>
      </c>
      <c r="O101" s="168"/>
      <c r="P101" s="47"/>
      <c r="Q101" s="1011"/>
      <c r="R101" s="1012"/>
      <c r="S101" s="158" t="str">
        <f>IFERROR(ROUNDDOWN(Q101*VLOOKUP(N101,【参考】数式用!$AR$2:$AW$48,MATCH(P101,【参考】数式用!$AT$4:$AW$4)+2,FALSE)*0.5, 0), "")</f>
        <v/>
      </c>
      <c r="T101" s="48"/>
      <c r="U101" s="160" t="str">
        <f>IFERROR(IF(AG101&lt;&gt;"",Q101*VLOOKUP(N101,【参考】数式用!$AG$2:$AL$48,MATCH(P101,【参考】数式用!$AI$4:$AL$4,0)+2,0), ""), "")</f>
        <v/>
      </c>
      <c r="V101" s="42"/>
      <c r="W101" s="935"/>
      <c r="X101" s="936"/>
      <c r="Y101" s="43"/>
      <c r="Z101" s="49"/>
      <c r="AA101" s="159" t="str">
        <f>IFERROR(IF(Y101="ー", "", ROUNDDOWN(Z101*VLOOKUP(N101,【参考】数式用!$AR$2:$AW$48,MATCH(Y101,【参考】数式用!$AT$4:$AW$4)+2,FALSE)*0.5, 0)), "")</f>
        <v/>
      </c>
      <c r="AB101" s="50"/>
      <c r="AC101" s="905" t="str">
        <f>IFERROR(IF(AG101&lt;&gt;"",Z101*VLOOKUP(N101,【参考】数式用!$AG$2:$AL$48,MATCH(Y101,【参考】数式用!$AI$4:$AL$4,0)+2,0), ""), "")</f>
        <v/>
      </c>
      <c r="AD101" s="905"/>
      <c r="AE101" s="422"/>
      <c r="AF101" s="54"/>
      <c r="AG101" s="434" t="str">
        <f>IFERROR(VLOOKUP(O101, 【参考】数式用!$AY$5:$AY$13, 1, FALSE), "")</f>
        <v/>
      </c>
      <c r="AH101" s="435" t="str">
        <f>IFERROR(VLOOKUP(N101, 【参考】数式用!$BA$2:$BB$48, 2, FALSE), "")</f>
        <v/>
      </c>
      <c r="AI101" s="436" t="str">
        <f t="shared" si="4"/>
        <v/>
      </c>
      <c r="AJ101" s="437" t="str">
        <f t="shared" si="5"/>
        <v/>
      </c>
      <c r="AK101" s="155"/>
      <c r="AL101" s="155"/>
      <c r="AM101" s="127"/>
      <c r="AN101" s="127"/>
      <c r="AO101" s="127"/>
      <c r="AP101" s="127"/>
      <c r="AQ101" s="127"/>
      <c r="AR101" s="127"/>
      <c r="AS101" s="127"/>
      <c r="AT101" s="127"/>
    </row>
    <row r="102" spans="1:46" s="126" customFormat="1" ht="30" customHeight="1">
      <c r="A102" s="157">
        <v>89</v>
      </c>
      <c r="B102" s="912" t="str">
        <f>IF(基本情報入力シート!C127="","",基本情報入力シート!C127)</f>
        <v/>
      </c>
      <c r="C102" s="913"/>
      <c r="D102" s="913"/>
      <c r="E102" s="913"/>
      <c r="F102" s="913"/>
      <c r="G102" s="913"/>
      <c r="H102" s="913"/>
      <c r="I102" s="914"/>
      <c r="J102" s="418" t="str">
        <f>IF(基本情報入力シート!M127="","",基本情報入力シート!M127)</f>
        <v/>
      </c>
      <c r="K102" s="419" t="str">
        <f>IF(基本情報入力シート!R127="","",基本情報入力シート!R127)</f>
        <v/>
      </c>
      <c r="L102" s="419" t="str">
        <f>IF(基本情報入力シート!W127="","",基本情報入力シート!W127)</f>
        <v/>
      </c>
      <c r="M102" s="418" t="str">
        <f>IF(基本情報入力シート!X127="","",基本情報入力シート!X127)</f>
        <v/>
      </c>
      <c r="N102" s="161" t="str">
        <f>IF(基本情報入力シート!Y127="","",基本情報入力シート!Y127)</f>
        <v/>
      </c>
      <c r="O102" s="168"/>
      <c r="P102" s="47"/>
      <c r="Q102" s="1011"/>
      <c r="R102" s="1012"/>
      <c r="S102" s="158" t="str">
        <f>IFERROR(ROUNDDOWN(Q102*VLOOKUP(N102,【参考】数式用!$AR$2:$AW$48,MATCH(P102,【参考】数式用!$AT$4:$AW$4)+2,FALSE)*0.5, 0), "")</f>
        <v/>
      </c>
      <c r="T102" s="48"/>
      <c r="U102" s="160" t="str">
        <f>IFERROR(IF(AG102&lt;&gt;"",Q102*VLOOKUP(N102,【参考】数式用!$AG$2:$AL$48,MATCH(P102,【参考】数式用!$AI$4:$AL$4,0)+2,0), ""), "")</f>
        <v/>
      </c>
      <c r="V102" s="42"/>
      <c r="W102" s="935"/>
      <c r="X102" s="936"/>
      <c r="Y102" s="43"/>
      <c r="Z102" s="49"/>
      <c r="AA102" s="159" t="str">
        <f>IFERROR(IF(Y102="ー", "", ROUNDDOWN(Z102*VLOOKUP(N102,【参考】数式用!$AR$2:$AW$48,MATCH(Y102,【参考】数式用!$AT$4:$AW$4)+2,FALSE)*0.5, 0)), "")</f>
        <v/>
      </c>
      <c r="AB102" s="50"/>
      <c r="AC102" s="905" t="str">
        <f>IFERROR(IF(AG102&lt;&gt;"",Z102*VLOOKUP(N102,【参考】数式用!$AG$2:$AL$48,MATCH(Y102,【参考】数式用!$AI$4:$AL$4,0)+2,0), ""), "")</f>
        <v/>
      </c>
      <c r="AD102" s="905"/>
      <c r="AE102" s="422"/>
      <c r="AF102" s="54"/>
      <c r="AG102" s="434" t="str">
        <f>IFERROR(VLOOKUP(O102, 【参考】数式用!$AY$5:$AY$13, 1, FALSE), "")</f>
        <v/>
      </c>
      <c r="AH102" s="435" t="str">
        <f>IFERROR(VLOOKUP(N102, 【参考】数式用!$BA$2:$BB$48, 2, FALSE), "")</f>
        <v/>
      </c>
      <c r="AI102" s="436" t="str">
        <f t="shared" si="4"/>
        <v/>
      </c>
      <c r="AJ102" s="437" t="str">
        <f t="shared" si="5"/>
        <v/>
      </c>
      <c r="AK102" s="155"/>
      <c r="AL102" s="155"/>
      <c r="AM102" s="127"/>
      <c r="AN102" s="127"/>
      <c r="AO102" s="127"/>
      <c r="AP102" s="127"/>
      <c r="AQ102" s="127"/>
      <c r="AR102" s="127"/>
      <c r="AS102" s="127"/>
      <c r="AT102" s="127"/>
    </row>
    <row r="103" spans="1:46" s="126" customFormat="1" ht="30" customHeight="1">
      <c r="A103" s="157">
        <v>90</v>
      </c>
      <c r="B103" s="912" t="str">
        <f>IF(基本情報入力シート!C128="","",基本情報入力シート!C128)</f>
        <v/>
      </c>
      <c r="C103" s="913"/>
      <c r="D103" s="913"/>
      <c r="E103" s="913"/>
      <c r="F103" s="913"/>
      <c r="G103" s="913"/>
      <c r="H103" s="913"/>
      <c r="I103" s="914"/>
      <c r="J103" s="418" t="str">
        <f>IF(基本情報入力シート!M128="","",基本情報入力シート!M128)</f>
        <v/>
      </c>
      <c r="K103" s="419" t="str">
        <f>IF(基本情報入力シート!R128="","",基本情報入力シート!R128)</f>
        <v/>
      </c>
      <c r="L103" s="419" t="str">
        <f>IF(基本情報入力シート!W128="","",基本情報入力シート!W128)</f>
        <v/>
      </c>
      <c r="M103" s="418" t="str">
        <f>IF(基本情報入力シート!X128="","",基本情報入力シート!X128)</f>
        <v/>
      </c>
      <c r="N103" s="161" t="str">
        <f>IF(基本情報入力シート!Y128="","",基本情報入力シート!Y128)</f>
        <v/>
      </c>
      <c r="O103" s="168"/>
      <c r="P103" s="47"/>
      <c r="Q103" s="1011"/>
      <c r="R103" s="1012"/>
      <c r="S103" s="158" t="str">
        <f>IFERROR(ROUNDDOWN(Q103*VLOOKUP(N103,【参考】数式用!$AR$2:$AW$48,MATCH(P103,【参考】数式用!$AT$4:$AW$4)+2,FALSE)*0.5, 0), "")</f>
        <v/>
      </c>
      <c r="T103" s="48"/>
      <c r="U103" s="160" t="str">
        <f>IFERROR(IF(AG103&lt;&gt;"",Q103*VLOOKUP(N103,【参考】数式用!$AG$2:$AL$48,MATCH(P103,【参考】数式用!$AI$4:$AL$4,0)+2,0), ""), "")</f>
        <v/>
      </c>
      <c r="V103" s="42"/>
      <c r="W103" s="935"/>
      <c r="X103" s="936"/>
      <c r="Y103" s="43"/>
      <c r="Z103" s="49"/>
      <c r="AA103" s="159" t="str">
        <f>IFERROR(IF(Y103="ー", "", ROUNDDOWN(Z103*VLOOKUP(N103,【参考】数式用!$AR$2:$AW$48,MATCH(Y103,【参考】数式用!$AT$4:$AW$4)+2,FALSE)*0.5, 0)), "")</f>
        <v/>
      </c>
      <c r="AB103" s="50"/>
      <c r="AC103" s="905" t="str">
        <f>IFERROR(IF(AG103&lt;&gt;"",Z103*VLOOKUP(N103,【参考】数式用!$AG$2:$AL$48,MATCH(Y103,【参考】数式用!$AI$4:$AL$4,0)+2,0), ""), "")</f>
        <v/>
      </c>
      <c r="AD103" s="905"/>
      <c r="AE103" s="422"/>
      <c r="AF103" s="54"/>
      <c r="AG103" s="434" t="str">
        <f>IFERROR(VLOOKUP(O103, 【参考】数式用!$AY$5:$AY$13, 1, FALSE), "")</f>
        <v/>
      </c>
      <c r="AH103" s="435" t="str">
        <f>IFERROR(VLOOKUP(N103, 【参考】数式用!$BA$2:$BB$48, 2, FALSE), "")</f>
        <v/>
      </c>
      <c r="AI103" s="436" t="str">
        <f t="shared" si="4"/>
        <v/>
      </c>
      <c r="AJ103" s="437" t="str">
        <f t="shared" si="5"/>
        <v/>
      </c>
      <c r="AK103" s="155"/>
      <c r="AL103" s="155"/>
      <c r="AM103" s="127"/>
      <c r="AN103" s="127"/>
      <c r="AO103" s="127"/>
      <c r="AP103" s="127"/>
      <c r="AQ103" s="127"/>
      <c r="AR103" s="127"/>
      <c r="AS103" s="127"/>
      <c r="AT103" s="127"/>
    </row>
    <row r="104" spans="1:46" s="126" customFormat="1" ht="30" customHeight="1">
      <c r="A104" s="157">
        <v>91</v>
      </c>
      <c r="B104" s="912" t="str">
        <f>IF(基本情報入力シート!C129="","",基本情報入力シート!C129)</f>
        <v/>
      </c>
      <c r="C104" s="913"/>
      <c r="D104" s="913"/>
      <c r="E104" s="913"/>
      <c r="F104" s="913"/>
      <c r="G104" s="913"/>
      <c r="H104" s="913"/>
      <c r="I104" s="914"/>
      <c r="J104" s="418" t="str">
        <f>IF(基本情報入力シート!M129="","",基本情報入力シート!M129)</f>
        <v/>
      </c>
      <c r="K104" s="419" t="str">
        <f>IF(基本情報入力シート!R129="","",基本情報入力シート!R129)</f>
        <v/>
      </c>
      <c r="L104" s="419" t="str">
        <f>IF(基本情報入力シート!W129="","",基本情報入力シート!W129)</f>
        <v/>
      </c>
      <c r="M104" s="418" t="str">
        <f>IF(基本情報入力シート!X129="","",基本情報入力シート!X129)</f>
        <v/>
      </c>
      <c r="N104" s="161" t="str">
        <f>IF(基本情報入力シート!Y129="","",基本情報入力シート!Y129)</f>
        <v/>
      </c>
      <c r="O104" s="168"/>
      <c r="P104" s="47"/>
      <c r="Q104" s="1011"/>
      <c r="R104" s="1012"/>
      <c r="S104" s="158" t="str">
        <f>IFERROR(ROUNDDOWN(Q104*VLOOKUP(N104,【参考】数式用!$AR$2:$AW$48,MATCH(P104,【参考】数式用!$AT$4:$AW$4)+2,FALSE)*0.5, 0), "")</f>
        <v/>
      </c>
      <c r="T104" s="48"/>
      <c r="U104" s="160" t="str">
        <f>IFERROR(IF(AG104&lt;&gt;"",Q104*VLOOKUP(N104,【参考】数式用!$AG$2:$AL$48,MATCH(P104,【参考】数式用!$AI$4:$AL$4,0)+2,0), ""), "")</f>
        <v/>
      </c>
      <c r="V104" s="42"/>
      <c r="W104" s="935"/>
      <c r="X104" s="936"/>
      <c r="Y104" s="43"/>
      <c r="Z104" s="49"/>
      <c r="AA104" s="159" t="str">
        <f>IFERROR(IF(Y104="ー", "", ROUNDDOWN(Z104*VLOOKUP(N104,【参考】数式用!$AR$2:$AW$48,MATCH(Y104,【参考】数式用!$AT$4:$AW$4)+2,FALSE)*0.5, 0)), "")</f>
        <v/>
      </c>
      <c r="AB104" s="50"/>
      <c r="AC104" s="905" t="str">
        <f>IFERROR(IF(AG104&lt;&gt;"",Z104*VLOOKUP(N104,【参考】数式用!$AG$2:$AL$48,MATCH(Y104,【参考】数式用!$AI$4:$AL$4,0)+2,0), ""), "")</f>
        <v/>
      </c>
      <c r="AD104" s="905"/>
      <c r="AE104" s="422"/>
      <c r="AF104" s="54"/>
      <c r="AG104" s="434" t="str">
        <f>IFERROR(VLOOKUP(O104, 【参考】数式用!$AY$5:$AY$13, 1, FALSE), "")</f>
        <v/>
      </c>
      <c r="AH104" s="435" t="str">
        <f>IFERROR(VLOOKUP(N104, 【参考】数式用!$BA$2:$BB$48, 2, FALSE), "")</f>
        <v/>
      </c>
      <c r="AI104" s="436" t="str">
        <f t="shared" si="4"/>
        <v/>
      </c>
      <c r="AJ104" s="437" t="str">
        <f t="shared" si="5"/>
        <v/>
      </c>
      <c r="AK104" s="155"/>
      <c r="AL104" s="155"/>
      <c r="AM104" s="127"/>
      <c r="AN104" s="127"/>
      <c r="AO104" s="127"/>
      <c r="AP104" s="127"/>
      <c r="AQ104" s="127"/>
      <c r="AR104" s="127"/>
      <c r="AS104" s="127"/>
      <c r="AT104" s="127"/>
    </row>
    <row r="105" spans="1:46" s="126" customFormat="1" ht="30" customHeight="1">
      <c r="A105" s="157">
        <v>92</v>
      </c>
      <c r="B105" s="912" t="str">
        <f>IF(基本情報入力シート!C130="","",基本情報入力シート!C130)</f>
        <v/>
      </c>
      <c r="C105" s="913"/>
      <c r="D105" s="913"/>
      <c r="E105" s="913"/>
      <c r="F105" s="913"/>
      <c r="G105" s="913"/>
      <c r="H105" s="913"/>
      <c r="I105" s="914"/>
      <c r="J105" s="418" t="str">
        <f>IF(基本情報入力シート!M130="","",基本情報入力シート!M130)</f>
        <v/>
      </c>
      <c r="K105" s="419" t="str">
        <f>IF(基本情報入力シート!R130="","",基本情報入力シート!R130)</f>
        <v/>
      </c>
      <c r="L105" s="419" t="str">
        <f>IF(基本情報入力シート!W130="","",基本情報入力シート!W130)</f>
        <v/>
      </c>
      <c r="M105" s="418" t="str">
        <f>IF(基本情報入力シート!X130="","",基本情報入力シート!X130)</f>
        <v/>
      </c>
      <c r="N105" s="161" t="str">
        <f>IF(基本情報入力シート!Y130="","",基本情報入力シート!Y130)</f>
        <v/>
      </c>
      <c r="O105" s="168"/>
      <c r="P105" s="47"/>
      <c r="Q105" s="1011"/>
      <c r="R105" s="1012"/>
      <c r="S105" s="158" t="str">
        <f>IFERROR(ROUNDDOWN(Q105*VLOOKUP(N105,【参考】数式用!$AR$2:$AW$48,MATCH(P105,【参考】数式用!$AT$4:$AW$4)+2,FALSE)*0.5, 0), "")</f>
        <v/>
      </c>
      <c r="T105" s="48"/>
      <c r="U105" s="160" t="str">
        <f>IFERROR(IF(AG105&lt;&gt;"",Q105*VLOOKUP(N105,【参考】数式用!$AG$2:$AL$48,MATCH(P105,【参考】数式用!$AI$4:$AL$4,0)+2,0), ""), "")</f>
        <v/>
      </c>
      <c r="V105" s="42"/>
      <c r="W105" s="935"/>
      <c r="X105" s="936"/>
      <c r="Y105" s="43"/>
      <c r="Z105" s="49"/>
      <c r="AA105" s="159" t="str">
        <f>IFERROR(IF(Y105="ー", "", ROUNDDOWN(Z105*VLOOKUP(N105,【参考】数式用!$AR$2:$AW$48,MATCH(Y105,【参考】数式用!$AT$4:$AW$4)+2,FALSE)*0.5, 0)), "")</f>
        <v/>
      </c>
      <c r="AB105" s="50"/>
      <c r="AC105" s="905" t="str">
        <f>IFERROR(IF(AG105&lt;&gt;"",Z105*VLOOKUP(N105,【参考】数式用!$AG$2:$AL$48,MATCH(Y105,【参考】数式用!$AI$4:$AL$4,0)+2,0), ""), "")</f>
        <v/>
      </c>
      <c r="AD105" s="905"/>
      <c r="AE105" s="422"/>
      <c r="AF105" s="54"/>
      <c r="AG105" s="434" t="str">
        <f>IFERROR(VLOOKUP(O105, 【参考】数式用!$AY$5:$AY$13, 1, FALSE), "")</f>
        <v/>
      </c>
      <c r="AH105" s="435" t="str">
        <f>IFERROR(VLOOKUP(N105, 【参考】数式用!$BA$2:$BB$48, 2, FALSE), "")</f>
        <v/>
      </c>
      <c r="AI105" s="436" t="str">
        <f t="shared" si="4"/>
        <v/>
      </c>
      <c r="AJ105" s="437" t="str">
        <f t="shared" si="5"/>
        <v/>
      </c>
      <c r="AK105" s="155"/>
      <c r="AL105" s="155"/>
      <c r="AM105" s="127"/>
      <c r="AN105" s="127"/>
      <c r="AO105" s="127"/>
      <c r="AP105" s="127"/>
      <c r="AQ105" s="127"/>
      <c r="AR105" s="127"/>
      <c r="AS105" s="127"/>
      <c r="AT105" s="127"/>
    </row>
    <row r="106" spans="1:46" s="126" customFormat="1" ht="30" customHeight="1">
      <c r="A106" s="157">
        <v>93</v>
      </c>
      <c r="B106" s="912" t="str">
        <f>IF(基本情報入力シート!C131="","",基本情報入力シート!C131)</f>
        <v/>
      </c>
      <c r="C106" s="913"/>
      <c r="D106" s="913"/>
      <c r="E106" s="913"/>
      <c r="F106" s="913"/>
      <c r="G106" s="913"/>
      <c r="H106" s="913"/>
      <c r="I106" s="914"/>
      <c r="J106" s="418" t="str">
        <f>IF(基本情報入力シート!M131="","",基本情報入力シート!M131)</f>
        <v/>
      </c>
      <c r="K106" s="419" t="str">
        <f>IF(基本情報入力シート!R131="","",基本情報入力シート!R131)</f>
        <v/>
      </c>
      <c r="L106" s="419" t="str">
        <f>IF(基本情報入力シート!W131="","",基本情報入力シート!W131)</f>
        <v/>
      </c>
      <c r="M106" s="418" t="str">
        <f>IF(基本情報入力シート!X131="","",基本情報入力シート!X131)</f>
        <v/>
      </c>
      <c r="N106" s="161" t="str">
        <f>IF(基本情報入力シート!Y131="","",基本情報入力シート!Y131)</f>
        <v/>
      </c>
      <c r="O106" s="168"/>
      <c r="P106" s="47"/>
      <c r="Q106" s="1011"/>
      <c r="R106" s="1012"/>
      <c r="S106" s="158" t="str">
        <f>IFERROR(ROUNDDOWN(Q106*VLOOKUP(N106,【参考】数式用!$AR$2:$AW$48,MATCH(P106,【参考】数式用!$AT$4:$AW$4)+2,FALSE)*0.5, 0), "")</f>
        <v/>
      </c>
      <c r="T106" s="48"/>
      <c r="U106" s="160" t="str">
        <f>IFERROR(IF(AG106&lt;&gt;"",Q106*VLOOKUP(N106,【参考】数式用!$AG$2:$AL$48,MATCH(P106,【参考】数式用!$AI$4:$AL$4,0)+2,0), ""), "")</f>
        <v/>
      </c>
      <c r="V106" s="42"/>
      <c r="W106" s="935"/>
      <c r="X106" s="936"/>
      <c r="Y106" s="43"/>
      <c r="Z106" s="49"/>
      <c r="AA106" s="159" t="str">
        <f>IFERROR(IF(Y106="ー", "", ROUNDDOWN(Z106*VLOOKUP(N106,【参考】数式用!$AR$2:$AW$48,MATCH(Y106,【参考】数式用!$AT$4:$AW$4)+2,FALSE)*0.5, 0)), "")</f>
        <v/>
      </c>
      <c r="AB106" s="50"/>
      <c r="AC106" s="905" t="str">
        <f>IFERROR(IF(AG106&lt;&gt;"",Z106*VLOOKUP(N106,【参考】数式用!$AG$2:$AL$48,MATCH(Y106,【参考】数式用!$AI$4:$AL$4,0)+2,0), ""), "")</f>
        <v/>
      </c>
      <c r="AD106" s="905"/>
      <c r="AE106" s="422"/>
      <c r="AF106" s="54"/>
      <c r="AG106" s="434" t="str">
        <f>IFERROR(VLOOKUP(O106, 【参考】数式用!$AY$5:$AY$13, 1, FALSE), "")</f>
        <v/>
      </c>
      <c r="AH106" s="435" t="str">
        <f>IFERROR(VLOOKUP(N106, 【参考】数式用!$BA$2:$BB$48, 2, FALSE), "")</f>
        <v/>
      </c>
      <c r="AI106" s="436" t="str">
        <f t="shared" si="4"/>
        <v/>
      </c>
      <c r="AJ106" s="437" t="str">
        <f t="shared" si="5"/>
        <v/>
      </c>
      <c r="AK106" s="155"/>
      <c r="AL106" s="155"/>
      <c r="AM106" s="127"/>
      <c r="AN106" s="127"/>
      <c r="AO106" s="127"/>
      <c r="AP106" s="127"/>
      <c r="AQ106" s="127"/>
      <c r="AR106" s="127"/>
      <c r="AS106" s="127"/>
      <c r="AT106" s="127"/>
    </row>
    <row r="107" spans="1:46" s="126" customFormat="1" ht="30" customHeight="1">
      <c r="A107" s="157">
        <v>94</v>
      </c>
      <c r="B107" s="912" t="str">
        <f>IF(基本情報入力シート!C132="","",基本情報入力シート!C132)</f>
        <v/>
      </c>
      <c r="C107" s="913"/>
      <c r="D107" s="913"/>
      <c r="E107" s="913"/>
      <c r="F107" s="913"/>
      <c r="G107" s="913"/>
      <c r="H107" s="913"/>
      <c r="I107" s="914"/>
      <c r="J107" s="418" t="str">
        <f>IF(基本情報入力シート!M132="","",基本情報入力シート!M132)</f>
        <v/>
      </c>
      <c r="K107" s="419" t="str">
        <f>IF(基本情報入力シート!R132="","",基本情報入力シート!R132)</f>
        <v/>
      </c>
      <c r="L107" s="419" t="str">
        <f>IF(基本情報入力シート!W132="","",基本情報入力シート!W132)</f>
        <v/>
      </c>
      <c r="M107" s="418" t="str">
        <f>IF(基本情報入力シート!X132="","",基本情報入力シート!X132)</f>
        <v/>
      </c>
      <c r="N107" s="161" t="str">
        <f>IF(基本情報入力シート!Y132="","",基本情報入力シート!Y132)</f>
        <v/>
      </c>
      <c r="O107" s="168"/>
      <c r="P107" s="47"/>
      <c r="Q107" s="1011"/>
      <c r="R107" s="1012"/>
      <c r="S107" s="158" t="str">
        <f>IFERROR(ROUNDDOWN(Q107*VLOOKUP(N107,【参考】数式用!$AR$2:$AW$48,MATCH(P107,【参考】数式用!$AT$4:$AW$4)+2,FALSE)*0.5, 0), "")</f>
        <v/>
      </c>
      <c r="T107" s="48"/>
      <c r="U107" s="160" t="str">
        <f>IFERROR(IF(AG107&lt;&gt;"",Q107*VLOOKUP(N107,【参考】数式用!$AG$2:$AL$48,MATCH(P107,【参考】数式用!$AI$4:$AL$4,0)+2,0), ""), "")</f>
        <v/>
      </c>
      <c r="V107" s="42"/>
      <c r="W107" s="935"/>
      <c r="X107" s="936"/>
      <c r="Y107" s="43"/>
      <c r="Z107" s="49"/>
      <c r="AA107" s="159" t="str">
        <f>IFERROR(IF(Y107="ー", "", ROUNDDOWN(Z107*VLOOKUP(N107,【参考】数式用!$AR$2:$AW$48,MATCH(Y107,【参考】数式用!$AT$4:$AW$4)+2,FALSE)*0.5, 0)), "")</f>
        <v/>
      </c>
      <c r="AB107" s="50"/>
      <c r="AC107" s="905" t="str">
        <f>IFERROR(IF(AG107&lt;&gt;"",Z107*VLOOKUP(N107,【参考】数式用!$AG$2:$AL$48,MATCH(Y107,【参考】数式用!$AI$4:$AL$4,0)+2,0), ""), "")</f>
        <v/>
      </c>
      <c r="AD107" s="905"/>
      <c r="AE107" s="422"/>
      <c r="AF107" s="54"/>
      <c r="AG107" s="434" t="str">
        <f>IFERROR(VLOOKUP(O107, 【参考】数式用!$AY$5:$AY$13, 1, FALSE), "")</f>
        <v/>
      </c>
      <c r="AH107" s="435" t="str">
        <f>IFERROR(VLOOKUP(N107, 【参考】数式用!$BA$2:$BB$48, 2, FALSE), "")</f>
        <v/>
      </c>
      <c r="AI107" s="436" t="str">
        <f t="shared" si="4"/>
        <v/>
      </c>
      <c r="AJ107" s="437" t="str">
        <f t="shared" si="5"/>
        <v/>
      </c>
      <c r="AK107" s="155"/>
      <c r="AL107" s="155"/>
      <c r="AM107" s="127"/>
      <c r="AN107" s="127"/>
      <c r="AO107" s="127"/>
      <c r="AP107" s="127"/>
      <c r="AQ107" s="127"/>
      <c r="AR107" s="127"/>
      <c r="AS107" s="127"/>
      <c r="AT107" s="127"/>
    </row>
    <row r="108" spans="1:46" s="126" customFormat="1" ht="30" customHeight="1">
      <c r="A108" s="157">
        <v>95</v>
      </c>
      <c r="B108" s="912" t="str">
        <f>IF(基本情報入力シート!C133="","",基本情報入力シート!C133)</f>
        <v/>
      </c>
      <c r="C108" s="913"/>
      <c r="D108" s="913"/>
      <c r="E108" s="913"/>
      <c r="F108" s="913"/>
      <c r="G108" s="913"/>
      <c r="H108" s="913"/>
      <c r="I108" s="914"/>
      <c r="J108" s="418" t="str">
        <f>IF(基本情報入力シート!M133="","",基本情報入力シート!M133)</f>
        <v/>
      </c>
      <c r="K108" s="419" t="str">
        <f>IF(基本情報入力シート!R133="","",基本情報入力シート!R133)</f>
        <v/>
      </c>
      <c r="L108" s="419" t="str">
        <f>IF(基本情報入力シート!W133="","",基本情報入力シート!W133)</f>
        <v/>
      </c>
      <c r="M108" s="418" t="str">
        <f>IF(基本情報入力シート!X133="","",基本情報入力シート!X133)</f>
        <v/>
      </c>
      <c r="N108" s="161" t="str">
        <f>IF(基本情報入力シート!Y133="","",基本情報入力シート!Y133)</f>
        <v/>
      </c>
      <c r="O108" s="168"/>
      <c r="P108" s="47"/>
      <c r="Q108" s="1011"/>
      <c r="R108" s="1012"/>
      <c r="S108" s="158" t="str">
        <f>IFERROR(ROUNDDOWN(Q108*VLOOKUP(N108,【参考】数式用!$AR$2:$AW$48,MATCH(P108,【参考】数式用!$AT$4:$AW$4)+2,FALSE)*0.5, 0), "")</f>
        <v/>
      </c>
      <c r="T108" s="48"/>
      <c r="U108" s="160" t="str">
        <f>IFERROR(IF(AG108&lt;&gt;"",Q108*VLOOKUP(N108,【参考】数式用!$AG$2:$AL$48,MATCH(P108,【参考】数式用!$AI$4:$AL$4,0)+2,0), ""), "")</f>
        <v/>
      </c>
      <c r="V108" s="42"/>
      <c r="W108" s="935"/>
      <c r="X108" s="936"/>
      <c r="Y108" s="43"/>
      <c r="Z108" s="49"/>
      <c r="AA108" s="159" t="str">
        <f>IFERROR(IF(Y108="ー", "", ROUNDDOWN(Z108*VLOOKUP(N108,【参考】数式用!$AR$2:$AW$48,MATCH(Y108,【参考】数式用!$AT$4:$AW$4)+2,FALSE)*0.5, 0)), "")</f>
        <v/>
      </c>
      <c r="AB108" s="50"/>
      <c r="AC108" s="905" t="str">
        <f>IFERROR(IF(AG108&lt;&gt;"",Z108*VLOOKUP(N108,【参考】数式用!$AG$2:$AL$48,MATCH(Y108,【参考】数式用!$AI$4:$AL$4,0)+2,0), ""), "")</f>
        <v/>
      </c>
      <c r="AD108" s="905"/>
      <c r="AE108" s="422"/>
      <c r="AF108" s="54"/>
      <c r="AG108" s="434" t="str">
        <f>IFERROR(VLOOKUP(O108, 【参考】数式用!$AY$5:$AY$13, 1, FALSE), "")</f>
        <v/>
      </c>
      <c r="AH108" s="435" t="str">
        <f>IFERROR(VLOOKUP(N108, 【参考】数式用!$BA$2:$BB$48, 2, FALSE), "")</f>
        <v/>
      </c>
      <c r="AI108" s="436" t="str">
        <f t="shared" si="4"/>
        <v/>
      </c>
      <c r="AJ108" s="437" t="str">
        <f t="shared" si="5"/>
        <v/>
      </c>
      <c r="AK108" s="155"/>
      <c r="AL108" s="155"/>
      <c r="AM108" s="127"/>
      <c r="AN108" s="127"/>
      <c r="AO108" s="127"/>
      <c r="AP108" s="127"/>
      <c r="AQ108" s="127"/>
      <c r="AR108" s="127"/>
      <c r="AS108" s="127"/>
      <c r="AT108" s="127"/>
    </row>
    <row r="109" spans="1:46" s="126" customFormat="1" ht="30" customHeight="1">
      <c r="A109" s="157">
        <v>96</v>
      </c>
      <c r="B109" s="912" t="str">
        <f>IF(基本情報入力シート!C134="","",基本情報入力シート!C134)</f>
        <v/>
      </c>
      <c r="C109" s="913"/>
      <c r="D109" s="913"/>
      <c r="E109" s="913"/>
      <c r="F109" s="913"/>
      <c r="G109" s="913"/>
      <c r="H109" s="913"/>
      <c r="I109" s="914"/>
      <c r="J109" s="418" t="str">
        <f>IF(基本情報入力シート!M134="","",基本情報入力シート!M134)</f>
        <v/>
      </c>
      <c r="K109" s="419" t="str">
        <f>IF(基本情報入力シート!R134="","",基本情報入力シート!R134)</f>
        <v/>
      </c>
      <c r="L109" s="419" t="str">
        <f>IF(基本情報入力シート!W134="","",基本情報入力シート!W134)</f>
        <v/>
      </c>
      <c r="M109" s="418" t="str">
        <f>IF(基本情報入力シート!X134="","",基本情報入力シート!X134)</f>
        <v/>
      </c>
      <c r="N109" s="161" t="str">
        <f>IF(基本情報入力シート!Y134="","",基本情報入力シート!Y134)</f>
        <v/>
      </c>
      <c r="O109" s="168"/>
      <c r="P109" s="47"/>
      <c r="Q109" s="1011"/>
      <c r="R109" s="1012"/>
      <c r="S109" s="158" t="str">
        <f>IFERROR(ROUNDDOWN(Q109*VLOOKUP(N109,【参考】数式用!$AR$2:$AW$48,MATCH(P109,【参考】数式用!$AT$4:$AW$4)+2,FALSE)*0.5, 0), "")</f>
        <v/>
      </c>
      <c r="T109" s="48"/>
      <c r="U109" s="160" t="str">
        <f>IFERROR(IF(AG109&lt;&gt;"",Q109*VLOOKUP(N109,【参考】数式用!$AG$2:$AL$48,MATCH(P109,【参考】数式用!$AI$4:$AL$4,0)+2,0), ""), "")</f>
        <v/>
      </c>
      <c r="V109" s="42"/>
      <c r="W109" s="935"/>
      <c r="X109" s="936"/>
      <c r="Y109" s="43"/>
      <c r="Z109" s="49"/>
      <c r="AA109" s="159" t="str">
        <f>IFERROR(IF(Y109="ー", "", ROUNDDOWN(Z109*VLOOKUP(N109,【参考】数式用!$AR$2:$AW$48,MATCH(Y109,【参考】数式用!$AT$4:$AW$4)+2,FALSE)*0.5, 0)), "")</f>
        <v/>
      </c>
      <c r="AB109" s="50"/>
      <c r="AC109" s="905" t="str">
        <f>IFERROR(IF(AG109&lt;&gt;"",Z109*VLOOKUP(N109,【参考】数式用!$AG$2:$AL$48,MATCH(Y109,【参考】数式用!$AI$4:$AL$4,0)+2,0), ""), "")</f>
        <v/>
      </c>
      <c r="AD109" s="905"/>
      <c r="AE109" s="422"/>
      <c r="AF109" s="54"/>
      <c r="AG109" s="434" t="str">
        <f>IFERROR(VLOOKUP(O109, 【参考】数式用!$AY$5:$AY$13, 1, FALSE), "")</f>
        <v/>
      </c>
      <c r="AH109" s="435" t="str">
        <f>IFERROR(VLOOKUP(N109, 【参考】数式用!$BA$2:$BB$48, 2, FALSE), "")</f>
        <v/>
      </c>
      <c r="AI109" s="436" t="str">
        <f t="shared" si="4"/>
        <v/>
      </c>
      <c r="AJ109" s="437" t="str">
        <f t="shared" si="5"/>
        <v/>
      </c>
      <c r="AK109" s="155"/>
      <c r="AL109" s="155"/>
      <c r="AM109" s="127"/>
      <c r="AN109" s="127"/>
      <c r="AO109" s="127"/>
      <c r="AP109" s="127"/>
      <c r="AQ109" s="127"/>
      <c r="AR109" s="127"/>
      <c r="AS109" s="127"/>
      <c r="AT109" s="127"/>
    </row>
    <row r="110" spans="1:46" s="126" customFormat="1" ht="30" customHeight="1">
      <c r="A110" s="157">
        <v>97</v>
      </c>
      <c r="B110" s="912" t="str">
        <f>IF(基本情報入力シート!C135="","",基本情報入力シート!C135)</f>
        <v/>
      </c>
      <c r="C110" s="913"/>
      <c r="D110" s="913"/>
      <c r="E110" s="913"/>
      <c r="F110" s="913"/>
      <c r="G110" s="913"/>
      <c r="H110" s="913"/>
      <c r="I110" s="914"/>
      <c r="J110" s="418" t="str">
        <f>IF(基本情報入力シート!M135="","",基本情報入力シート!M135)</f>
        <v/>
      </c>
      <c r="K110" s="419" t="str">
        <f>IF(基本情報入力シート!R135="","",基本情報入力シート!R135)</f>
        <v/>
      </c>
      <c r="L110" s="419" t="str">
        <f>IF(基本情報入力シート!W135="","",基本情報入力シート!W135)</f>
        <v/>
      </c>
      <c r="M110" s="418" t="str">
        <f>IF(基本情報入力シート!X135="","",基本情報入力シート!X135)</f>
        <v/>
      </c>
      <c r="N110" s="161" t="str">
        <f>IF(基本情報入力シート!Y135="","",基本情報入力シート!Y135)</f>
        <v/>
      </c>
      <c r="O110" s="168"/>
      <c r="P110" s="47"/>
      <c r="Q110" s="1011"/>
      <c r="R110" s="1012"/>
      <c r="S110" s="158" t="str">
        <f>IFERROR(ROUNDDOWN(Q110*VLOOKUP(N110,【参考】数式用!$AR$2:$AW$48,MATCH(P110,【参考】数式用!$AT$4:$AW$4)+2,FALSE)*0.5, 0), "")</f>
        <v/>
      </c>
      <c r="T110" s="48"/>
      <c r="U110" s="160" t="str">
        <f>IFERROR(IF(AG110&lt;&gt;"",Q110*VLOOKUP(N110,【参考】数式用!$AG$2:$AL$48,MATCH(P110,【参考】数式用!$AI$4:$AL$4,0)+2,0), ""), "")</f>
        <v/>
      </c>
      <c r="V110" s="42"/>
      <c r="W110" s="935"/>
      <c r="X110" s="936"/>
      <c r="Y110" s="43"/>
      <c r="Z110" s="49"/>
      <c r="AA110" s="159" t="str">
        <f>IFERROR(IF(Y110="ー", "", ROUNDDOWN(Z110*VLOOKUP(N110,【参考】数式用!$AR$2:$AW$48,MATCH(Y110,【参考】数式用!$AT$4:$AW$4)+2,FALSE)*0.5, 0)), "")</f>
        <v/>
      </c>
      <c r="AB110" s="50"/>
      <c r="AC110" s="905" t="str">
        <f>IFERROR(IF(AG110&lt;&gt;"",Z110*VLOOKUP(N110,【参考】数式用!$AG$2:$AL$48,MATCH(Y110,【参考】数式用!$AI$4:$AL$4,0)+2,0), ""), "")</f>
        <v/>
      </c>
      <c r="AD110" s="905"/>
      <c r="AE110" s="422"/>
      <c r="AF110" s="54"/>
      <c r="AG110" s="434" t="str">
        <f>IFERROR(VLOOKUP(O110, 【参考】数式用!$AY$5:$AY$13, 1, FALSE), "")</f>
        <v/>
      </c>
      <c r="AH110" s="435" t="str">
        <f>IFERROR(VLOOKUP(N110, 【参考】数式用!$BA$2:$BB$48, 2, FALSE), "")</f>
        <v/>
      </c>
      <c r="AI110" s="436" t="str">
        <f t="shared" ref="AI110:AI113" si="6">IF(AND(OR(P110="処遇改善加算Ⅰ",P110="処遇改善加算Ⅱ"),AH110="対象"), 1,"")</f>
        <v/>
      </c>
      <c r="AJ110" s="437" t="str">
        <f t="shared" si="5"/>
        <v/>
      </c>
      <c r="AK110" s="155"/>
      <c r="AL110" s="155"/>
      <c r="AM110" s="127"/>
      <c r="AN110" s="127"/>
      <c r="AO110" s="127"/>
      <c r="AP110" s="127"/>
      <c r="AQ110" s="127"/>
      <c r="AR110" s="127"/>
      <c r="AS110" s="127"/>
      <c r="AT110" s="127"/>
    </row>
    <row r="111" spans="1:46" s="126" customFormat="1" ht="30" customHeight="1">
      <c r="A111" s="157">
        <v>98</v>
      </c>
      <c r="B111" s="912" t="str">
        <f>IF(基本情報入力シート!C136="","",基本情報入力シート!C136)</f>
        <v/>
      </c>
      <c r="C111" s="913"/>
      <c r="D111" s="913"/>
      <c r="E111" s="913"/>
      <c r="F111" s="913"/>
      <c r="G111" s="913"/>
      <c r="H111" s="913"/>
      <c r="I111" s="914"/>
      <c r="J111" s="418" t="str">
        <f>IF(基本情報入力シート!M136="","",基本情報入力シート!M136)</f>
        <v/>
      </c>
      <c r="K111" s="419" t="str">
        <f>IF(基本情報入力シート!R136="","",基本情報入力シート!R136)</f>
        <v/>
      </c>
      <c r="L111" s="419" t="str">
        <f>IF(基本情報入力シート!W136="","",基本情報入力シート!W136)</f>
        <v/>
      </c>
      <c r="M111" s="418" t="str">
        <f>IF(基本情報入力シート!X136="","",基本情報入力シート!X136)</f>
        <v/>
      </c>
      <c r="N111" s="161" t="str">
        <f>IF(基本情報入力シート!Y136="","",基本情報入力シート!Y136)</f>
        <v/>
      </c>
      <c r="O111" s="168"/>
      <c r="P111" s="47"/>
      <c r="Q111" s="1011"/>
      <c r="R111" s="1012"/>
      <c r="S111" s="158" t="str">
        <f>IFERROR(ROUNDDOWN(Q111*VLOOKUP(N111,【参考】数式用!$AR$2:$AW$48,MATCH(P111,【参考】数式用!$AT$4:$AW$4)+2,FALSE)*0.5, 0), "")</f>
        <v/>
      </c>
      <c r="T111" s="48"/>
      <c r="U111" s="160" t="str">
        <f>IFERROR(IF(AG111&lt;&gt;"",Q111*VLOOKUP(N111,【参考】数式用!$AG$2:$AL$48,MATCH(P111,【参考】数式用!$AI$4:$AL$4,0)+2,0), ""), "")</f>
        <v/>
      </c>
      <c r="V111" s="42"/>
      <c r="W111" s="935"/>
      <c r="X111" s="936"/>
      <c r="Y111" s="43"/>
      <c r="Z111" s="49"/>
      <c r="AA111" s="159" t="str">
        <f>IFERROR(IF(Y111="ー", "", ROUNDDOWN(Z111*VLOOKUP(N111,【参考】数式用!$AR$2:$AW$48,MATCH(Y111,【参考】数式用!$AT$4:$AW$4)+2,FALSE)*0.5, 0)), "")</f>
        <v/>
      </c>
      <c r="AB111" s="50"/>
      <c r="AC111" s="905" t="str">
        <f>IFERROR(IF(AG111&lt;&gt;"",Z111*VLOOKUP(N111,【参考】数式用!$AG$2:$AL$48,MATCH(Y111,【参考】数式用!$AI$4:$AL$4,0)+2,0), ""), "")</f>
        <v/>
      </c>
      <c r="AD111" s="905"/>
      <c r="AE111" s="422"/>
      <c r="AF111" s="54"/>
      <c r="AG111" s="434" t="str">
        <f>IFERROR(VLOOKUP(O111, 【参考】数式用!$AY$5:$AY$13, 1, FALSE), "")</f>
        <v/>
      </c>
      <c r="AH111" s="435" t="str">
        <f>IFERROR(VLOOKUP(N111, 【参考】数式用!$BA$2:$BB$48, 2, FALSE), "")</f>
        <v/>
      </c>
      <c r="AI111" s="436" t="str">
        <f t="shared" si="6"/>
        <v/>
      </c>
      <c r="AJ111" s="437" t="str">
        <f t="shared" si="5"/>
        <v/>
      </c>
      <c r="AK111" s="155"/>
      <c r="AL111" s="155"/>
      <c r="AM111" s="127"/>
      <c r="AN111" s="127"/>
      <c r="AO111" s="127"/>
      <c r="AP111" s="127"/>
      <c r="AQ111" s="127"/>
      <c r="AR111" s="127"/>
      <c r="AS111" s="127"/>
      <c r="AT111" s="127"/>
    </row>
    <row r="112" spans="1:46" s="126" customFormat="1" ht="30" customHeight="1">
      <c r="A112" s="461">
        <v>99</v>
      </c>
      <c r="B112" s="1020" t="str">
        <f>IF(基本情報入力シート!C137="","",基本情報入力シート!C137)</f>
        <v/>
      </c>
      <c r="C112" s="1021"/>
      <c r="D112" s="1021"/>
      <c r="E112" s="1021"/>
      <c r="F112" s="1021"/>
      <c r="G112" s="1021"/>
      <c r="H112" s="1021"/>
      <c r="I112" s="1022"/>
      <c r="J112" s="418" t="str">
        <f>IF(基本情報入力シート!M137="","",基本情報入力シート!M137)</f>
        <v/>
      </c>
      <c r="K112" s="418" t="str">
        <f>IF(基本情報入力シート!R137="","",基本情報入力シート!R137)</f>
        <v/>
      </c>
      <c r="L112" s="418" t="str">
        <f>IF(基本情報入力シート!W137="","",基本情報入力シート!W137)</f>
        <v/>
      </c>
      <c r="M112" s="418" t="str">
        <f>IF(基本情報入力シート!X137="","",基本情報入力シート!X137)</f>
        <v/>
      </c>
      <c r="N112" s="462" t="str">
        <f>IF(基本情報入力シート!Y137="","",基本情報入力シート!Y137)</f>
        <v/>
      </c>
      <c r="O112" s="463"/>
      <c r="P112" s="464"/>
      <c r="Q112" s="1023"/>
      <c r="R112" s="1024"/>
      <c r="S112" s="465" t="str">
        <f>IFERROR(ROUNDDOWN(Q112*VLOOKUP(N112,【参考】数式用!$AR$2:$AW$48,MATCH(P112,【参考】数式用!$AT$4:$AW$4)+2,FALSE)*0.5, 0), "")</f>
        <v/>
      </c>
      <c r="T112" s="466"/>
      <c r="U112" s="467" t="str">
        <f>IFERROR(IF(AG112&lt;&gt;"",Q112*VLOOKUP(N112,【参考】数式用!$AG$2:$AL$48,MATCH(P112,【参考】数式用!$AI$4:$AL$4,0)+2,0), ""), "")</f>
        <v/>
      </c>
      <c r="V112" s="468"/>
      <c r="W112" s="1025"/>
      <c r="X112" s="1026"/>
      <c r="Y112" s="469"/>
      <c r="Z112" s="470"/>
      <c r="AA112" s="471" t="str">
        <f>IFERROR(IF(Y112="ー", "", ROUNDDOWN(Z112*VLOOKUP(N112,【参考】数式用!$AR$2:$AW$48,MATCH(Y112,【参考】数式用!$AT$4:$AW$4)+2,FALSE)*0.5, 0)), "")</f>
        <v/>
      </c>
      <c r="AB112" s="472"/>
      <c r="AC112" s="907" t="str">
        <f>IFERROR(IF(AG112&lt;&gt;"",Z112*VLOOKUP(N112,【参考】数式用!$AG$2:$AL$48,MATCH(Y112,【参考】数式用!$AI$4:$AL$4,0)+2,0), ""), "")</f>
        <v/>
      </c>
      <c r="AD112" s="907"/>
      <c r="AE112" s="473"/>
      <c r="AF112" s="474"/>
      <c r="AG112" s="475" t="str">
        <f>IFERROR(VLOOKUP(O112, 【参考】数式用!$AY$5:$AY$13, 1, FALSE), "")</f>
        <v/>
      </c>
      <c r="AH112" s="476" t="str">
        <f>IFERROR(VLOOKUP(N112, 【参考】数式用!$BA$2:$BB$48, 2, FALSE), "")</f>
        <v/>
      </c>
      <c r="AI112" s="477" t="str">
        <f t="shared" si="6"/>
        <v/>
      </c>
      <c r="AJ112" s="478" t="str">
        <f t="shared" si="5"/>
        <v/>
      </c>
      <c r="AK112" s="155"/>
      <c r="AL112" s="155"/>
      <c r="AM112" s="127"/>
      <c r="AN112" s="127"/>
      <c r="AO112" s="127"/>
      <c r="AP112" s="127"/>
      <c r="AQ112" s="127"/>
      <c r="AR112" s="127"/>
      <c r="AS112" s="127"/>
      <c r="AT112" s="127"/>
    </row>
    <row r="113" spans="1:46" s="486" customFormat="1" ht="30" customHeight="1" thickBot="1">
      <c r="A113" s="162">
        <v>100</v>
      </c>
      <c r="B113" s="1013" t="str">
        <f>IF(基本情報入力シート!C138="","",基本情報入力シート!C138)</f>
        <v/>
      </c>
      <c r="C113" s="1014"/>
      <c r="D113" s="1014"/>
      <c r="E113" s="1014"/>
      <c r="F113" s="1014"/>
      <c r="G113" s="1014"/>
      <c r="H113" s="1014"/>
      <c r="I113" s="1015"/>
      <c r="J113" s="420" t="str">
        <f>IF(基本情報入力シート!M138="","",基本情報入力シート!M138)</f>
        <v/>
      </c>
      <c r="K113" s="420" t="str">
        <f>IF(基本情報入力シート!R138="","",基本情報入力シート!R138)</f>
        <v/>
      </c>
      <c r="L113" s="420" t="str">
        <f>IF(基本情報入力シート!W138="","",基本情報入力シート!W138)</f>
        <v/>
      </c>
      <c r="M113" s="420" t="str">
        <f>IF(基本情報入力シート!X138="","",基本情報入力シート!X138)</f>
        <v/>
      </c>
      <c r="N113" s="163" t="str">
        <f>IF(基本情報入力シート!Y138="","",基本情報入力シート!Y138)</f>
        <v/>
      </c>
      <c r="O113" s="479"/>
      <c r="P113" s="51"/>
      <c r="Q113" s="1016"/>
      <c r="R113" s="1017"/>
      <c r="S113" s="164" t="str">
        <f>IFERROR(ROUNDDOWN(Q113*VLOOKUP(N113,【参考】数式用!$AR$2:$AW$48,MATCH(P113,【参考】数式用!$AT$4:$AW$4)+2,FALSE)*0.5, 0), "")</f>
        <v/>
      </c>
      <c r="T113" s="52"/>
      <c r="U113" s="456" t="str">
        <f>IFERROR(IF(AG113&lt;&gt;"",Q113*VLOOKUP(N113,【参考】数式用!$AG$2:$AL$48,MATCH(P113,【参考】数式用!$AI$4:$AL$4,0)+2,0), ""), "")</f>
        <v/>
      </c>
      <c r="V113" s="44"/>
      <c r="W113" s="1018"/>
      <c r="X113" s="1019"/>
      <c r="Y113" s="109"/>
      <c r="Z113" s="458"/>
      <c r="AA113" s="165" t="str">
        <f>IFERROR(IF(Y113="ー", "", ROUNDDOWN(Z113*VLOOKUP(N113,【参考】数式用!$AR$2:$AW$48,MATCH(Y113,【参考】数式用!$AT$4:$AW$4)+2,FALSE)*0.5, 0)), "")</f>
        <v/>
      </c>
      <c r="AB113" s="119"/>
      <c r="AC113" s="908" t="str">
        <f>IFERROR(IF(AG113&lt;&gt;"",Z113*VLOOKUP(N113,【参考】数式用!$AG$2:$AL$48,MATCH(Y113,【参考】数式用!$AI$4:$AL$4,0)+2,0), ""), "")</f>
        <v/>
      </c>
      <c r="AD113" s="908"/>
      <c r="AE113" s="423"/>
      <c r="AF113" s="120"/>
      <c r="AG113" s="480" t="str">
        <f>IFERROR(VLOOKUP(O113, 【参考】数式用!$AY$5:$AY$13, 1, FALSE), "")</f>
        <v/>
      </c>
      <c r="AH113" s="481" t="str">
        <f>IFERROR(VLOOKUP(N113, 【参考】数式用!$BA$2:$BB$48, 2, FALSE), "")</f>
        <v/>
      </c>
      <c r="AI113" s="482" t="str">
        <f t="shared" si="6"/>
        <v/>
      </c>
      <c r="AJ113" s="483" t="str">
        <f t="shared" si="5"/>
        <v/>
      </c>
      <c r="AK113" s="484"/>
      <c r="AL113" s="484"/>
      <c r="AM113" s="485"/>
      <c r="AN113" s="485"/>
      <c r="AO113" s="485"/>
      <c r="AP113" s="485"/>
      <c r="AQ113" s="485"/>
      <c r="AR113" s="485"/>
      <c r="AS113" s="485"/>
      <c r="AT113" s="485"/>
    </row>
  </sheetData>
  <sheetProtection algorithmName="SHA-512" hashValue="0IyDi2WTjAhLFd1Py6WN20xwamT34TdfFic6Mp3loNltlx2DEBliW114/t7PXtCkoh/+QEYjMUYJs0F7oYT3mA==" saltValue="FQnAm7hg2Z/cGx0sql2lYg==" spinCount="100000" sheet="1" formatCells="0" formatColumns="0" formatRows="0" sort="0" autoFilter="0"/>
  <autoFilter ref="B13:N13" xr:uid="{391FBEF8-726C-49C3-BCA3-09F8343BC308}">
    <filterColumn colId="0" showButton="0"/>
    <filterColumn colId="1" showButton="0"/>
    <filterColumn colId="2" showButton="0"/>
    <filterColumn colId="3" showButton="0"/>
    <filterColumn colId="4" showButton="0"/>
    <filterColumn colId="5" showButton="0"/>
    <filterColumn colId="6" showButton="0"/>
  </autoFilter>
  <mergeCells count="455">
    <mergeCell ref="X7:AA7"/>
    <mergeCell ref="X8:AA8"/>
    <mergeCell ref="B109:I109"/>
    <mergeCell ref="B102:I102"/>
    <mergeCell ref="Q102:R102"/>
    <mergeCell ref="W102:X102"/>
    <mergeCell ref="B100:I100"/>
    <mergeCell ref="Q100:R100"/>
    <mergeCell ref="W100:X100"/>
    <mergeCell ref="Q109:R109"/>
    <mergeCell ref="W109:X109"/>
    <mergeCell ref="W104:X104"/>
    <mergeCell ref="B105:I105"/>
    <mergeCell ref="Q105:R105"/>
    <mergeCell ref="W105:X105"/>
    <mergeCell ref="B101:I101"/>
    <mergeCell ref="Q101:R101"/>
    <mergeCell ref="W101:X101"/>
    <mergeCell ref="B103:I103"/>
    <mergeCell ref="Q103:R103"/>
    <mergeCell ref="W103:X103"/>
    <mergeCell ref="B106:I106"/>
    <mergeCell ref="Q106:R106"/>
    <mergeCell ref="W106:X106"/>
    <mergeCell ref="B113:I113"/>
    <mergeCell ref="Q113:R113"/>
    <mergeCell ref="W113:X113"/>
    <mergeCell ref="B110:I110"/>
    <mergeCell ref="Q110:R110"/>
    <mergeCell ref="W110:X110"/>
    <mergeCell ref="B111:I111"/>
    <mergeCell ref="Q111:R111"/>
    <mergeCell ref="W111:X111"/>
    <mergeCell ref="B112:I112"/>
    <mergeCell ref="Q112:R112"/>
    <mergeCell ref="W112:X112"/>
    <mergeCell ref="B107:I107"/>
    <mergeCell ref="Q107:R107"/>
    <mergeCell ref="W107:X107"/>
    <mergeCell ref="B104:I104"/>
    <mergeCell ref="Q104:R104"/>
    <mergeCell ref="B108:I108"/>
    <mergeCell ref="Q108:R108"/>
    <mergeCell ref="W108:X108"/>
    <mergeCell ref="B92:I92"/>
    <mergeCell ref="Q92:R92"/>
    <mergeCell ref="W92:X92"/>
    <mergeCell ref="B98:I98"/>
    <mergeCell ref="Q98:R98"/>
    <mergeCell ref="W98:X98"/>
    <mergeCell ref="B99:I99"/>
    <mergeCell ref="Q99:R99"/>
    <mergeCell ref="W99:X99"/>
    <mergeCell ref="B96:I96"/>
    <mergeCell ref="Q96:R96"/>
    <mergeCell ref="W96:X96"/>
    <mergeCell ref="B97:I97"/>
    <mergeCell ref="Q97:R97"/>
    <mergeCell ref="W97:X97"/>
    <mergeCell ref="B93:I93"/>
    <mergeCell ref="Q93:R93"/>
    <mergeCell ref="W93:X93"/>
    <mergeCell ref="B94:I94"/>
    <mergeCell ref="Q94:R94"/>
    <mergeCell ref="W94:X94"/>
    <mergeCell ref="B95:I95"/>
    <mergeCell ref="Q95:R95"/>
    <mergeCell ref="W95:X95"/>
    <mergeCell ref="B88:I88"/>
    <mergeCell ref="Q88:R88"/>
    <mergeCell ref="W88:X88"/>
    <mergeCell ref="B84:I84"/>
    <mergeCell ref="Q84:R84"/>
    <mergeCell ref="W84:X84"/>
    <mergeCell ref="B85:I85"/>
    <mergeCell ref="Q85:R85"/>
    <mergeCell ref="W85:X85"/>
    <mergeCell ref="B86:I86"/>
    <mergeCell ref="Q86:R86"/>
    <mergeCell ref="W86:X86"/>
    <mergeCell ref="B87:I87"/>
    <mergeCell ref="Q87:R87"/>
    <mergeCell ref="W87:X87"/>
    <mergeCell ref="B90:I90"/>
    <mergeCell ref="Q90:R90"/>
    <mergeCell ref="W90:X90"/>
    <mergeCell ref="B91:I91"/>
    <mergeCell ref="Q91:R91"/>
    <mergeCell ref="W91:X91"/>
    <mergeCell ref="B89:I89"/>
    <mergeCell ref="Q89:R89"/>
    <mergeCell ref="W89:X89"/>
    <mergeCell ref="B78:I78"/>
    <mergeCell ref="Q78:R78"/>
    <mergeCell ref="W78:X78"/>
    <mergeCell ref="B79:I79"/>
    <mergeCell ref="Q79:R79"/>
    <mergeCell ref="W79:X79"/>
    <mergeCell ref="B80:I80"/>
    <mergeCell ref="Q80:R80"/>
    <mergeCell ref="W80:X80"/>
    <mergeCell ref="B81:I81"/>
    <mergeCell ref="Q81:R81"/>
    <mergeCell ref="W81:X81"/>
    <mergeCell ref="B82:I82"/>
    <mergeCell ref="Q82:R82"/>
    <mergeCell ref="W82:X82"/>
    <mergeCell ref="B83:I83"/>
    <mergeCell ref="Q83:R83"/>
    <mergeCell ref="W83:X83"/>
    <mergeCell ref="B77:I77"/>
    <mergeCell ref="Q77:R77"/>
    <mergeCell ref="W77:X77"/>
    <mergeCell ref="B74:I74"/>
    <mergeCell ref="Q74:R74"/>
    <mergeCell ref="W74:X74"/>
    <mergeCell ref="B75:I75"/>
    <mergeCell ref="Q75:R75"/>
    <mergeCell ref="W75:X75"/>
    <mergeCell ref="B68:I68"/>
    <mergeCell ref="Q68:R68"/>
    <mergeCell ref="W68:X68"/>
    <mergeCell ref="B76:I76"/>
    <mergeCell ref="Q76:R76"/>
    <mergeCell ref="W76:X76"/>
    <mergeCell ref="B72:I72"/>
    <mergeCell ref="Q72:R72"/>
    <mergeCell ref="W72:X72"/>
    <mergeCell ref="B73:I73"/>
    <mergeCell ref="Q73:R73"/>
    <mergeCell ref="W73:X73"/>
    <mergeCell ref="B69:I69"/>
    <mergeCell ref="Q69:R69"/>
    <mergeCell ref="W69:X69"/>
    <mergeCell ref="B70:I70"/>
    <mergeCell ref="Q70:R70"/>
    <mergeCell ref="W70:X70"/>
    <mergeCell ref="B71:I71"/>
    <mergeCell ref="Q71:R71"/>
    <mergeCell ref="W71:X71"/>
    <mergeCell ref="B66:I66"/>
    <mergeCell ref="Q66:R66"/>
    <mergeCell ref="W66:X66"/>
    <mergeCell ref="B67:I67"/>
    <mergeCell ref="Q67:R67"/>
    <mergeCell ref="W67:X67"/>
    <mergeCell ref="B58:I58"/>
    <mergeCell ref="Q58:R58"/>
    <mergeCell ref="W58:X58"/>
    <mergeCell ref="B59:I59"/>
    <mergeCell ref="Q59:R59"/>
    <mergeCell ref="W59:X59"/>
    <mergeCell ref="B65:I65"/>
    <mergeCell ref="Q65:R65"/>
    <mergeCell ref="W65:X65"/>
    <mergeCell ref="B62:I62"/>
    <mergeCell ref="Q62:R62"/>
    <mergeCell ref="W62:X62"/>
    <mergeCell ref="B63:I63"/>
    <mergeCell ref="Q63:R63"/>
    <mergeCell ref="W63:X63"/>
    <mergeCell ref="B56:I56"/>
    <mergeCell ref="Q56:R56"/>
    <mergeCell ref="W56:X56"/>
    <mergeCell ref="B64:I64"/>
    <mergeCell ref="Q64:R64"/>
    <mergeCell ref="W64:X64"/>
    <mergeCell ref="B60:I60"/>
    <mergeCell ref="Q60:R60"/>
    <mergeCell ref="W60:X60"/>
    <mergeCell ref="B61:I61"/>
    <mergeCell ref="Q61:R61"/>
    <mergeCell ref="W61:X61"/>
    <mergeCell ref="B57:I57"/>
    <mergeCell ref="Q57:R57"/>
    <mergeCell ref="W57:X57"/>
    <mergeCell ref="B54:I54"/>
    <mergeCell ref="Q54:R54"/>
    <mergeCell ref="W54:X54"/>
    <mergeCell ref="B55:I55"/>
    <mergeCell ref="Q55:R55"/>
    <mergeCell ref="W55:X55"/>
    <mergeCell ref="B46:I46"/>
    <mergeCell ref="Q46:R46"/>
    <mergeCell ref="W46:X46"/>
    <mergeCell ref="B47:I47"/>
    <mergeCell ref="Q47:R47"/>
    <mergeCell ref="W47:X47"/>
    <mergeCell ref="B53:I53"/>
    <mergeCell ref="Q53:R53"/>
    <mergeCell ref="W53:X53"/>
    <mergeCell ref="B50:I50"/>
    <mergeCell ref="Q50:R50"/>
    <mergeCell ref="W50:X50"/>
    <mergeCell ref="B51:I51"/>
    <mergeCell ref="Q51:R51"/>
    <mergeCell ref="W51:X51"/>
    <mergeCell ref="B44:I44"/>
    <mergeCell ref="Q44:R44"/>
    <mergeCell ref="W44:X44"/>
    <mergeCell ref="B52:I52"/>
    <mergeCell ref="Q52:R52"/>
    <mergeCell ref="W52:X52"/>
    <mergeCell ref="B48:I48"/>
    <mergeCell ref="Q48:R48"/>
    <mergeCell ref="W48:X48"/>
    <mergeCell ref="B49:I49"/>
    <mergeCell ref="Q49:R49"/>
    <mergeCell ref="W49:X49"/>
    <mergeCell ref="B45:I45"/>
    <mergeCell ref="Q45:R45"/>
    <mergeCell ref="W45:X45"/>
    <mergeCell ref="B42:I42"/>
    <mergeCell ref="Q42:R42"/>
    <mergeCell ref="W42:X42"/>
    <mergeCell ref="B43:I43"/>
    <mergeCell ref="Q43:R43"/>
    <mergeCell ref="W43:X43"/>
    <mergeCell ref="B34:I34"/>
    <mergeCell ref="Q34:R34"/>
    <mergeCell ref="W34:X34"/>
    <mergeCell ref="B35:I35"/>
    <mergeCell ref="Q35:R35"/>
    <mergeCell ref="W35:X35"/>
    <mergeCell ref="B41:I41"/>
    <mergeCell ref="Q41:R41"/>
    <mergeCell ref="W41:X41"/>
    <mergeCell ref="B38:I38"/>
    <mergeCell ref="Q38:R38"/>
    <mergeCell ref="W38:X38"/>
    <mergeCell ref="B39:I39"/>
    <mergeCell ref="Q39:R39"/>
    <mergeCell ref="W39:X39"/>
    <mergeCell ref="B32:I32"/>
    <mergeCell ref="Q32:R32"/>
    <mergeCell ref="W32:X32"/>
    <mergeCell ref="B40:I40"/>
    <mergeCell ref="Q40:R40"/>
    <mergeCell ref="W40:X40"/>
    <mergeCell ref="B36:I36"/>
    <mergeCell ref="Q36:R36"/>
    <mergeCell ref="W36:X36"/>
    <mergeCell ref="B37:I37"/>
    <mergeCell ref="Q37:R37"/>
    <mergeCell ref="W37:X37"/>
    <mergeCell ref="B33:I33"/>
    <mergeCell ref="Q33:R33"/>
    <mergeCell ref="W33:X33"/>
    <mergeCell ref="B18:I18"/>
    <mergeCell ref="Q18:R18"/>
    <mergeCell ref="W18:X18"/>
    <mergeCell ref="B19:I19"/>
    <mergeCell ref="Q19:R19"/>
    <mergeCell ref="W19:X19"/>
    <mergeCell ref="B28:I28"/>
    <mergeCell ref="Q28:R28"/>
    <mergeCell ref="W28:X28"/>
    <mergeCell ref="B24:I24"/>
    <mergeCell ref="Q24:R24"/>
    <mergeCell ref="W24:X24"/>
    <mergeCell ref="B25:I25"/>
    <mergeCell ref="Q25:R25"/>
    <mergeCell ref="W25:X25"/>
    <mergeCell ref="B22:I22"/>
    <mergeCell ref="Q22:R22"/>
    <mergeCell ref="W22:X22"/>
    <mergeCell ref="W30:X30"/>
    <mergeCell ref="B26:I26"/>
    <mergeCell ref="Q26:R26"/>
    <mergeCell ref="W26:X26"/>
    <mergeCell ref="B27:I27"/>
    <mergeCell ref="Q27:R27"/>
    <mergeCell ref="W27:X27"/>
    <mergeCell ref="Q23:R23"/>
    <mergeCell ref="B31:I31"/>
    <mergeCell ref="Q31:R31"/>
    <mergeCell ref="W31:X31"/>
    <mergeCell ref="B29:I29"/>
    <mergeCell ref="Q29:R29"/>
    <mergeCell ref="W29:X29"/>
    <mergeCell ref="AB1:AC1"/>
    <mergeCell ref="AD1:AF1"/>
    <mergeCell ref="AK10:AL12"/>
    <mergeCell ref="A3:E3"/>
    <mergeCell ref="F3:M3"/>
    <mergeCell ref="B5:M5"/>
    <mergeCell ref="W7:W8"/>
    <mergeCell ref="P10:AF10"/>
    <mergeCell ref="W5:W6"/>
    <mergeCell ref="AC5:AC6"/>
    <mergeCell ref="A10:A13"/>
    <mergeCell ref="B10:I13"/>
    <mergeCell ref="J10:J13"/>
    <mergeCell ref="K10:L12"/>
    <mergeCell ref="M10:M13"/>
    <mergeCell ref="N10:N13"/>
    <mergeCell ref="AC7:AC8"/>
    <mergeCell ref="B6:C6"/>
    <mergeCell ref="O10:O13"/>
    <mergeCell ref="AG10:AG13"/>
    <mergeCell ref="AH10:AH13"/>
    <mergeCell ref="D6:M6"/>
    <mergeCell ref="X5:AA5"/>
    <mergeCell ref="X6:AA6"/>
    <mergeCell ref="AI10:AJ12"/>
    <mergeCell ref="AC12:AD13"/>
    <mergeCell ref="AC16:AD16"/>
    <mergeCell ref="AC17:AD17"/>
    <mergeCell ref="AC18:AD18"/>
    <mergeCell ref="AC19:AD19"/>
    <mergeCell ref="B8:T9"/>
    <mergeCell ref="B16:I16"/>
    <mergeCell ref="Q16:R16"/>
    <mergeCell ref="W16:X16"/>
    <mergeCell ref="B17:I17"/>
    <mergeCell ref="Q17:R17"/>
    <mergeCell ref="W17:X17"/>
    <mergeCell ref="W14:X14"/>
    <mergeCell ref="B15:I15"/>
    <mergeCell ref="Q15:R15"/>
    <mergeCell ref="W15:X15"/>
    <mergeCell ref="AC14:AD14"/>
    <mergeCell ref="AC15:AD15"/>
    <mergeCell ref="B14:I14"/>
    <mergeCell ref="Q14:R14"/>
    <mergeCell ref="Y12:Y13"/>
    <mergeCell ref="Z12:Z13"/>
    <mergeCell ref="AE12:AE13"/>
    <mergeCell ref="D7:M7"/>
    <mergeCell ref="AC36:AD36"/>
    <mergeCell ref="B23:I23"/>
    <mergeCell ref="P11:X11"/>
    <mergeCell ref="Y11:AF11"/>
    <mergeCell ref="P12:P13"/>
    <mergeCell ref="Q12:R13"/>
    <mergeCell ref="W12:X12"/>
    <mergeCell ref="V12:V13"/>
    <mergeCell ref="U12:U13"/>
    <mergeCell ref="W13:X13"/>
    <mergeCell ref="S12:S13"/>
    <mergeCell ref="T12:T13"/>
    <mergeCell ref="AA12:AA13"/>
    <mergeCell ref="AB12:AB13"/>
    <mergeCell ref="W23:X23"/>
    <mergeCell ref="B20:I20"/>
    <mergeCell ref="Q20:R20"/>
    <mergeCell ref="W20:X20"/>
    <mergeCell ref="B21:I21"/>
    <mergeCell ref="Q21:R21"/>
    <mergeCell ref="W21:X21"/>
    <mergeCell ref="B30:I30"/>
    <mergeCell ref="Q30:R30"/>
    <mergeCell ref="AC46:AD46"/>
    <mergeCell ref="AC47:AD47"/>
    <mergeCell ref="AC48:AD48"/>
    <mergeCell ref="AC49:AD49"/>
    <mergeCell ref="AC50:AD50"/>
    <mergeCell ref="AC51:AD51"/>
    <mergeCell ref="AC52:AD52"/>
    <mergeCell ref="AC53:AD53"/>
    <mergeCell ref="AC20:AD20"/>
    <mergeCell ref="AC21:AD21"/>
    <mergeCell ref="AC22:AD22"/>
    <mergeCell ref="AC23:AD23"/>
    <mergeCell ref="AC24:AD24"/>
    <mergeCell ref="AC25:AD25"/>
    <mergeCell ref="AC26:AD26"/>
    <mergeCell ref="AC27:AD27"/>
    <mergeCell ref="AC28:AD28"/>
    <mergeCell ref="AC29:AD29"/>
    <mergeCell ref="AC30:AD30"/>
    <mergeCell ref="AC31:AD31"/>
    <mergeCell ref="AC32:AD32"/>
    <mergeCell ref="AC33:AD33"/>
    <mergeCell ref="AC34:AD34"/>
    <mergeCell ref="AC35:AD35"/>
    <mergeCell ref="AC37:AD37"/>
    <mergeCell ref="AC38:AD38"/>
    <mergeCell ref="AC39:AD39"/>
    <mergeCell ref="AC40:AD40"/>
    <mergeCell ref="AC41:AD41"/>
    <mergeCell ref="AC42:AD42"/>
    <mergeCell ref="AC43:AD43"/>
    <mergeCell ref="AC44:AD44"/>
    <mergeCell ref="AC45:AD45"/>
    <mergeCell ref="AC96:AD96"/>
    <mergeCell ref="AC112:AD112"/>
    <mergeCell ref="AC113:AD113"/>
    <mergeCell ref="AC101:AD101"/>
    <mergeCell ref="AC102:AD102"/>
    <mergeCell ref="AC103:AD103"/>
    <mergeCell ref="AC104:AD104"/>
    <mergeCell ref="AC105:AD105"/>
    <mergeCell ref="AC106:AD106"/>
    <mergeCell ref="AC107:AD107"/>
    <mergeCell ref="AC108:AD108"/>
    <mergeCell ref="AC109:AD109"/>
    <mergeCell ref="AC110:AD110"/>
    <mergeCell ref="AC75:AD75"/>
    <mergeCell ref="AC76:AD76"/>
    <mergeCell ref="AC77:AD77"/>
    <mergeCell ref="AC78:AD78"/>
    <mergeCell ref="AC79:AD79"/>
    <mergeCell ref="AC111:AD111"/>
    <mergeCell ref="AC85:AD85"/>
    <mergeCell ref="AC86:AD86"/>
    <mergeCell ref="AC87:AD87"/>
    <mergeCell ref="AC88:AD88"/>
    <mergeCell ref="AC89:AD89"/>
    <mergeCell ref="AC90:AD90"/>
    <mergeCell ref="AC91:AD91"/>
    <mergeCell ref="AC80:AD80"/>
    <mergeCell ref="AC81:AD81"/>
    <mergeCell ref="AC82:AD82"/>
    <mergeCell ref="AC99:AD99"/>
    <mergeCell ref="AC100:AD100"/>
    <mergeCell ref="AC83:AD83"/>
    <mergeCell ref="AC84:AD84"/>
    <mergeCell ref="AC92:AD92"/>
    <mergeCell ref="AC93:AD93"/>
    <mergeCell ref="AC94:AD94"/>
    <mergeCell ref="AC95:AD95"/>
    <mergeCell ref="AC65:AD65"/>
    <mergeCell ref="AC66:AD66"/>
    <mergeCell ref="AC67:AD67"/>
    <mergeCell ref="AC68:AD68"/>
    <mergeCell ref="AC72:AD72"/>
    <mergeCell ref="AC73:AD73"/>
    <mergeCell ref="AC74:AD74"/>
    <mergeCell ref="AC69:AD69"/>
    <mergeCell ref="AC70:AD70"/>
    <mergeCell ref="AD5:AF6"/>
    <mergeCell ref="AD7:AF8"/>
    <mergeCell ref="AC97:AD97"/>
    <mergeCell ref="AC98:AD98"/>
    <mergeCell ref="AC71:AD71"/>
    <mergeCell ref="AN14:AO14"/>
    <mergeCell ref="AN15:AO15"/>
    <mergeCell ref="AN16:AO16"/>
    <mergeCell ref="AN17:AO17"/>
    <mergeCell ref="AN18:AO18"/>
    <mergeCell ref="AN19:AO19"/>
    <mergeCell ref="AN20:AO20"/>
    <mergeCell ref="AN21:AO21"/>
    <mergeCell ref="AC54:AD54"/>
    <mergeCell ref="AC55:AD55"/>
    <mergeCell ref="AC56:AD56"/>
    <mergeCell ref="AC57:AD57"/>
    <mergeCell ref="AC58:AD58"/>
    <mergeCell ref="AC59:AD59"/>
    <mergeCell ref="AC60:AD60"/>
    <mergeCell ref="AC61:AD61"/>
    <mergeCell ref="AC62:AD62"/>
    <mergeCell ref="AC63:AD63"/>
    <mergeCell ref="AC64:AD64"/>
  </mergeCells>
  <phoneticPr fontId="6"/>
  <conditionalFormatting sqref="O14:O113">
    <cfRule type="expression" dxfId="14" priority="5">
      <formula>N14&lt;&gt;""</formula>
    </cfRule>
  </conditionalFormatting>
  <conditionalFormatting sqref="P14:Q113">
    <cfRule type="expression" dxfId="13" priority="3">
      <formula>$N14&lt;&gt;""</formula>
    </cfRule>
  </conditionalFormatting>
  <conditionalFormatting sqref="Q14:Q113">
    <cfRule type="expression" dxfId="12" priority="2">
      <formula>P14=""</formula>
    </cfRule>
  </conditionalFormatting>
  <conditionalFormatting sqref="T14:T113">
    <cfRule type="expression" dxfId="11" priority="1">
      <formula>$N14&lt;&gt;""</formula>
    </cfRule>
  </conditionalFormatting>
  <conditionalFormatting sqref="V14:V113">
    <cfRule type="expression" dxfId="10" priority="22">
      <formula>U14&lt;&gt;""</formula>
    </cfRule>
  </conditionalFormatting>
  <conditionalFormatting sqref="W14:X113">
    <cfRule type="expression" dxfId="9" priority="171">
      <formula>$AI14=""</formula>
    </cfRule>
  </conditionalFormatting>
  <conditionalFormatting sqref="Y14:Y113">
    <cfRule type="expression" dxfId="8" priority="26">
      <formula>$N14&lt;&gt;""</formula>
    </cfRule>
  </conditionalFormatting>
  <conditionalFormatting sqref="Z14:Z113 AB14:AB113">
    <cfRule type="expression" dxfId="7" priority="30">
      <formula>OR($Y14="",$Y14="―")</formula>
    </cfRule>
  </conditionalFormatting>
  <conditionalFormatting sqref="AC5 AC7">
    <cfRule type="expression" dxfId="6" priority="38">
      <formula>$AC5="○"</formula>
    </cfRule>
  </conditionalFormatting>
  <conditionalFormatting sqref="AC14:AC113">
    <cfRule type="expression" dxfId="5" priority="110">
      <formula>OR(Z14="",Z14="ー")</formula>
    </cfRule>
  </conditionalFormatting>
  <conditionalFormatting sqref="AD5">
    <cfRule type="expression" dxfId="4" priority="34">
      <formula>$AC$5&lt;&gt;"×"</formula>
    </cfRule>
  </conditionalFormatting>
  <conditionalFormatting sqref="AD7">
    <cfRule type="expression" dxfId="3" priority="36">
      <formula>$AC$7&lt;&gt;"×"</formula>
    </cfRule>
  </conditionalFormatting>
  <conditionalFormatting sqref="AE14:AE113">
    <cfRule type="expression" dxfId="2" priority="61">
      <formula>AC14&lt;&gt;""</formula>
    </cfRule>
  </conditionalFormatting>
  <conditionalFormatting sqref="AF14:AH113">
    <cfRule type="expression" dxfId="1" priority="172">
      <formula>$AJ14=""</formula>
    </cfRule>
  </conditionalFormatting>
  <conditionalFormatting sqref="AN14:AN21">
    <cfRule type="expression" dxfId="0" priority="16">
      <formula>AM14=""</formula>
    </cfRule>
  </conditionalFormatting>
  <dataValidations xWindow="1015" yWindow="629" count="3">
    <dataValidation imeMode="halfAlpha" allowBlank="1" showInputMessage="1" showErrorMessage="1" sqref="B14:B113" xr:uid="{64693CF5-7C22-4473-86B1-0A80DDE43DB4}"/>
    <dataValidation type="whole" operator="greaterThanOrEqual" allowBlank="1" showInputMessage="1" showErrorMessage="1" prompt="要件を満たす職員数を記入してください。" sqref="W14:X113 AF14:AF113" xr:uid="{BA46A5C6-3631-4FAF-A0B7-308F13308903}">
      <formula1>0</formula1>
    </dataValidation>
    <dataValidation operator="greaterThanOrEqual" allowBlank="1" showInputMessage="1" showErrorMessage="1" prompt="要件を満たす職員数を記入してください。" sqref="AG14:AG1048576 AH10 AH14:AH113 AG9:AG10 AG1:AG4" xr:uid="{D6E0BB99-7E0C-4F13-890B-A5D7E32646FF}"/>
  </dataValidations>
  <printOptions horizontalCentered="1"/>
  <pageMargins left="0.51181102362204722" right="0.51181102362204722" top="0.74803149606299213" bottom="0.74803149606299213" header="0.31496062992125984" footer="0.31496062992125984"/>
  <pageSetup paperSize="9" scale="49" fitToHeight="0" orientation="landscape" r:id="rId1"/>
  <drawing r:id="rId2"/>
  <legacyDrawing r:id="rId3"/>
  <extLst>
    <ext xmlns:x14="http://schemas.microsoft.com/office/spreadsheetml/2009/9/main" uri="{CCE6A557-97BC-4b89-ADB6-D9C93CAAB3DF}">
      <x14:dataValidations xmlns:xm="http://schemas.microsoft.com/office/excel/2006/main" xWindow="1015" yWindow="629" count="4">
        <x14:dataValidation type="list" allowBlank="1" showInputMessage="1" showErrorMessage="1" xr:uid="{7455E495-FE30-4710-832F-9D6C368B2DE9}">
          <x14:formula1>
            <xm:f>【参考】数式用!$AP$2:$AP$6</xm:f>
          </x14:formula1>
          <xm:sqref>Y14:Y113</xm:sqref>
        </x14:dataValidation>
        <x14:dataValidation type="list" allowBlank="1" showInputMessage="1" showErrorMessage="1" xr:uid="{F3B9E123-754A-466C-B95F-CC4F526ED035}">
          <x14:formula1>
            <xm:f>【参考】数式用!$AN$6:$AN$7</xm:f>
          </x14:formula1>
          <xm:sqref>V14:V113 AE14:AE113 T14:T113 AB14:AB113</xm:sqref>
        </x14:dataValidation>
        <x14:dataValidation type="list" allowBlank="1" showInputMessage="1" showErrorMessage="1" xr:uid="{FAFC39E0-C5B6-4BFA-BE7C-9CAC064354A1}">
          <x14:formula1>
            <xm:f>【参考】数式用!$L$4:$AD$4</xm:f>
          </x14:formula1>
          <xm:sqref>O14:O113</xm:sqref>
        </x14:dataValidation>
        <x14:dataValidation type="list" allowBlank="1" showInputMessage="1" showErrorMessage="1" xr:uid="{6BCE4AF8-D256-4B24-A837-0BF4B348FA79}">
          <x14:formula1>
            <xm:f>【参考】数式用!$L$4:$O$4</xm:f>
          </x14:formula1>
          <xm:sqref>P14:P113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F08FB-BB4C-4656-8242-CB1081519DCE}">
  <sheetPr codeName="Sheet6">
    <pageSetUpPr fitToPage="1"/>
  </sheetPr>
  <dimension ref="A1:BB48"/>
  <sheetViews>
    <sheetView zoomScale="80" zoomScaleNormal="80" zoomScaleSheetLayoutView="85" workbookViewId="0">
      <selection activeCell="B49" sqref="B49:I49"/>
    </sheetView>
  </sheetViews>
  <sheetFormatPr defaultColWidth="9" defaultRowHeight="13.5"/>
  <cols>
    <col min="1" max="1" width="54.5" style="4" customWidth="1"/>
    <col min="2" max="2" width="8" style="4" customWidth="1"/>
    <col min="3" max="9" width="7.75" style="4" bestFit="1" customWidth="1"/>
    <col min="10" max="11" width="7.5" style="4" bestFit="1" customWidth="1"/>
    <col min="12" max="24" width="7.75" style="4" bestFit="1" customWidth="1"/>
    <col min="25" max="29" width="8.25" style="4" bestFit="1" customWidth="1"/>
    <col min="30" max="30" width="8.25" style="4" customWidth="1"/>
    <col min="31" max="31" width="11.625" style="4" customWidth="1"/>
    <col min="32" max="32" width="9" style="4"/>
    <col min="33" max="33" width="57.125" style="4" customWidth="1"/>
    <col min="34" max="34" width="9" style="108"/>
    <col min="35" max="35" width="8" style="4" customWidth="1"/>
    <col min="36" max="37" width="9" style="4"/>
    <col min="38" max="38" width="9.25" style="4" customWidth="1"/>
    <col min="39" max="41" width="9" style="4"/>
    <col min="42" max="42" width="17.125" style="4" customWidth="1"/>
    <col min="43" max="43" width="9" style="4"/>
    <col min="44" max="44" width="55.125" style="4" customWidth="1"/>
    <col min="45" max="45" width="9.125" style="108" customWidth="1"/>
    <col min="46" max="46" width="8.5" style="4" customWidth="1"/>
    <col min="47" max="50" width="9" style="4"/>
    <col min="51" max="51" width="26.5" style="4" customWidth="1"/>
    <col min="52" max="52" width="26.375" style="4" customWidth="1"/>
    <col min="53" max="53" width="50.5" style="4" customWidth="1"/>
    <col min="54" max="16384" width="9" style="4"/>
  </cols>
  <sheetData>
    <row r="1" spans="1:54" ht="14.25" thickBot="1">
      <c r="A1" s="3" t="s">
        <v>1962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G1" s="29" t="s">
        <v>2149</v>
      </c>
      <c r="AH1" s="104"/>
      <c r="AI1"/>
      <c r="AJ1"/>
      <c r="AK1"/>
      <c r="AL1"/>
      <c r="AN1" s="26" t="s">
        <v>131</v>
      </c>
      <c r="AP1" s="3" t="s">
        <v>2176</v>
      </c>
      <c r="AR1" s="29" t="s">
        <v>2150</v>
      </c>
      <c r="AS1" s="104"/>
      <c r="AT1"/>
      <c r="AU1"/>
      <c r="AV1"/>
      <c r="AW1"/>
      <c r="AY1" s="3" t="s">
        <v>2058</v>
      </c>
      <c r="BA1" s="3" t="s">
        <v>2175</v>
      </c>
      <c r="BB1" s="3"/>
    </row>
    <row r="2" spans="1:54">
      <c r="A2" s="1033" t="s">
        <v>1963</v>
      </c>
      <c r="B2" s="1036" t="s">
        <v>1964</v>
      </c>
      <c r="C2" s="1039" t="s">
        <v>134</v>
      </c>
      <c r="D2" s="1040"/>
      <c r="E2" s="1040"/>
      <c r="F2" s="1041"/>
      <c r="G2" s="1042" t="s">
        <v>135</v>
      </c>
      <c r="H2" s="1043"/>
      <c r="I2" s="1044"/>
      <c r="J2" s="1042" t="s">
        <v>136</v>
      </c>
      <c r="K2" s="1044"/>
      <c r="L2" s="1053" t="s">
        <v>137</v>
      </c>
      <c r="M2" s="1054"/>
      <c r="N2" s="1054"/>
      <c r="O2" s="1054"/>
      <c r="P2" s="1054"/>
      <c r="Q2" s="1054"/>
      <c r="R2" s="1054"/>
      <c r="S2" s="1054"/>
      <c r="T2" s="1054"/>
      <c r="U2" s="1054"/>
      <c r="V2" s="1054"/>
      <c r="W2" s="1054"/>
      <c r="X2" s="1054"/>
      <c r="Y2" s="1054"/>
      <c r="Z2" s="1054"/>
      <c r="AA2" s="1054"/>
      <c r="AB2" s="1054"/>
      <c r="AC2" s="1054"/>
      <c r="AD2" s="1055"/>
      <c r="AE2" s="1045" t="s">
        <v>1965</v>
      </c>
      <c r="AF2" s="5"/>
      <c r="AG2" s="1033" t="s">
        <v>1963</v>
      </c>
      <c r="AH2" s="1036" t="s">
        <v>1964</v>
      </c>
      <c r="AI2" s="1056" t="s">
        <v>138</v>
      </c>
      <c r="AJ2" s="1057"/>
      <c r="AK2" s="1057"/>
      <c r="AL2" s="1058"/>
      <c r="AM2" s="5"/>
      <c r="AN2" s="27" t="s">
        <v>139</v>
      </c>
      <c r="AO2" s="5"/>
      <c r="AP2" s="19" t="s">
        <v>2126</v>
      </c>
      <c r="AR2" s="1033" t="s">
        <v>1963</v>
      </c>
      <c r="AS2" s="1036" t="s">
        <v>1964</v>
      </c>
      <c r="AT2" s="1056" t="s">
        <v>2151</v>
      </c>
      <c r="AU2" s="1057"/>
      <c r="AV2" s="1057"/>
      <c r="AW2" s="1058"/>
      <c r="AY2" s="1045" t="s">
        <v>2057</v>
      </c>
      <c r="BA2" s="1048" t="s">
        <v>133</v>
      </c>
      <c r="BB2" s="1041" t="s">
        <v>2059</v>
      </c>
    </row>
    <row r="3" spans="1:54" ht="30.6" customHeight="1" thickBot="1">
      <c r="A3" s="1034"/>
      <c r="B3" s="1037"/>
      <c r="C3" s="1027" t="s">
        <v>140</v>
      </c>
      <c r="D3" s="1028"/>
      <c r="E3" s="1028"/>
      <c r="F3" s="1029"/>
      <c r="G3" s="1027" t="s">
        <v>141</v>
      </c>
      <c r="H3" s="1028"/>
      <c r="I3" s="1029"/>
      <c r="J3" s="1027"/>
      <c r="K3" s="1029"/>
      <c r="L3" s="1030" t="s">
        <v>2152</v>
      </c>
      <c r="M3" s="1031"/>
      <c r="N3" s="1031"/>
      <c r="O3" s="1031"/>
      <c r="P3" s="1031"/>
      <c r="Q3" s="1031"/>
      <c r="R3" s="1031"/>
      <c r="S3" s="1031"/>
      <c r="T3" s="1031"/>
      <c r="U3" s="1031"/>
      <c r="V3" s="1031"/>
      <c r="W3" s="1031"/>
      <c r="X3" s="1031"/>
      <c r="Y3" s="1031"/>
      <c r="Z3" s="1031"/>
      <c r="AA3" s="1031"/>
      <c r="AB3" s="1031"/>
      <c r="AC3" s="1031"/>
      <c r="AD3" s="1032"/>
      <c r="AE3" s="1046"/>
      <c r="AF3" s="5"/>
      <c r="AG3" s="1034"/>
      <c r="AH3" s="1037"/>
      <c r="AI3" s="1059"/>
      <c r="AJ3" s="1060"/>
      <c r="AK3" s="1060"/>
      <c r="AL3" s="1061"/>
      <c r="AM3" s="5"/>
      <c r="AN3" s="28"/>
      <c r="AO3" s="5"/>
      <c r="AP3" s="21" t="s">
        <v>2153</v>
      </c>
      <c r="AR3" s="1034"/>
      <c r="AS3" s="1037"/>
      <c r="AT3" s="1059"/>
      <c r="AU3" s="1060"/>
      <c r="AV3" s="1060"/>
      <c r="AW3" s="1061"/>
      <c r="AY3" s="1046"/>
      <c r="BA3" s="1049"/>
      <c r="BB3" s="1051"/>
    </row>
    <row r="4" spans="1:54" ht="48.6" customHeight="1" thickBot="1">
      <c r="A4" s="1035"/>
      <c r="B4" s="1038"/>
      <c r="C4" s="55" t="s">
        <v>2154</v>
      </c>
      <c r="D4" s="56" t="s">
        <v>2155</v>
      </c>
      <c r="E4" s="56" t="s">
        <v>2156</v>
      </c>
      <c r="F4" s="57" t="s">
        <v>2157</v>
      </c>
      <c r="G4" s="55" t="s">
        <v>124</v>
      </c>
      <c r="H4" s="56" t="s">
        <v>122</v>
      </c>
      <c r="I4" s="57" t="s">
        <v>125</v>
      </c>
      <c r="J4" s="55" t="s">
        <v>1966</v>
      </c>
      <c r="K4" s="57" t="s">
        <v>123</v>
      </c>
      <c r="L4" s="58" t="s">
        <v>2126</v>
      </c>
      <c r="M4" s="59" t="s">
        <v>2153</v>
      </c>
      <c r="N4" s="59" t="s">
        <v>2158</v>
      </c>
      <c r="O4" s="59" t="s">
        <v>2159</v>
      </c>
      <c r="P4" s="59" t="s">
        <v>2160</v>
      </c>
      <c r="Q4" s="59" t="s">
        <v>2161</v>
      </c>
      <c r="R4" s="59" t="s">
        <v>2162</v>
      </c>
      <c r="S4" s="59" t="s">
        <v>2163</v>
      </c>
      <c r="T4" s="59" t="s">
        <v>2164</v>
      </c>
      <c r="U4" s="59" t="s">
        <v>2165</v>
      </c>
      <c r="V4" s="59" t="s">
        <v>2166</v>
      </c>
      <c r="W4" s="59" t="s">
        <v>2167</v>
      </c>
      <c r="X4" s="59" t="s">
        <v>2168</v>
      </c>
      <c r="Y4" s="59" t="s">
        <v>2169</v>
      </c>
      <c r="Z4" s="59" t="s">
        <v>2170</v>
      </c>
      <c r="AA4" s="59" t="s">
        <v>2171</v>
      </c>
      <c r="AB4" s="59" t="s">
        <v>2172</v>
      </c>
      <c r="AC4" s="60" t="s">
        <v>2173</v>
      </c>
      <c r="AD4" s="61" t="s">
        <v>2174</v>
      </c>
      <c r="AE4" s="1047"/>
      <c r="AF4" s="5"/>
      <c r="AG4" s="1035"/>
      <c r="AH4" s="1038"/>
      <c r="AI4" s="83" t="s">
        <v>2126</v>
      </c>
      <c r="AJ4" s="84" t="s">
        <v>2153</v>
      </c>
      <c r="AK4" s="84" t="s">
        <v>2158</v>
      </c>
      <c r="AL4" s="85" t="s">
        <v>2159</v>
      </c>
      <c r="AM4" s="5"/>
      <c r="AN4" s="441"/>
      <c r="AO4" s="5"/>
      <c r="AP4" s="21" t="s">
        <v>2158</v>
      </c>
      <c r="AR4" s="1035"/>
      <c r="AS4" s="1038"/>
      <c r="AT4" s="83" t="s">
        <v>2126</v>
      </c>
      <c r="AU4" s="84" t="s">
        <v>2153</v>
      </c>
      <c r="AV4" s="84" t="s">
        <v>2158</v>
      </c>
      <c r="AW4" s="85" t="s">
        <v>2159</v>
      </c>
      <c r="AY4" s="1047"/>
      <c r="BA4" s="1050"/>
      <c r="BB4" s="1052"/>
    </row>
    <row r="5" spans="1:54" ht="14.25" thickBot="1">
      <c r="A5" s="62" t="s">
        <v>1967</v>
      </c>
      <c r="B5" s="63" t="s">
        <v>1968</v>
      </c>
      <c r="C5" s="6">
        <v>0.13700000000000001</v>
      </c>
      <c r="D5" s="7">
        <v>0.1</v>
      </c>
      <c r="E5" s="7">
        <v>5.5E-2</v>
      </c>
      <c r="F5" s="8">
        <v>0</v>
      </c>
      <c r="G5" s="6">
        <v>6.3E-2</v>
      </c>
      <c r="H5" s="7">
        <v>4.2000000000000003E-2</v>
      </c>
      <c r="I5" s="8">
        <v>0</v>
      </c>
      <c r="J5" s="6">
        <v>2.4E-2</v>
      </c>
      <c r="K5" s="8">
        <v>0</v>
      </c>
      <c r="L5" s="64">
        <v>0.245</v>
      </c>
      <c r="M5" s="65">
        <v>0.224</v>
      </c>
      <c r="N5" s="65">
        <v>0.182</v>
      </c>
      <c r="O5" s="65">
        <v>0.14499999999999999</v>
      </c>
      <c r="P5" s="65">
        <v>0.221</v>
      </c>
      <c r="Q5" s="65">
        <v>0.20799999999999999</v>
      </c>
      <c r="R5" s="65">
        <v>0.2</v>
      </c>
      <c r="S5" s="65">
        <v>0.187</v>
      </c>
      <c r="T5" s="65">
        <v>0.184</v>
      </c>
      <c r="U5" s="65">
        <v>0.16300000000000001</v>
      </c>
      <c r="V5" s="65">
        <v>0.16299999999999998</v>
      </c>
      <c r="W5" s="65">
        <v>0.158</v>
      </c>
      <c r="X5" s="65">
        <v>0.14199999999999999</v>
      </c>
      <c r="Y5" s="65">
        <v>0.13899999999999998</v>
      </c>
      <c r="Z5" s="65">
        <v>0.12100000000000001</v>
      </c>
      <c r="AA5" s="65">
        <v>0.11800000000000001</v>
      </c>
      <c r="AB5" s="65">
        <v>0.1</v>
      </c>
      <c r="AC5" s="66">
        <v>7.5999999999999998E-2</v>
      </c>
      <c r="AD5" s="67">
        <v>0</v>
      </c>
      <c r="AE5" s="68">
        <v>2.1000000000000001E-2</v>
      </c>
      <c r="AF5" s="5"/>
      <c r="AG5" s="62" t="s">
        <v>1967</v>
      </c>
      <c r="AH5" s="105" t="s">
        <v>1968</v>
      </c>
      <c r="AI5" s="87">
        <f>J5/L5</f>
        <v>9.7959183673469397E-2</v>
      </c>
      <c r="AJ5" s="88">
        <f>J5/M5</f>
        <v>0.10714285714285714</v>
      </c>
      <c r="AK5" s="88">
        <f>J5/N5</f>
        <v>0.13186813186813187</v>
      </c>
      <c r="AL5" s="89">
        <f>J5/O5</f>
        <v>0.16551724137931037</v>
      </c>
      <c r="AM5" s="5"/>
      <c r="AN5" s="442" t="s">
        <v>132</v>
      </c>
      <c r="AO5" s="5"/>
      <c r="AP5" s="21" t="s">
        <v>2159</v>
      </c>
      <c r="AR5" s="62" t="s">
        <v>1967</v>
      </c>
      <c r="AS5" s="105" t="s">
        <v>1968</v>
      </c>
      <c r="AT5" s="96">
        <f>O5/L5</f>
        <v>0.59183673469387754</v>
      </c>
      <c r="AU5" s="97">
        <f>O5/M5</f>
        <v>0.64732142857142849</v>
      </c>
      <c r="AV5" s="97">
        <f>O5/N5</f>
        <v>0.79670329670329665</v>
      </c>
      <c r="AW5" s="98">
        <f>O5/O5</f>
        <v>1</v>
      </c>
      <c r="AY5" s="110" t="s">
        <v>2160</v>
      </c>
      <c r="BA5" s="113" t="s">
        <v>29</v>
      </c>
      <c r="BB5" s="114" t="s">
        <v>2059</v>
      </c>
    </row>
    <row r="6" spans="1:54" ht="14.25" thickBot="1">
      <c r="A6" s="69" t="s">
        <v>1969</v>
      </c>
      <c r="B6" s="70" t="s">
        <v>1970</v>
      </c>
      <c r="C6" s="11">
        <v>0.13700000000000001</v>
      </c>
      <c r="D6" s="12">
        <v>0.1</v>
      </c>
      <c r="E6" s="12">
        <v>5.5E-2</v>
      </c>
      <c r="F6" s="9">
        <v>0</v>
      </c>
      <c r="G6" s="11">
        <v>6.3E-2</v>
      </c>
      <c r="H6" s="12">
        <v>4.2000000000000003E-2</v>
      </c>
      <c r="I6" s="9">
        <v>0</v>
      </c>
      <c r="J6" s="11">
        <v>2.4E-2</v>
      </c>
      <c r="K6" s="9">
        <v>0</v>
      </c>
      <c r="L6" s="71">
        <v>0.245</v>
      </c>
      <c r="M6" s="31">
        <v>0.224</v>
      </c>
      <c r="N6" s="31">
        <v>0.182</v>
      </c>
      <c r="O6" s="31">
        <v>0.14499999999999999</v>
      </c>
      <c r="P6" s="31">
        <v>0.221</v>
      </c>
      <c r="Q6" s="31">
        <v>0.20799999999999999</v>
      </c>
      <c r="R6" s="31">
        <v>0.2</v>
      </c>
      <c r="S6" s="31">
        <v>0.187</v>
      </c>
      <c r="T6" s="31">
        <v>0.184</v>
      </c>
      <c r="U6" s="31">
        <v>0.16300000000000001</v>
      </c>
      <c r="V6" s="31">
        <v>0.16299999999999998</v>
      </c>
      <c r="W6" s="31">
        <v>0.158</v>
      </c>
      <c r="X6" s="31">
        <v>0.14199999999999999</v>
      </c>
      <c r="Y6" s="31">
        <v>0.13899999999999998</v>
      </c>
      <c r="Z6" s="31">
        <v>0.12100000000000001</v>
      </c>
      <c r="AA6" s="31">
        <v>0.11800000000000001</v>
      </c>
      <c r="AB6" s="31">
        <v>0.1</v>
      </c>
      <c r="AC6" s="72">
        <v>7.5999999999999998E-2</v>
      </c>
      <c r="AD6" s="73">
        <v>0</v>
      </c>
      <c r="AE6" s="74">
        <v>2.1000000000000001E-2</v>
      </c>
      <c r="AF6" s="5"/>
      <c r="AG6" s="69" t="s">
        <v>1969</v>
      </c>
      <c r="AH6" s="106" t="s">
        <v>1970</v>
      </c>
      <c r="AI6" s="90">
        <f t="shared" ref="AI6:AI48" si="0">J6/L6</f>
        <v>9.7959183673469397E-2</v>
      </c>
      <c r="AJ6" s="86">
        <f t="shared" ref="AJ6:AJ48" si="1">J6/M6</f>
        <v>0.10714285714285714</v>
      </c>
      <c r="AK6" s="86">
        <f t="shared" ref="AK6:AK48" si="2">J6/N6</f>
        <v>0.13186813186813187</v>
      </c>
      <c r="AL6" s="91">
        <f t="shared" ref="AL6:AL48" si="3">J6/O6</f>
        <v>0.16551724137931037</v>
      </c>
      <c r="AM6" s="5"/>
      <c r="AN6" s="27" t="s">
        <v>99</v>
      </c>
      <c r="AO6" s="5"/>
      <c r="AP6" s="30" t="s">
        <v>142</v>
      </c>
      <c r="AR6" s="69" t="s">
        <v>1969</v>
      </c>
      <c r="AS6" s="106" t="s">
        <v>1970</v>
      </c>
      <c r="AT6" s="99">
        <f t="shared" ref="AT6:AT48" si="4">O6/L6</f>
        <v>0.59183673469387754</v>
      </c>
      <c r="AU6" s="95">
        <f t="shared" ref="AU6:AU48" si="5">O6/M6</f>
        <v>0.64732142857142849</v>
      </c>
      <c r="AV6" s="95">
        <f t="shared" ref="AV6:AV48" si="6">O6/N6</f>
        <v>0.79670329670329665</v>
      </c>
      <c r="AW6" s="100">
        <f t="shared" ref="AW6:AW48" si="7">O6/O6</f>
        <v>1</v>
      </c>
      <c r="AY6" s="111" t="s">
        <v>2162</v>
      </c>
      <c r="BA6" s="115" t="s">
        <v>2060</v>
      </c>
      <c r="BB6" s="116" t="s">
        <v>2059</v>
      </c>
    </row>
    <row r="7" spans="1:54" ht="14.25" thickBot="1">
      <c r="A7" s="69" t="s">
        <v>1971</v>
      </c>
      <c r="B7" s="70" t="s">
        <v>1972</v>
      </c>
      <c r="C7" s="11">
        <v>0.13700000000000001</v>
      </c>
      <c r="D7" s="12">
        <v>0.1</v>
      </c>
      <c r="E7" s="12">
        <v>5.5E-2</v>
      </c>
      <c r="F7" s="9">
        <v>0</v>
      </c>
      <c r="G7" s="11">
        <v>6.3E-2</v>
      </c>
      <c r="H7" s="12">
        <v>4.2000000000000003E-2</v>
      </c>
      <c r="I7" s="9">
        <v>0</v>
      </c>
      <c r="J7" s="11">
        <v>2.4E-2</v>
      </c>
      <c r="K7" s="9">
        <v>0</v>
      </c>
      <c r="L7" s="71">
        <v>0.245</v>
      </c>
      <c r="M7" s="31">
        <v>0.224</v>
      </c>
      <c r="N7" s="31">
        <v>0.182</v>
      </c>
      <c r="O7" s="31">
        <v>0.14499999999999999</v>
      </c>
      <c r="P7" s="31">
        <v>0.221</v>
      </c>
      <c r="Q7" s="31">
        <v>0.20799999999999999</v>
      </c>
      <c r="R7" s="31">
        <v>0.2</v>
      </c>
      <c r="S7" s="31">
        <v>0.187</v>
      </c>
      <c r="T7" s="31">
        <v>0.184</v>
      </c>
      <c r="U7" s="31">
        <v>0.16300000000000001</v>
      </c>
      <c r="V7" s="31">
        <v>0.16299999999999998</v>
      </c>
      <c r="W7" s="31">
        <v>0.158</v>
      </c>
      <c r="X7" s="31">
        <v>0.14199999999999999</v>
      </c>
      <c r="Y7" s="31">
        <v>0.13899999999999998</v>
      </c>
      <c r="Z7" s="31">
        <v>0.12100000000000001</v>
      </c>
      <c r="AA7" s="31">
        <v>0.11800000000000001</v>
      </c>
      <c r="AB7" s="31">
        <v>0.1</v>
      </c>
      <c r="AC7" s="72">
        <v>7.5999999999999998E-2</v>
      </c>
      <c r="AD7" s="73">
        <v>0</v>
      </c>
      <c r="AE7" s="74">
        <v>2.1000000000000001E-2</v>
      </c>
      <c r="AF7" s="5"/>
      <c r="AG7" s="69" t="s">
        <v>1971</v>
      </c>
      <c r="AH7" s="106" t="s">
        <v>1972</v>
      </c>
      <c r="AI7" s="90">
        <f t="shared" si="0"/>
        <v>9.7959183673469397E-2</v>
      </c>
      <c r="AJ7" s="86">
        <f t="shared" si="1"/>
        <v>0.10714285714285714</v>
      </c>
      <c r="AK7" s="86">
        <f t="shared" si="2"/>
        <v>0.13186813186813187</v>
      </c>
      <c r="AL7" s="91">
        <f t="shared" si="3"/>
        <v>0.16551724137931037</v>
      </c>
      <c r="AM7" s="5"/>
      <c r="AN7" s="28"/>
      <c r="AO7" s="5"/>
      <c r="AR7" s="69" t="s">
        <v>1971</v>
      </c>
      <c r="AS7" s="106" t="s">
        <v>1972</v>
      </c>
      <c r="AT7" s="99">
        <f t="shared" si="4"/>
        <v>0.59183673469387754</v>
      </c>
      <c r="AU7" s="95">
        <f t="shared" si="5"/>
        <v>0.64732142857142849</v>
      </c>
      <c r="AV7" s="95">
        <f t="shared" si="6"/>
        <v>0.79670329670329665</v>
      </c>
      <c r="AW7" s="100">
        <f t="shared" si="7"/>
        <v>1</v>
      </c>
      <c r="AY7" s="111" t="s">
        <v>2164</v>
      </c>
      <c r="BA7" s="69" t="s">
        <v>1971</v>
      </c>
      <c r="BB7" s="116" t="s">
        <v>2059</v>
      </c>
    </row>
    <row r="8" spans="1:54">
      <c r="A8" s="75" t="s">
        <v>1973</v>
      </c>
      <c r="B8" s="70" t="s">
        <v>1974</v>
      </c>
      <c r="C8" s="11">
        <v>5.8000000000000003E-2</v>
      </c>
      <c r="D8" s="12">
        <v>4.2000000000000003E-2</v>
      </c>
      <c r="E8" s="12">
        <v>2.3E-2</v>
      </c>
      <c r="F8" s="9">
        <v>0</v>
      </c>
      <c r="G8" s="11">
        <v>2.1000000000000001E-2</v>
      </c>
      <c r="H8" s="12">
        <v>1.4999999999999999E-2</v>
      </c>
      <c r="I8" s="9">
        <v>0</v>
      </c>
      <c r="J8" s="11">
        <v>1.0999999999999999E-2</v>
      </c>
      <c r="K8" s="9">
        <v>0</v>
      </c>
      <c r="L8" s="71">
        <v>9.9999999999999992E-2</v>
      </c>
      <c r="M8" s="31">
        <v>9.4E-2</v>
      </c>
      <c r="N8" s="31">
        <v>7.9000000000000001E-2</v>
      </c>
      <c r="O8" s="31">
        <v>6.3E-2</v>
      </c>
      <c r="P8" s="31">
        <v>8.8999999999999996E-2</v>
      </c>
      <c r="Q8" s="31">
        <v>8.3999999999999991E-2</v>
      </c>
      <c r="R8" s="31">
        <v>8.3000000000000004E-2</v>
      </c>
      <c r="S8" s="31">
        <v>7.8E-2</v>
      </c>
      <c r="T8" s="31">
        <v>7.2999999999999995E-2</v>
      </c>
      <c r="U8" s="31">
        <v>6.7000000000000004E-2</v>
      </c>
      <c r="V8" s="31">
        <v>6.4999999999999988E-2</v>
      </c>
      <c r="W8" s="31">
        <v>6.8000000000000005E-2</v>
      </c>
      <c r="X8" s="31">
        <v>5.9000000000000004E-2</v>
      </c>
      <c r="Y8" s="31">
        <v>5.3999999999999999E-2</v>
      </c>
      <c r="Z8" s="31">
        <v>5.2000000000000005E-2</v>
      </c>
      <c r="AA8" s="31">
        <v>4.8000000000000001E-2</v>
      </c>
      <c r="AB8" s="31">
        <v>4.4000000000000004E-2</v>
      </c>
      <c r="AC8" s="72">
        <v>3.3000000000000002E-2</v>
      </c>
      <c r="AD8" s="73">
        <v>0</v>
      </c>
      <c r="AE8" s="74">
        <v>0.01</v>
      </c>
      <c r="AF8" s="5"/>
      <c r="AG8" s="75" t="s">
        <v>1973</v>
      </c>
      <c r="AH8" s="106" t="s">
        <v>1974</v>
      </c>
      <c r="AI8" s="90">
        <f t="shared" si="0"/>
        <v>0.11</v>
      </c>
      <c r="AJ8" s="86">
        <f t="shared" si="1"/>
        <v>0.11702127659574467</v>
      </c>
      <c r="AK8" s="86">
        <f t="shared" si="2"/>
        <v>0.13924050632911392</v>
      </c>
      <c r="AL8" s="91">
        <f t="shared" si="3"/>
        <v>0.17460317460317459</v>
      </c>
      <c r="AM8" s="5"/>
      <c r="AN8" s="5"/>
      <c r="AO8" s="5"/>
      <c r="AR8" s="75" t="s">
        <v>1973</v>
      </c>
      <c r="AS8" s="106" t="s">
        <v>1974</v>
      </c>
      <c r="AT8" s="99">
        <f t="shared" si="4"/>
        <v>0.63</v>
      </c>
      <c r="AU8" s="95">
        <f t="shared" si="5"/>
        <v>0.67021276595744683</v>
      </c>
      <c r="AV8" s="95">
        <f t="shared" si="6"/>
        <v>0.79746835443037978</v>
      </c>
      <c r="AW8" s="100">
        <f t="shared" si="7"/>
        <v>1</v>
      </c>
      <c r="AY8" s="111" t="s">
        <v>2165</v>
      </c>
      <c r="BA8" s="115" t="s">
        <v>2061</v>
      </c>
      <c r="BB8" s="116" t="s">
        <v>2059</v>
      </c>
    </row>
    <row r="9" spans="1:54">
      <c r="A9" s="69" t="s">
        <v>1975</v>
      </c>
      <c r="B9" s="70" t="s">
        <v>1976</v>
      </c>
      <c r="C9" s="11">
        <v>5.8000000000000003E-2</v>
      </c>
      <c r="D9" s="12">
        <v>4.2000000000000003E-2</v>
      </c>
      <c r="E9" s="12">
        <v>2.3E-2</v>
      </c>
      <c r="F9" s="9">
        <v>0</v>
      </c>
      <c r="G9" s="11">
        <v>2.1000000000000001E-2</v>
      </c>
      <c r="H9" s="12">
        <v>1.4999999999999999E-2</v>
      </c>
      <c r="I9" s="9">
        <v>0</v>
      </c>
      <c r="J9" s="11">
        <v>1.0999999999999999E-2</v>
      </c>
      <c r="K9" s="9">
        <v>0</v>
      </c>
      <c r="L9" s="71">
        <v>9.9999999999999992E-2</v>
      </c>
      <c r="M9" s="31">
        <v>9.4E-2</v>
      </c>
      <c r="N9" s="31">
        <v>7.9000000000000001E-2</v>
      </c>
      <c r="O9" s="31">
        <v>6.3E-2</v>
      </c>
      <c r="P9" s="31">
        <v>8.8999999999999996E-2</v>
      </c>
      <c r="Q9" s="31">
        <v>8.3999999999999991E-2</v>
      </c>
      <c r="R9" s="31">
        <v>8.3000000000000004E-2</v>
      </c>
      <c r="S9" s="31">
        <v>7.8E-2</v>
      </c>
      <c r="T9" s="31">
        <v>7.2999999999999995E-2</v>
      </c>
      <c r="U9" s="31">
        <v>6.7000000000000004E-2</v>
      </c>
      <c r="V9" s="31">
        <v>6.4999999999999988E-2</v>
      </c>
      <c r="W9" s="31">
        <v>6.8000000000000005E-2</v>
      </c>
      <c r="X9" s="31">
        <v>5.9000000000000004E-2</v>
      </c>
      <c r="Y9" s="31">
        <v>5.3999999999999999E-2</v>
      </c>
      <c r="Z9" s="31">
        <v>5.2000000000000005E-2</v>
      </c>
      <c r="AA9" s="31">
        <v>4.8000000000000001E-2</v>
      </c>
      <c r="AB9" s="31">
        <v>4.4000000000000004E-2</v>
      </c>
      <c r="AC9" s="72">
        <v>3.3000000000000002E-2</v>
      </c>
      <c r="AD9" s="73">
        <v>0</v>
      </c>
      <c r="AE9" s="74">
        <v>0.01</v>
      </c>
      <c r="AF9" s="5"/>
      <c r="AG9" s="69" t="s">
        <v>1975</v>
      </c>
      <c r="AH9" s="106" t="s">
        <v>1976</v>
      </c>
      <c r="AI9" s="90">
        <f t="shared" si="0"/>
        <v>0.11</v>
      </c>
      <c r="AJ9" s="86">
        <f t="shared" si="1"/>
        <v>0.11702127659574467</v>
      </c>
      <c r="AK9" s="86">
        <f t="shared" si="2"/>
        <v>0.13924050632911392</v>
      </c>
      <c r="AL9" s="91">
        <f t="shared" si="3"/>
        <v>0.17460317460317459</v>
      </c>
      <c r="AM9" s="5"/>
      <c r="AN9" s="5"/>
      <c r="AO9" s="5"/>
      <c r="AR9" s="69" t="s">
        <v>1975</v>
      </c>
      <c r="AS9" s="106" t="s">
        <v>1976</v>
      </c>
      <c r="AT9" s="99">
        <f t="shared" si="4"/>
        <v>0.63</v>
      </c>
      <c r="AU9" s="95">
        <f t="shared" si="5"/>
        <v>0.67021276595744683</v>
      </c>
      <c r="AV9" s="95">
        <f t="shared" si="6"/>
        <v>0.79746835443037978</v>
      </c>
      <c r="AW9" s="100">
        <f t="shared" si="7"/>
        <v>1</v>
      </c>
      <c r="AY9" s="111" t="s">
        <v>2167</v>
      </c>
      <c r="BA9" s="115" t="s">
        <v>2062</v>
      </c>
      <c r="BB9" s="116" t="s">
        <v>2063</v>
      </c>
    </row>
    <row r="10" spans="1:54">
      <c r="A10" s="69" t="s">
        <v>1977</v>
      </c>
      <c r="B10" s="70" t="s">
        <v>1978</v>
      </c>
      <c r="C10" s="11">
        <v>5.8999999999999997E-2</v>
      </c>
      <c r="D10" s="12">
        <v>4.2999999999999997E-2</v>
      </c>
      <c r="E10" s="12">
        <v>2.3E-2</v>
      </c>
      <c r="F10" s="9">
        <v>0</v>
      </c>
      <c r="G10" s="11">
        <v>1.2E-2</v>
      </c>
      <c r="H10" s="12">
        <v>0.01</v>
      </c>
      <c r="I10" s="9">
        <v>0</v>
      </c>
      <c r="J10" s="11">
        <v>1.0999999999999999E-2</v>
      </c>
      <c r="K10" s="9">
        <v>0</v>
      </c>
      <c r="L10" s="71">
        <v>9.1999999999999985E-2</v>
      </c>
      <c r="M10" s="31">
        <v>8.9999999999999983E-2</v>
      </c>
      <c r="N10" s="31">
        <v>7.9999999999999988E-2</v>
      </c>
      <c r="O10" s="31">
        <v>6.3999999999999987E-2</v>
      </c>
      <c r="P10" s="31">
        <v>8.0999999999999989E-2</v>
      </c>
      <c r="Q10" s="31">
        <v>7.5999999999999984E-2</v>
      </c>
      <c r="R10" s="31">
        <v>7.8999999999999987E-2</v>
      </c>
      <c r="S10" s="31">
        <v>7.3999999999999996E-2</v>
      </c>
      <c r="T10" s="31">
        <v>6.4999999999999988E-2</v>
      </c>
      <c r="U10" s="31">
        <v>6.3E-2</v>
      </c>
      <c r="V10" s="31">
        <v>5.6000000000000001E-2</v>
      </c>
      <c r="W10" s="31">
        <v>6.8999999999999992E-2</v>
      </c>
      <c r="X10" s="31">
        <v>5.3999999999999999E-2</v>
      </c>
      <c r="Y10" s="31">
        <v>4.5000000000000005E-2</v>
      </c>
      <c r="Z10" s="31">
        <v>5.2999999999999999E-2</v>
      </c>
      <c r="AA10" s="31">
        <v>4.3000000000000003E-2</v>
      </c>
      <c r="AB10" s="31">
        <v>4.4000000000000004E-2</v>
      </c>
      <c r="AC10" s="72">
        <v>3.3000000000000002E-2</v>
      </c>
      <c r="AD10" s="73">
        <v>0</v>
      </c>
      <c r="AE10" s="74">
        <v>0.01</v>
      </c>
      <c r="AF10" s="5"/>
      <c r="AG10" s="69" t="s">
        <v>1977</v>
      </c>
      <c r="AH10" s="106" t="s">
        <v>1978</v>
      </c>
      <c r="AI10" s="90">
        <f t="shared" si="0"/>
        <v>0.11956521739130437</v>
      </c>
      <c r="AJ10" s="86">
        <f t="shared" si="1"/>
        <v>0.12222222222222223</v>
      </c>
      <c r="AK10" s="86">
        <f t="shared" si="2"/>
        <v>0.13750000000000001</v>
      </c>
      <c r="AL10" s="91">
        <f t="shared" si="3"/>
        <v>0.17187500000000003</v>
      </c>
      <c r="AM10" s="5"/>
      <c r="AN10" s="5"/>
      <c r="AO10" s="5"/>
      <c r="AR10" s="69" t="s">
        <v>1977</v>
      </c>
      <c r="AS10" s="106" t="s">
        <v>1978</v>
      </c>
      <c r="AT10" s="99">
        <f t="shared" si="4"/>
        <v>0.69565217391304346</v>
      </c>
      <c r="AU10" s="95">
        <f t="shared" si="5"/>
        <v>0.71111111111111114</v>
      </c>
      <c r="AV10" s="95">
        <f t="shared" si="6"/>
        <v>0.79999999999999993</v>
      </c>
      <c r="AW10" s="100">
        <f t="shared" si="7"/>
        <v>1</v>
      </c>
      <c r="AY10" s="111" t="s">
        <v>2169</v>
      </c>
      <c r="BA10" s="115" t="s">
        <v>30</v>
      </c>
      <c r="BB10" s="116" t="s">
        <v>2059</v>
      </c>
    </row>
    <row r="11" spans="1:54">
      <c r="A11" s="69" t="s">
        <v>1979</v>
      </c>
      <c r="B11" s="70" t="s">
        <v>1980</v>
      </c>
      <c r="C11" s="11">
        <v>5.8999999999999997E-2</v>
      </c>
      <c r="D11" s="12">
        <v>4.2999999999999997E-2</v>
      </c>
      <c r="E11" s="12">
        <v>2.3E-2</v>
      </c>
      <c r="F11" s="9">
        <v>0</v>
      </c>
      <c r="G11" s="11">
        <v>1.2E-2</v>
      </c>
      <c r="H11" s="12">
        <v>0.01</v>
      </c>
      <c r="I11" s="9">
        <v>0</v>
      </c>
      <c r="J11" s="11">
        <v>1.0999999999999999E-2</v>
      </c>
      <c r="K11" s="9">
        <v>0</v>
      </c>
      <c r="L11" s="71">
        <v>9.1999999999999985E-2</v>
      </c>
      <c r="M11" s="31">
        <v>8.9999999999999983E-2</v>
      </c>
      <c r="N11" s="31">
        <v>7.9999999999999988E-2</v>
      </c>
      <c r="O11" s="31">
        <v>6.3999999999999987E-2</v>
      </c>
      <c r="P11" s="31">
        <v>8.0999999999999989E-2</v>
      </c>
      <c r="Q11" s="31">
        <v>7.5999999999999984E-2</v>
      </c>
      <c r="R11" s="31">
        <v>7.8999999999999987E-2</v>
      </c>
      <c r="S11" s="31">
        <v>7.3999999999999996E-2</v>
      </c>
      <c r="T11" s="31">
        <v>6.4999999999999988E-2</v>
      </c>
      <c r="U11" s="31">
        <v>6.3E-2</v>
      </c>
      <c r="V11" s="31">
        <v>5.6000000000000001E-2</v>
      </c>
      <c r="W11" s="31">
        <v>6.8999999999999992E-2</v>
      </c>
      <c r="X11" s="31">
        <v>5.3999999999999999E-2</v>
      </c>
      <c r="Y11" s="31">
        <v>4.5000000000000005E-2</v>
      </c>
      <c r="Z11" s="31">
        <v>5.2999999999999999E-2</v>
      </c>
      <c r="AA11" s="31">
        <v>4.3000000000000003E-2</v>
      </c>
      <c r="AB11" s="31">
        <v>4.4000000000000004E-2</v>
      </c>
      <c r="AC11" s="72">
        <v>3.3000000000000002E-2</v>
      </c>
      <c r="AD11" s="73">
        <v>0</v>
      </c>
      <c r="AE11" s="74">
        <v>0.01</v>
      </c>
      <c r="AF11" s="5"/>
      <c r="AG11" s="69" t="s">
        <v>1979</v>
      </c>
      <c r="AH11" s="106" t="s">
        <v>1980</v>
      </c>
      <c r="AI11" s="90">
        <f t="shared" si="0"/>
        <v>0.11956521739130437</v>
      </c>
      <c r="AJ11" s="86">
        <f t="shared" si="1"/>
        <v>0.12222222222222223</v>
      </c>
      <c r="AK11" s="86">
        <f t="shared" si="2"/>
        <v>0.13750000000000001</v>
      </c>
      <c r="AL11" s="91">
        <f t="shared" si="3"/>
        <v>0.17187500000000003</v>
      </c>
      <c r="AM11" s="5"/>
      <c r="AN11" s="5"/>
      <c r="AO11" s="5"/>
      <c r="AR11" s="69" t="s">
        <v>1979</v>
      </c>
      <c r="AS11" s="106" t="s">
        <v>1980</v>
      </c>
      <c r="AT11" s="99">
        <f t="shared" si="4"/>
        <v>0.69565217391304346</v>
      </c>
      <c r="AU11" s="95">
        <f t="shared" si="5"/>
        <v>0.71111111111111114</v>
      </c>
      <c r="AV11" s="95">
        <f t="shared" si="6"/>
        <v>0.79999999999999993</v>
      </c>
      <c r="AW11" s="100">
        <f t="shared" si="7"/>
        <v>1</v>
      </c>
      <c r="AY11" s="111" t="s">
        <v>2170</v>
      </c>
      <c r="BA11" s="115" t="s">
        <v>143</v>
      </c>
      <c r="BB11" s="116" t="s">
        <v>2059</v>
      </c>
    </row>
    <row r="12" spans="1:54">
      <c r="A12" s="69" t="s">
        <v>1981</v>
      </c>
      <c r="B12" s="70" t="s">
        <v>1982</v>
      </c>
      <c r="C12" s="11">
        <v>4.7E-2</v>
      </c>
      <c r="D12" s="12">
        <v>3.4000000000000002E-2</v>
      </c>
      <c r="E12" s="12">
        <v>1.9E-2</v>
      </c>
      <c r="F12" s="9">
        <v>0</v>
      </c>
      <c r="G12" s="11">
        <v>0.02</v>
      </c>
      <c r="H12" s="12">
        <v>1.7000000000000001E-2</v>
      </c>
      <c r="I12" s="9">
        <v>0</v>
      </c>
      <c r="J12" s="11">
        <v>0.01</v>
      </c>
      <c r="K12" s="9">
        <v>0</v>
      </c>
      <c r="L12" s="71">
        <v>8.5999999999999993E-2</v>
      </c>
      <c r="M12" s="31">
        <v>8.299999999999999E-2</v>
      </c>
      <c r="N12" s="31">
        <v>6.6000000000000003E-2</v>
      </c>
      <c r="O12" s="31">
        <v>5.3000000000000005E-2</v>
      </c>
      <c r="P12" s="31">
        <v>7.5999999999999998E-2</v>
      </c>
      <c r="Q12" s="31">
        <v>7.2999999999999995E-2</v>
      </c>
      <c r="R12" s="31">
        <v>7.2999999999999995E-2</v>
      </c>
      <c r="S12" s="31">
        <v>7.0000000000000007E-2</v>
      </c>
      <c r="T12" s="31">
        <v>6.3E-2</v>
      </c>
      <c r="U12" s="31">
        <v>6.0000000000000005E-2</v>
      </c>
      <c r="V12" s="31">
        <v>5.8000000000000003E-2</v>
      </c>
      <c r="W12" s="31">
        <v>5.6000000000000001E-2</v>
      </c>
      <c r="X12" s="31">
        <v>5.5000000000000007E-2</v>
      </c>
      <c r="Y12" s="31">
        <v>4.8000000000000001E-2</v>
      </c>
      <c r="Z12" s="31">
        <v>4.3000000000000003E-2</v>
      </c>
      <c r="AA12" s="31">
        <v>4.5000000000000005E-2</v>
      </c>
      <c r="AB12" s="31">
        <v>3.7999999999999999E-2</v>
      </c>
      <c r="AC12" s="72">
        <v>2.7999999999999997E-2</v>
      </c>
      <c r="AD12" s="73">
        <v>0</v>
      </c>
      <c r="AE12" s="74">
        <v>8.9999999999999993E-3</v>
      </c>
      <c r="AF12" s="5"/>
      <c r="AG12" s="69" t="s">
        <v>1981</v>
      </c>
      <c r="AH12" s="106" t="s">
        <v>1982</v>
      </c>
      <c r="AI12" s="90">
        <f t="shared" si="0"/>
        <v>0.11627906976744187</v>
      </c>
      <c r="AJ12" s="86">
        <f t="shared" si="1"/>
        <v>0.12048192771084339</v>
      </c>
      <c r="AK12" s="86">
        <f t="shared" si="2"/>
        <v>0.15151515151515152</v>
      </c>
      <c r="AL12" s="91">
        <f t="shared" si="3"/>
        <v>0.18867924528301885</v>
      </c>
      <c r="AM12" s="5"/>
      <c r="AN12" s="5"/>
      <c r="AO12" s="5"/>
      <c r="AR12" s="69" t="s">
        <v>1981</v>
      </c>
      <c r="AS12" s="106" t="s">
        <v>1982</v>
      </c>
      <c r="AT12" s="99">
        <f t="shared" si="4"/>
        <v>0.61627906976744196</v>
      </c>
      <c r="AU12" s="95">
        <f t="shared" si="5"/>
        <v>0.63855421686747005</v>
      </c>
      <c r="AV12" s="95">
        <f t="shared" si="6"/>
        <v>0.80303030303030309</v>
      </c>
      <c r="AW12" s="100">
        <f t="shared" si="7"/>
        <v>1</v>
      </c>
      <c r="AY12" s="111" t="s">
        <v>2171</v>
      </c>
      <c r="BA12" s="115" t="s">
        <v>2064</v>
      </c>
      <c r="BB12" s="116" t="s">
        <v>2059</v>
      </c>
    </row>
    <row r="13" spans="1:54" ht="14.25" thickBot="1">
      <c r="A13" s="69" t="s">
        <v>1983</v>
      </c>
      <c r="B13" s="70" t="s">
        <v>1984</v>
      </c>
      <c r="C13" s="11">
        <v>4.7E-2</v>
      </c>
      <c r="D13" s="12">
        <v>3.4000000000000002E-2</v>
      </c>
      <c r="E13" s="12">
        <v>1.9E-2</v>
      </c>
      <c r="F13" s="9">
        <v>0</v>
      </c>
      <c r="G13" s="11">
        <v>0.02</v>
      </c>
      <c r="H13" s="12">
        <v>1.7000000000000001E-2</v>
      </c>
      <c r="I13" s="9">
        <v>0</v>
      </c>
      <c r="J13" s="11">
        <v>0.01</v>
      </c>
      <c r="K13" s="9">
        <v>0</v>
      </c>
      <c r="L13" s="71">
        <v>8.5999999999999993E-2</v>
      </c>
      <c r="M13" s="31">
        <v>8.299999999999999E-2</v>
      </c>
      <c r="N13" s="31">
        <v>6.6000000000000003E-2</v>
      </c>
      <c r="O13" s="31">
        <v>5.3000000000000005E-2</v>
      </c>
      <c r="P13" s="31">
        <v>7.5999999999999998E-2</v>
      </c>
      <c r="Q13" s="31">
        <v>7.2999999999999995E-2</v>
      </c>
      <c r="R13" s="31">
        <v>7.2999999999999995E-2</v>
      </c>
      <c r="S13" s="31">
        <v>7.0000000000000007E-2</v>
      </c>
      <c r="T13" s="31">
        <v>6.3E-2</v>
      </c>
      <c r="U13" s="31">
        <v>6.0000000000000005E-2</v>
      </c>
      <c r="V13" s="31">
        <v>5.8000000000000003E-2</v>
      </c>
      <c r="W13" s="31">
        <v>5.6000000000000001E-2</v>
      </c>
      <c r="X13" s="31">
        <v>5.5000000000000007E-2</v>
      </c>
      <c r="Y13" s="31">
        <v>4.8000000000000001E-2</v>
      </c>
      <c r="Z13" s="31">
        <v>4.3000000000000003E-2</v>
      </c>
      <c r="AA13" s="31">
        <v>4.5000000000000005E-2</v>
      </c>
      <c r="AB13" s="31">
        <v>3.7999999999999999E-2</v>
      </c>
      <c r="AC13" s="72">
        <v>2.7999999999999997E-2</v>
      </c>
      <c r="AD13" s="73">
        <v>0</v>
      </c>
      <c r="AE13" s="74">
        <v>8.9999999999999993E-3</v>
      </c>
      <c r="AF13" s="5"/>
      <c r="AG13" s="69" t="s">
        <v>1983</v>
      </c>
      <c r="AH13" s="106" t="s">
        <v>1984</v>
      </c>
      <c r="AI13" s="90">
        <f t="shared" si="0"/>
        <v>0.11627906976744187</v>
      </c>
      <c r="AJ13" s="86">
        <f t="shared" si="1"/>
        <v>0.12048192771084339</v>
      </c>
      <c r="AK13" s="86">
        <f t="shared" si="2"/>
        <v>0.15151515151515152</v>
      </c>
      <c r="AL13" s="91">
        <f t="shared" si="3"/>
        <v>0.18867924528301885</v>
      </c>
      <c r="AM13" s="5"/>
      <c r="AN13" s="5"/>
      <c r="AO13" s="5"/>
      <c r="AR13" s="69" t="s">
        <v>1983</v>
      </c>
      <c r="AS13" s="106" t="s">
        <v>1984</v>
      </c>
      <c r="AT13" s="99">
        <f t="shared" si="4"/>
        <v>0.61627906976744196</v>
      </c>
      <c r="AU13" s="95">
        <f t="shared" si="5"/>
        <v>0.63855421686747005</v>
      </c>
      <c r="AV13" s="95">
        <f t="shared" si="6"/>
        <v>0.80303030303030309</v>
      </c>
      <c r="AW13" s="100">
        <f t="shared" si="7"/>
        <v>1</v>
      </c>
      <c r="AY13" s="112" t="s">
        <v>2173</v>
      </c>
      <c r="BA13" s="115" t="s">
        <v>2065</v>
      </c>
      <c r="BB13" s="116" t="s">
        <v>2063</v>
      </c>
    </row>
    <row r="14" spans="1:54">
      <c r="A14" s="69" t="s">
        <v>1985</v>
      </c>
      <c r="B14" s="70" t="s">
        <v>1986</v>
      </c>
      <c r="C14" s="11">
        <v>8.2000000000000003E-2</v>
      </c>
      <c r="D14" s="12">
        <v>0.06</v>
      </c>
      <c r="E14" s="12">
        <v>3.3000000000000002E-2</v>
      </c>
      <c r="F14" s="9">
        <v>0</v>
      </c>
      <c r="G14" s="11">
        <v>1.7999999999999999E-2</v>
      </c>
      <c r="H14" s="12">
        <v>1.2E-2</v>
      </c>
      <c r="I14" s="9">
        <v>0</v>
      </c>
      <c r="J14" s="11">
        <v>1.4999999999999999E-2</v>
      </c>
      <c r="K14" s="9">
        <v>0</v>
      </c>
      <c r="L14" s="71">
        <v>0.128</v>
      </c>
      <c r="M14" s="31">
        <v>0.122</v>
      </c>
      <c r="N14" s="31">
        <v>0.11</v>
      </c>
      <c r="O14" s="31">
        <v>8.7999999999999995E-2</v>
      </c>
      <c r="P14" s="31">
        <v>0.113</v>
      </c>
      <c r="Q14" s="31">
        <v>0.106</v>
      </c>
      <c r="R14" s="31">
        <v>0.107</v>
      </c>
      <c r="S14" s="31">
        <v>9.9999999999999992E-2</v>
      </c>
      <c r="T14" s="31">
        <v>9.0999999999999998E-2</v>
      </c>
      <c r="U14" s="31">
        <v>8.4999999999999992E-2</v>
      </c>
      <c r="V14" s="31">
        <v>7.9000000000000001E-2</v>
      </c>
      <c r="W14" s="31">
        <v>9.5000000000000001E-2</v>
      </c>
      <c r="X14" s="31">
        <v>7.2999999999999995E-2</v>
      </c>
      <c r="Y14" s="31">
        <v>6.4000000000000001E-2</v>
      </c>
      <c r="Z14" s="31">
        <v>7.2999999999999995E-2</v>
      </c>
      <c r="AA14" s="31">
        <v>5.7999999999999996E-2</v>
      </c>
      <c r="AB14" s="31">
        <v>6.0999999999999999E-2</v>
      </c>
      <c r="AC14" s="72">
        <v>4.5999999999999999E-2</v>
      </c>
      <c r="AD14" s="73">
        <v>0</v>
      </c>
      <c r="AE14" s="74">
        <v>1.2999999999999999E-2</v>
      </c>
      <c r="AF14" s="5"/>
      <c r="AG14" s="69" t="s">
        <v>1985</v>
      </c>
      <c r="AH14" s="106" t="s">
        <v>1986</v>
      </c>
      <c r="AI14" s="90">
        <f t="shared" si="0"/>
        <v>0.1171875</v>
      </c>
      <c r="AJ14" s="86">
        <f t="shared" si="1"/>
        <v>0.12295081967213115</v>
      </c>
      <c r="AK14" s="86">
        <f t="shared" si="2"/>
        <v>0.13636363636363635</v>
      </c>
      <c r="AL14" s="91">
        <f t="shared" si="3"/>
        <v>0.17045454545454547</v>
      </c>
      <c r="AM14" s="5"/>
      <c r="AN14" s="5"/>
      <c r="AO14" s="5"/>
      <c r="AR14" s="69" t="s">
        <v>1985</v>
      </c>
      <c r="AS14" s="106" t="s">
        <v>1986</v>
      </c>
      <c r="AT14" s="99">
        <f t="shared" si="4"/>
        <v>0.6875</v>
      </c>
      <c r="AU14" s="95">
        <f t="shared" si="5"/>
        <v>0.72131147540983609</v>
      </c>
      <c r="AV14" s="95">
        <f t="shared" si="6"/>
        <v>0.79999999999999993</v>
      </c>
      <c r="AW14" s="100">
        <f t="shared" si="7"/>
        <v>1</v>
      </c>
      <c r="BA14" s="115" t="s">
        <v>2066</v>
      </c>
      <c r="BB14" s="116" t="s">
        <v>2059</v>
      </c>
    </row>
    <row r="15" spans="1:54">
      <c r="A15" s="69" t="s">
        <v>1987</v>
      </c>
      <c r="B15" s="70" t="s">
        <v>1988</v>
      </c>
      <c r="C15" s="11">
        <v>8.2000000000000003E-2</v>
      </c>
      <c r="D15" s="12">
        <v>0.06</v>
      </c>
      <c r="E15" s="12">
        <v>3.3000000000000002E-2</v>
      </c>
      <c r="F15" s="9">
        <v>0</v>
      </c>
      <c r="G15" s="11">
        <v>1.7999999999999999E-2</v>
      </c>
      <c r="H15" s="12">
        <v>1.2E-2</v>
      </c>
      <c r="I15" s="9">
        <v>0</v>
      </c>
      <c r="J15" s="11">
        <v>1.4999999999999999E-2</v>
      </c>
      <c r="K15" s="9">
        <v>0</v>
      </c>
      <c r="L15" s="71">
        <v>0.128</v>
      </c>
      <c r="M15" s="31">
        <v>0.122</v>
      </c>
      <c r="N15" s="31">
        <v>0.11</v>
      </c>
      <c r="O15" s="31">
        <v>8.7999999999999995E-2</v>
      </c>
      <c r="P15" s="31">
        <v>0.113</v>
      </c>
      <c r="Q15" s="31">
        <v>0.106</v>
      </c>
      <c r="R15" s="31">
        <v>0.107</v>
      </c>
      <c r="S15" s="31">
        <v>9.9999999999999992E-2</v>
      </c>
      <c r="T15" s="31">
        <v>9.0999999999999998E-2</v>
      </c>
      <c r="U15" s="31">
        <v>8.4999999999999992E-2</v>
      </c>
      <c r="V15" s="31">
        <v>7.9000000000000001E-2</v>
      </c>
      <c r="W15" s="31">
        <v>9.5000000000000001E-2</v>
      </c>
      <c r="X15" s="31">
        <v>7.2999999999999995E-2</v>
      </c>
      <c r="Y15" s="31">
        <v>6.4000000000000001E-2</v>
      </c>
      <c r="Z15" s="31">
        <v>7.2999999999999995E-2</v>
      </c>
      <c r="AA15" s="31">
        <v>5.7999999999999996E-2</v>
      </c>
      <c r="AB15" s="31">
        <v>6.0999999999999999E-2</v>
      </c>
      <c r="AC15" s="72">
        <v>4.5999999999999999E-2</v>
      </c>
      <c r="AD15" s="73">
        <v>0</v>
      </c>
      <c r="AE15" s="74">
        <v>1.2999999999999999E-2</v>
      </c>
      <c r="AF15" s="5"/>
      <c r="AG15" s="69" t="s">
        <v>1987</v>
      </c>
      <c r="AH15" s="106" t="s">
        <v>1988</v>
      </c>
      <c r="AI15" s="90">
        <f t="shared" si="0"/>
        <v>0.1171875</v>
      </c>
      <c r="AJ15" s="86">
        <f t="shared" si="1"/>
        <v>0.12295081967213115</v>
      </c>
      <c r="AK15" s="86">
        <f t="shared" si="2"/>
        <v>0.13636363636363635</v>
      </c>
      <c r="AL15" s="91">
        <f t="shared" si="3"/>
        <v>0.17045454545454547</v>
      </c>
      <c r="AM15" s="5"/>
      <c r="AN15" s="5"/>
      <c r="AO15" s="5"/>
      <c r="AR15" s="69" t="s">
        <v>1987</v>
      </c>
      <c r="AS15" s="106" t="s">
        <v>1988</v>
      </c>
      <c r="AT15" s="99">
        <f t="shared" si="4"/>
        <v>0.6875</v>
      </c>
      <c r="AU15" s="95">
        <f t="shared" si="5"/>
        <v>0.72131147540983609</v>
      </c>
      <c r="AV15" s="95">
        <f t="shared" si="6"/>
        <v>0.79999999999999993</v>
      </c>
      <c r="AW15" s="100">
        <f t="shared" si="7"/>
        <v>1</v>
      </c>
      <c r="BA15" s="115" t="s">
        <v>2067</v>
      </c>
      <c r="BB15" s="116" t="s">
        <v>2063</v>
      </c>
    </row>
    <row r="16" spans="1:54">
      <c r="A16" s="69" t="s">
        <v>1989</v>
      </c>
      <c r="B16" s="70" t="s">
        <v>1990</v>
      </c>
      <c r="C16" s="11">
        <v>8.2000000000000003E-2</v>
      </c>
      <c r="D16" s="12">
        <v>0.06</v>
      </c>
      <c r="E16" s="12">
        <v>3.3000000000000002E-2</v>
      </c>
      <c r="F16" s="9">
        <v>0</v>
      </c>
      <c r="G16" s="11">
        <v>1.7999999999999999E-2</v>
      </c>
      <c r="H16" s="12">
        <v>1.2E-2</v>
      </c>
      <c r="I16" s="9">
        <v>0</v>
      </c>
      <c r="J16" s="11">
        <v>1.4999999999999999E-2</v>
      </c>
      <c r="K16" s="9">
        <v>0</v>
      </c>
      <c r="L16" s="71">
        <v>0.128</v>
      </c>
      <c r="M16" s="31">
        <v>0.122</v>
      </c>
      <c r="N16" s="31">
        <v>0.11</v>
      </c>
      <c r="O16" s="31">
        <v>8.7999999999999995E-2</v>
      </c>
      <c r="P16" s="31">
        <v>0.113</v>
      </c>
      <c r="Q16" s="31">
        <v>0.106</v>
      </c>
      <c r="R16" s="31">
        <v>0.107</v>
      </c>
      <c r="S16" s="31">
        <v>9.9999999999999992E-2</v>
      </c>
      <c r="T16" s="31">
        <v>9.0999999999999998E-2</v>
      </c>
      <c r="U16" s="31">
        <v>8.4999999999999992E-2</v>
      </c>
      <c r="V16" s="31">
        <v>7.9000000000000001E-2</v>
      </c>
      <c r="W16" s="31">
        <v>9.5000000000000001E-2</v>
      </c>
      <c r="X16" s="31">
        <v>7.2999999999999995E-2</v>
      </c>
      <c r="Y16" s="31">
        <v>6.4000000000000001E-2</v>
      </c>
      <c r="Z16" s="31">
        <v>7.2999999999999995E-2</v>
      </c>
      <c r="AA16" s="31">
        <v>5.7999999999999996E-2</v>
      </c>
      <c r="AB16" s="31">
        <v>6.0999999999999999E-2</v>
      </c>
      <c r="AC16" s="72">
        <v>4.5999999999999999E-2</v>
      </c>
      <c r="AD16" s="73">
        <v>0</v>
      </c>
      <c r="AE16" s="74">
        <v>1.2999999999999999E-2</v>
      </c>
      <c r="AF16" s="5"/>
      <c r="AG16" s="69" t="s">
        <v>1989</v>
      </c>
      <c r="AH16" s="106" t="s">
        <v>1990</v>
      </c>
      <c r="AI16" s="90">
        <f t="shared" si="0"/>
        <v>0.1171875</v>
      </c>
      <c r="AJ16" s="86">
        <f t="shared" si="1"/>
        <v>0.12295081967213115</v>
      </c>
      <c r="AK16" s="86">
        <f t="shared" si="2"/>
        <v>0.13636363636363635</v>
      </c>
      <c r="AL16" s="91">
        <f t="shared" si="3"/>
        <v>0.17045454545454547</v>
      </c>
      <c r="AM16" s="5"/>
      <c r="AN16" s="5"/>
      <c r="AO16" s="5"/>
      <c r="AR16" s="69" t="s">
        <v>1989</v>
      </c>
      <c r="AS16" s="106" t="s">
        <v>1990</v>
      </c>
      <c r="AT16" s="99">
        <f t="shared" si="4"/>
        <v>0.6875</v>
      </c>
      <c r="AU16" s="95">
        <f t="shared" si="5"/>
        <v>0.72131147540983609</v>
      </c>
      <c r="AV16" s="95">
        <f t="shared" si="6"/>
        <v>0.79999999999999993</v>
      </c>
      <c r="AW16" s="100">
        <f t="shared" si="7"/>
        <v>1</v>
      </c>
      <c r="BA16" s="115" t="s">
        <v>2068</v>
      </c>
      <c r="BB16" s="116" t="s">
        <v>2063</v>
      </c>
    </row>
    <row r="17" spans="1:54">
      <c r="A17" s="69" t="s">
        <v>1991</v>
      </c>
      <c r="B17" s="70" t="s">
        <v>1992</v>
      </c>
      <c r="C17" s="11">
        <v>8.2000000000000003E-2</v>
      </c>
      <c r="D17" s="12">
        <v>0.06</v>
      </c>
      <c r="E17" s="12">
        <v>3.3000000000000002E-2</v>
      </c>
      <c r="F17" s="9">
        <v>0</v>
      </c>
      <c r="G17" s="11">
        <v>1.7999999999999999E-2</v>
      </c>
      <c r="H17" s="12">
        <v>1.2E-2</v>
      </c>
      <c r="I17" s="9">
        <v>0</v>
      </c>
      <c r="J17" s="11">
        <v>1.4999999999999999E-2</v>
      </c>
      <c r="K17" s="9">
        <v>0</v>
      </c>
      <c r="L17" s="71">
        <v>0.128</v>
      </c>
      <c r="M17" s="31">
        <v>0.122</v>
      </c>
      <c r="N17" s="31">
        <v>0.11</v>
      </c>
      <c r="O17" s="31">
        <v>8.7999999999999995E-2</v>
      </c>
      <c r="P17" s="31">
        <v>0.113</v>
      </c>
      <c r="Q17" s="31">
        <v>0.106</v>
      </c>
      <c r="R17" s="31">
        <v>0.107</v>
      </c>
      <c r="S17" s="31">
        <v>9.9999999999999992E-2</v>
      </c>
      <c r="T17" s="31">
        <v>9.0999999999999998E-2</v>
      </c>
      <c r="U17" s="31">
        <v>8.4999999999999992E-2</v>
      </c>
      <c r="V17" s="31">
        <v>7.9000000000000001E-2</v>
      </c>
      <c r="W17" s="31">
        <v>9.5000000000000001E-2</v>
      </c>
      <c r="X17" s="31">
        <v>7.2999999999999995E-2</v>
      </c>
      <c r="Y17" s="31">
        <v>6.4000000000000001E-2</v>
      </c>
      <c r="Z17" s="31">
        <v>7.2999999999999995E-2</v>
      </c>
      <c r="AA17" s="31">
        <v>5.7999999999999996E-2</v>
      </c>
      <c r="AB17" s="31">
        <v>6.0999999999999999E-2</v>
      </c>
      <c r="AC17" s="72">
        <v>4.5999999999999999E-2</v>
      </c>
      <c r="AD17" s="73">
        <v>0</v>
      </c>
      <c r="AE17" s="74">
        <v>1.2999999999999999E-2</v>
      </c>
      <c r="AF17" s="5"/>
      <c r="AG17" s="69" t="s">
        <v>1991</v>
      </c>
      <c r="AH17" s="106" t="s">
        <v>1992</v>
      </c>
      <c r="AI17" s="90">
        <f t="shared" si="0"/>
        <v>0.1171875</v>
      </c>
      <c r="AJ17" s="86">
        <f t="shared" si="1"/>
        <v>0.12295081967213115</v>
      </c>
      <c r="AK17" s="86">
        <f t="shared" si="2"/>
        <v>0.13636363636363635</v>
      </c>
      <c r="AL17" s="91">
        <f t="shared" si="3"/>
        <v>0.17045454545454547</v>
      </c>
      <c r="AM17" s="5"/>
      <c r="AN17" s="5"/>
      <c r="AO17" s="5"/>
      <c r="AR17" s="69" t="s">
        <v>1991</v>
      </c>
      <c r="AS17" s="106" t="s">
        <v>1992</v>
      </c>
      <c r="AT17" s="99">
        <f t="shared" si="4"/>
        <v>0.6875</v>
      </c>
      <c r="AU17" s="95">
        <f t="shared" si="5"/>
        <v>0.72131147540983609</v>
      </c>
      <c r="AV17" s="95">
        <f t="shared" si="6"/>
        <v>0.79999999999999993</v>
      </c>
      <c r="AW17" s="100">
        <f t="shared" si="7"/>
        <v>1</v>
      </c>
      <c r="BA17" s="115" t="s">
        <v>144</v>
      </c>
      <c r="BB17" s="116" t="s">
        <v>2059</v>
      </c>
    </row>
    <row r="18" spans="1:54">
      <c r="A18" s="69" t="s">
        <v>1993</v>
      </c>
      <c r="B18" s="70" t="s">
        <v>1994</v>
      </c>
      <c r="C18" s="11">
        <v>8.2000000000000003E-2</v>
      </c>
      <c r="D18" s="12">
        <v>0.06</v>
      </c>
      <c r="E18" s="12">
        <v>3.3000000000000002E-2</v>
      </c>
      <c r="F18" s="9">
        <v>0</v>
      </c>
      <c r="G18" s="11">
        <v>1.7999999999999999E-2</v>
      </c>
      <c r="H18" s="12">
        <v>1.2E-2</v>
      </c>
      <c r="I18" s="9">
        <v>0</v>
      </c>
      <c r="J18" s="11">
        <v>1.4999999999999999E-2</v>
      </c>
      <c r="K18" s="9">
        <v>0</v>
      </c>
      <c r="L18" s="71">
        <v>0.128</v>
      </c>
      <c r="M18" s="31">
        <v>0.122</v>
      </c>
      <c r="N18" s="31">
        <v>0.11</v>
      </c>
      <c r="O18" s="31">
        <v>8.7999999999999995E-2</v>
      </c>
      <c r="P18" s="31">
        <v>0.113</v>
      </c>
      <c r="Q18" s="31">
        <v>0.106</v>
      </c>
      <c r="R18" s="31">
        <v>0.107</v>
      </c>
      <c r="S18" s="31">
        <v>9.9999999999999992E-2</v>
      </c>
      <c r="T18" s="31">
        <v>9.0999999999999998E-2</v>
      </c>
      <c r="U18" s="31">
        <v>8.4999999999999992E-2</v>
      </c>
      <c r="V18" s="31">
        <v>7.9000000000000001E-2</v>
      </c>
      <c r="W18" s="31">
        <v>9.5000000000000001E-2</v>
      </c>
      <c r="X18" s="31">
        <v>7.2999999999999995E-2</v>
      </c>
      <c r="Y18" s="31">
        <v>6.4000000000000001E-2</v>
      </c>
      <c r="Z18" s="31">
        <v>7.2999999999999995E-2</v>
      </c>
      <c r="AA18" s="31">
        <v>5.7999999999999996E-2</v>
      </c>
      <c r="AB18" s="31">
        <v>6.0999999999999999E-2</v>
      </c>
      <c r="AC18" s="72">
        <v>4.5999999999999999E-2</v>
      </c>
      <c r="AD18" s="73">
        <v>0</v>
      </c>
      <c r="AE18" s="74">
        <v>1.2999999999999999E-2</v>
      </c>
      <c r="AF18" s="5"/>
      <c r="AG18" s="69" t="s">
        <v>1993</v>
      </c>
      <c r="AH18" s="106" t="s">
        <v>1994</v>
      </c>
      <c r="AI18" s="90">
        <f t="shared" si="0"/>
        <v>0.1171875</v>
      </c>
      <c r="AJ18" s="86">
        <f t="shared" si="1"/>
        <v>0.12295081967213115</v>
      </c>
      <c r="AK18" s="86">
        <f t="shared" si="2"/>
        <v>0.13636363636363635</v>
      </c>
      <c r="AL18" s="91">
        <f t="shared" si="3"/>
        <v>0.17045454545454547</v>
      </c>
      <c r="AM18" s="5"/>
      <c r="AN18" s="5"/>
      <c r="AO18" s="5"/>
      <c r="AR18" s="69" t="s">
        <v>1993</v>
      </c>
      <c r="AS18" s="106" t="s">
        <v>1994</v>
      </c>
      <c r="AT18" s="99">
        <f t="shared" si="4"/>
        <v>0.6875</v>
      </c>
      <c r="AU18" s="95">
        <f t="shared" si="5"/>
        <v>0.72131147540983609</v>
      </c>
      <c r="AV18" s="95">
        <f t="shared" si="6"/>
        <v>0.79999999999999993</v>
      </c>
      <c r="AW18" s="100">
        <f t="shared" si="7"/>
        <v>1</v>
      </c>
      <c r="BA18" s="115" t="s">
        <v>2069</v>
      </c>
      <c r="BB18" s="116" t="s">
        <v>2063</v>
      </c>
    </row>
    <row r="19" spans="1:54">
      <c r="A19" s="69" t="s">
        <v>1995</v>
      </c>
      <c r="B19" s="70" t="s">
        <v>1996</v>
      </c>
      <c r="C19" s="11">
        <v>0.104</v>
      </c>
      <c r="D19" s="12">
        <v>7.5999999999999998E-2</v>
      </c>
      <c r="E19" s="12">
        <v>4.2000000000000003E-2</v>
      </c>
      <c r="F19" s="9">
        <v>0</v>
      </c>
      <c r="G19" s="11">
        <v>3.1E-2</v>
      </c>
      <c r="H19" s="12">
        <v>2.4E-2</v>
      </c>
      <c r="I19" s="9">
        <v>0</v>
      </c>
      <c r="J19" s="11">
        <v>2.3E-2</v>
      </c>
      <c r="K19" s="9">
        <v>0</v>
      </c>
      <c r="L19" s="71">
        <v>0.18099999999999999</v>
      </c>
      <c r="M19" s="31">
        <v>0.17399999999999999</v>
      </c>
      <c r="N19" s="31">
        <v>0.15</v>
      </c>
      <c r="O19" s="31">
        <v>0.122</v>
      </c>
      <c r="P19" s="31">
        <v>0.158</v>
      </c>
      <c r="Q19" s="31">
        <v>0.153</v>
      </c>
      <c r="R19" s="31">
        <v>0.151</v>
      </c>
      <c r="S19" s="31">
        <v>0.14599999999999999</v>
      </c>
      <c r="T19" s="31">
        <v>0.13</v>
      </c>
      <c r="U19" s="31">
        <v>0.123</v>
      </c>
      <c r="V19" s="31">
        <v>0.11899999999999999</v>
      </c>
      <c r="W19" s="31">
        <v>0.127</v>
      </c>
      <c r="X19" s="31">
        <v>0.11199999999999999</v>
      </c>
      <c r="Y19" s="31">
        <v>9.6000000000000002E-2</v>
      </c>
      <c r="Z19" s="31">
        <v>9.9000000000000005E-2</v>
      </c>
      <c r="AA19" s="31">
        <v>8.8999999999999996E-2</v>
      </c>
      <c r="AB19" s="31">
        <v>8.7999999999999995E-2</v>
      </c>
      <c r="AC19" s="72">
        <v>6.5000000000000002E-2</v>
      </c>
      <c r="AD19" s="73">
        <v>0</v>
      </c>
      <c r="AE19" s="74">
        <v>2.3E-2</v>
      </c>
      <c r="AF19" s="5"/>
      <c r="AG19" s="69" t="s">
        <v>1995</v>
      </c>
      <c r="AH19" s="106" t="s">
        <v>1996</v>
      </c>
      <c r="AI19" s="90">
        <f t="shared" si="0"/>
        <v>0.1270718232044199</v>
      </c>
      <c r="AJ19" s="86">
        <f t="shared" si="1"/>
        <v>0.13218390804597702</v>
      </c>
      <c r="AK19" s="86">
        <f t="shared" si="2"/>
        <v>0.15333333333333335</v>
      </c>
      <c r="AL19" s="91">
        <f t="shared" si="3"/>
        <v>0.18852459016393441</v>
      </c>
      <c r="AM19" s="5"/>
      <c r="AN19" s="5"/>
      <c r="AO19" s="5"/>
      <c r="AR19" s="69" t="s">
        <v>1995</v>
      </c>
      <c r="AS19" s="106" t="s">
        <v>1996</v>
      </c>
      <c r="AT19" s="99">
        <f t="shared" si="4"/>
        <v>0.67403314917127077</v>
      </c>
      <c r="AU19" s="95">
        <f t="shared" si="5"/>
        <v>0.70114942528735635</v>
      </c>
      <c r="AV19" s="95">
        <f t="shared" si="6"/>
        <v>0.81333333333333335</v>
      </c>
      <c r="AW19" s="100">
        <f t="shared" si="7"/>
        <v>1</v>
      </c>
      <c r="BA19" s="115" t="s">
        <v>2070</v>
      </c>
      <c r="BB19" s="116" t="s">
        <v>2059</v>
      </c>
    </row>
    <row r="20" spans="1:54">
      <c r="A20" s="69" t="s">
        <v>1997</v>
      </c>
      <c r="B20" s="70" t="s">
        <v>1998</v>
      </c>
      <c r="C20" s="11">
        <v>0.104</v>
      </c>
      <c r="D20" s="12">
        <v>7.5999999999999998E-2</v>
      </c>
      <c r="E20" s="12">
        <v>4.2000000000000003E-2</v>
      </c>
      <c r="F20" s="9">
        <v>0</v>
      </c>
      <c r="G20" s="11">
        <v>3.1E-2</v>
      </c>
      <c r="H20" s="12">
        <v>2.4E-2</v>
      </c>
      <c r="I20" s="9">
        <v>0</v>
      </c>
      <c r="J20" s="11">
        <v>2.3E-2</v>
      </c>
      <c r="K20" s="9">
        <v>0</v>
      </c>
      <c r="L20" s="71">
        <v>0.18099999999999999</v>
      </c>
      <c r="M20" s="31">
        <v>0.17399999999999999</v>
      </c>
      <c r="N20" s="31">
        <v>0.15</v>
      </c>
      <c r="O20" s="31">
        <v>0.122</v>
      </c>
      <c r="P20" s="31">
        <v>0.158</v>
      </c>
      <c r="Q20" s="31">
        <v>0.153</v>
      </c>
      <c r="R20" s="31">
        <v>0.151</v>
      </c>
      <c r="S20" s="31">
        <v>0.14599999999999999</v>
      </c>
      <c r="T20" s="31">
        <v>0.13</v>
      </c>
      <c r="U20" s="31">
        <v>0.123</v>
      </c>
      <c r="V20" s="31">
        <v>0.11899999999999999</v>
      </c>
      <c r="W20" s="31">
        <v>0.127</v>
      </c>
      <c r="X20" s="31">
        <v>0.11199999999999999</v>
      </c>
      <c r="Y20" s="31">
        <v>9.6000000000000002E-2</v>
      </c>
      <c r="Z20" s="31">
        <v>9.9000000000000005E-2</v>
      </c>
      <c r="AA20" s="31">
        <v>8.8999999999999996E-2</v>
      </c>
      <c r="AB20" s="31">
        <v>8.7999999999999995E-2</v>
      </c>
      <c r="AC20" s="72">
        <v>6.5000000000000002E-2</v>
      </c>
      <c r="AD20" s="73">
        <v>0</v>
      </c>
      <c r="AE20" s="74">
        <v>2.3E-2</v>
      </c>
      <c r="AF20" s="5"/>
      <c r="AG20" s="69" t="s">
        <v>1997</v>
      </c>
      <c r="AH20" s="106" t="s">
        <v>1998</v>
      </c>
      <c r="AI20" s="90">
        <f t="shared" si="0"/>
        <v>0.1270718232044199</v>
      </c>
      <c r="AJ20" s="86">
        <f t="shared" si="1"/>
        <v>0.13218390804597702</v>
      </c>
      <c r="AK20" s="86">
        <f t="shared" si="2"/>
        <v>0.15333333333333335</v>
      </c>
      <c r="AL20" s="91">
        <f t="shared" si="3"/>
        <v>0.18852459016393441</v>
      </c>
      <c r="AM20" s="5"/>
      <c r="AN20" s="5"/>
      <c r="AO20" s="5"/>
      <c r="AR20" s="69" t="s">
        <v>1997</v>
      </c>
      <c r="AS20" s="106" t="s">
        <v>1998</v>
      </c>
      <c r="AT20" s="99">
        <f t="shared" si="4"/>
        <v>0.67403314917127077</v>
      </c>
      <c r="AU20" s="95">
        <f t="shared" si="5"/>
        <v>0.70114942528735635</v>
      </c>
      <c r="AV20" s="95">
        <f t="shared" si="6"/>
        <v>0.81333333333333335</v>
      </c>
      <c r="AW20" s="100">
        <f t="shared" si="7"/>
        <v>1</v>
      </c>
      <c r="BA20" s="115" t="s">
        <v>2071</v>
      </c>
      <c r="BB20" s="116" t="s">
        <v>2063</v>
      </c>
    </row>
    <row r="21" spans="1:54">
      <c r="A21" s="69" t="s">
        <v>1999</v>
      </c>
      <c r="B21" s="70" t="s">
        <v>2000</v>
      </c>
      <c r="C21" s="11">
        <v>0.10199999999999999</v>
      </c>
      <c r="D21" s="12">
        <v>7.3999999999999996E-2</v>
      </c>
      <c r="E21" s="12">
        <v>4.1000000000000002E-2</v>
      </c>
      <c r="F21" s="9">
        <v>0</v>
      </c>
      <c r="G21" s="11">
        <v>1.4999999999999999E-2</v>
      </c>
      <c r="H21" s="12">
        <v>1.2E-2</v>
      </c>
      <c r="I21" s="9">
        <v>0</v>
      </c>
      <c r="J21" s="11">
        <v>1.7000000000000001E-2</v>
      </c>
      <c r="K21" s="9">
        <v>0</v>
      </c>
      <c r="L21" s="71">
        <v>0.14900000000000002</v>
      </c>
      <c r="M21" s="31">
        <v>0.14600000000000002</v>
      </c>
      <c r="N21" s="31">
        <v>0.13400000000000001</v>
      </c>
      <c r="O21" s="31">
        <v>0.106</v>
      </c>
      <c r="P21" s="31">
        <v>0.13200000000000001</v>
      </c>
      <c r="Q21" s="31">
        <v>0.121</v>
      </c>
      <c r="R21" s="31">
        <v>0.129</v>
      </c>
      <c r="S21" s="31">
        <v>0.11799999999999999</v>
      </c>
      <c r="T21" s="31">
        <v>0.104</v>
      </c>
      <c r="U21" s="31">
        <v>0.10099999999999999</v>
      </c>
      <c r="V21" s="31">
        <v>8.8000000000000009E-2</v>
      </c>
      <c r="W21" s="31">
        <v>0.11699999999999999</v>
      </c>
      <c r="X21" s="31">
        <v>8.5000000000000006E-2</v>
      </c>
      <c r="Y21" s="31">
        <v>7.1000000000000008E-2</v>
      </c>
      <c r="Z21" s="31">
        <v>8.8999999999999996E-2</v>
      </c>
      <c r="AA21" s="31">
        <v>6.8000000000000005E-2</v>
      </c>
      <c r="AB21" s="31">
        <v>7.3000000000000009E-2</v>
      </c>
      <c r="AC21" s="72">
        <v>5.6000000000000001E-2</v>
      </c>
      <c r="AD21" s="73">
        <v>0</v>
      </c>
      <c r="AE21" s="74">
        <v>1.4999999999999999E-2</v>
      </c>
      <c r="AF21" s="5"/>
      <c r="AG21" s="69" t="s">
        <v>1999</v>
      </c>
      <c r="AH21" s="106" t="s">
        <v>2000</v>
      </c>
      <c r="AI21" s="90">
        <f t="shared" si="0"/>
        <v>0.11409395973154361</v>
      </c>
      <c r="AJ21" s="86">
        <f t="shared" si="1"/>
        <v>0.11643835616438356</v>
      </c>
      <c r="AK21" s="86">
        <f t="shared" si="2"/>
        <v>0.12686567164179105</v>
      </c>
      <c r="AL21" s="91">
        <f t="shared" si="3"/>
        <v>0.16037735849056606</v>
      </c>
      <c r="AM21" s="5"/>
      <c r="AN21" s="5"/>
      <c r="AO21" s="5"/>
      <c r="AR21" s="69" t="s">
        <v>1999</v>
      </c>
      <c r="AS21" s="106" t="s">
        <v>2000</v>
      </c>
      <c r="AT21" s="99">
        <f t="shared" si="4"/>
        <v>0.71140939597315422</v>
      </c>
      <c r="AU21" s="95">
        <f t="shared" si="5"/>
        <v>0.72602739726027388</v>
      </c>
      <c r="AV21" s="95">
        <f t="shared" si="6"/>
        <v>0.79104477611940294</v>
      </c>
      <c r="AW21" s="100">
        <f t="shared" si="7"/>
        <v>1</v>
      </c>
      <c r="BA21" s="115" t="s">
        <v>2072</v>
      </c>
      <c r="BB21" s="116" t="s">
        <v>2059</v>
      </c>
    </row>
    <row r="22" spans="1:54">
      <c r="A22" s="69" t="s">
        <v>2001</v>
      </c>
      <c r="B22" s="70" t="s">
        <v>2002</v>
      </c>
      <c r="C22" s="11">
        <v>0.10199999999999999</v>
      </c>
      <c r="D22" s="12">
        <v>7.3999999999999996E-2</v>
      </c>
      <c r="E22" s="12">
        <v>4.1000000000000002E-2</v>
      </c>
      <c r="F22" s="9">
        <v>0</v>
      </c>
      <c r="G22" s="11">
        <v>1.4999999999999999E-2</v>
      </c>
      <c r="H22" s="12">
        <v>1.2E-2</v>
      </c>
      <c r="I22" s="9">
        <v>0</v>
      </c>
      <c r="J22" s="11">
        <v>1.7000000000000001E-2</v>
      </c>
      <c r="K22" s="9">
        <v>0</v>
      </c>
      <c r="L22" s="71">
        <v>0.14900000000000002</v>
      </c>
      <c r="M22" s="31">
        <v>0.14600000000000002</v>
      </c>
      <c r="N22" s="31">
        <v>0.13400000000000001</v>
      </c>
      <c r="O22" s="31">
        <v>0.106</v>
      </c>
      <c r="P22" s="31">
        <v>0.13200000000000001</v>
      </c>
      <c r="Q22" s="31">
        <v>0.121</v>
      </c>
      <c r="R22" s="31">
        <v>0.129</v>
      </c>
      <c r="S22" s="31">
        <v>0.11799999999999999</v>
      </c>
      <c r="T22" s="31">
        <v>0.104</v>
      </c>
      <c r="U22" s="31">
        <v>0.10099999999999999</v>
      </c>
      <c r="V22" s="31">
        <v>8.8000000000000009E-2</v>
      </c>
      <c r="W22" s="31">
        <v>0.11699999999999999</v>
      </c>
      <c r="X22" s="31">
        <v>8.5000000000000006E-2</v>
      </c>
      <c r="Y22" s="31">
        <v>7.1000000000000008E-2</v>
      </c>
      <c r="Z22" s="31">
        <v>8.8999999999999996E-2</v>
      </c>
      <c r="AA22" s="31">
        <v>6.8000000000000005E-2</v>
      </c>
      <c r="AB22" s="31">
        <v>7.3000000000000009E-2</v>
      </c>
      <c r="AC22" s="72">
        <v>5.6000000000000001E-2</v>
      </c>
      <c r="AD22" s="73">
        <v>0</v>
      </c>
      <c r="AE22" s="74">
        <v>1.4999999999999999E-2</v>
      </c>
      <c r="AF22" s="5"/>
      <c r="AG22" s="69" t="s">
        <v>2001</v>
      </c>
      <c r="AH22" s="106" t="s">
        <v>2002</v>
      </c>
      <c r="AI22" s="90">
        <f t="shared" si="0"/>
        <v>0.11409395973154361</v>
      </c>
      <c r="AJ22" s="86">
        <f t="shared" si="1"/>
        <v>0.11643835616438356</v>
      </c>
      <c r="AK22" s="86">
        <f t="shared" si="2"/>
        <v>0.12686567164179105</v>
      </c>
      <c r="AL22" s="91">
        <f t="shared" si="3"/>
        <v>0.16037735849056606</v>
      </c>
      <c r="AM22" s="5"/>
      <c r="AN22" s="5"/>
      <c r="AO22" s="5"/>
      <c r="AR22" s="69" t="s">
        <v>2001</v>
      </c>
      <c r="AS22" s="106" t="s">
        <v>2002</v>
      </c>
      <c r="AT22" s="99">
        <f t="shared" si="4"/>
        <v>0.71140939597315422</v>
      </c>
      <c r="AU22" s="95">
        <f t="shared" si="5"/>
        <v>0.72602739726027388</v>
      </c>
      <c r="AV22" s="95">
        <f t="shared" si="6"/>
        <v>0.79104477611940294</v>
      </c>
      <c r="AW22" s="100">
        <f t="shared" si="7"/>
        <v>1</v>
      </c>
      <c r="BA22" s="115" t="s">
        <v>2073</v>
      </c>
      <c r="BB22" s="116" t="s">
        <v>2063</v>
      </c>
    </row>
    <row r="23" spans="1:54">
      <c r="A23" s="69" t="s">
        <v>2003</v>
      </c>
      <c r="B23" s="70" t="s">
        <v>2004</v>
      </c>
      <c r="C23" s="11">
        <v>0.10199999999999999</v>
      </c>
      <c r="D23" s="12">
        <v>7.3999999999999996E-2</v>
      </c>
      <c r="E23" s="12">
        <v>4.1000000000000002E-2</v>
      </c>
      <c r="F23" s="9">
        <v>0</v>
      </c>
      <c r="G23" s="11">
        <v>1.4999999999999999E-2</v>
      </c>
      <c r="H23" s="12">
        <v>1.2E-2</v>
      </c>
      <c r="I23" s="9">
        <v>0</v>
      </c>
      <c r="J23" s="11">
        <v>1.7000000000000001E-2</v>
      </c>
      <c r="K23" s="9">
        <v>0</v>
      </c>
      <c r="L23" s="71">
        <v>0.14900000000000002</v>
      </c>
      <c r="M23" s="31">
        <v>0.14600000000000002</v>
      </c>
      <c r="N23" s="31">
        <v>0.13400000000000001</v>
      </c>
      <c r="O23" s="31">
        <v>0.106</v>
      </c>
      <c r="P23" s="31">
        <v>0.13200000000000001</v>
      </c>
      <c r="Q23" s="31">
        <v>0.121</v>
      </c>
      <c r="R23" s="31">
        <v>0.129</v>
      </c>
      <c r="S23" s="31">
        <v>0.11799999999999999</v>
      </c>
      <c r="T23" s="31">
        <v>0.104</v>
      </c>
      <c r="U23" s="31">
        <v>0.10099999999999999</v>
      </c>
      <c r="V23" s="31">
        <v>8.8000000000000009E-2</v>
      </c>
      <c r="W23" s="31">
        <v>0.11699999999999999</v>
      </c>
      <c r="X23" s="31">
        <v>8.5000000000000006E-2</v>
      </c>
      <c r="Y23" s="31">
        <v>7.1000000000000008E-2</v>
      </c>
      <c r="Z23" s="31">
        <v>8.8999999999999996E-2</v>
      </c>
      <c r="AA23" s="31">
        <v>6.8000000000000005E-2</v>
      </c>
      <c r="AB23" s="31">
        <v>7.3000000000000009E-2</v>
      </c>
      <c r="AC23" s="72">
        <v>5.6000000000000001E-2</v>
      </c>
      <c r="AD23" s="73">
        <v>0</v>
      </c>
      <c r="AE23" s="74">
        <v>1.4999999999999999E-2</v>
      </c>
      <c r="AF23" s="5"/>
      <c r="AG23" s="69" t="s">
        <v>2003</v>
      </c>
      <c r="AH23" s="106" t="s">
        <v>2004</v>
      </c>
      <c r="AI23" s="90">
        <f t="shared" si="0"/>
        <v>0.11409395973154361</v>
      </c>
      <c r="AJ23" s="86">
        <f t="shared" si="1"/>
        <v>0.11643835616438356</v>
      </c>
      <c r="AK23" s="86">
        <f t="shared" si="2"/>
        <v>0.12686567164179105</v>
      </c>
      <c r="AL23" s="91">
        <f t="shared" si="3"/>
        <v>0.16037735849056606</v>
      </c>
      <c r="AM23" s="5"/>
      <c r="AN23" s="5"/>
      <c r="AO23" s="5"/>
      <c r="AR23" s="69" t="s">
        <v>2003</v>
      </c>
      <c r="AS23" s="106" t="s">
        <v>2004</v>
      </c>
      <c r="AT23" s="99">
        <f t="shared" si="4"/>
        <v>0.71140939597315422</v>
      </c>
      <c r="AU23" s="95">
        <f t="shared" si="5"/>
        <v>0.72602739726027388</v>
      </c>
      <c r="AV23" s="95">
        <f t="shared" si="6"/>
        <v>0.79104477611940294</v>
      </c>
      <c r="AW23" s="100">
        <f t="shared" si="7"/>
        <v>1</v>
      </c>
      <c r="BA23" s="115" t="s">
        <v>2074</v>
      </c>
      <c r="BB23" s="116" t="s">
        <v>2063</v>
      </c>
    </row>
    <row r="24" spans="1:54">
      <c r="A24" s="69" t="s">
        <v>2005</v>
      </c>
      <c r="B24" s="70" t="s">
        <v>2006</v>
      </c>
      <c r="C24" s="11">
        <v>0.10199999999999999</v>
      </c>
      <c r="D24" s="12">
        <v>7.3999999999999996E-2</v>
      </c>
      <c r="E24" s="12">
        <v>4.1000000000000002E-2</v>
      </c>
      <c r="F24" s="9">
        <v>0</v>
      </c>
      <c r="G24" s="11">
        <v>1.4999999999999999E-2</v>
      </c>
      <c r="H24" s="12">
        <v>1.2E-2</v>
      </c>
      <c r="I24" s="9">
        <v>0</v>
      </c>
      <c r="J24" s="11">
        <v>1.7000000000000001E-2</v>
      </c>
      <c r="K24" s="9">
        <v>0</v>
      </c>
      <c r="L24" s="71">
        <v>0.14900000000000002</v>
      </c>
      <c r="M24" s="31">
        <v>0.14600000000000002</v>
      </c>
      <c r="N24" s="31">
        <v>0.13400000000000001</v>
      </c>
      <c r="O24" s="31">
        <v>0.106</v>
      </c>
      <c r="P24" s="31">
        <v>0.13200000000000001</v>
      </c>
      <c r="Q24" s="31">
        <v>0.121</v>
      </c>
      <c r="R24" s="31">
        <v>0.129</v>
      </c>
      <c r="S24" s="31">
        <v>0.11799999999999999</v>
      </c>
      <c r="T24" s="31">
        <v>0.104</v>
      </c>
      <c r="U24" s="31">
        <v>0.10099999999999999</v>
      </c>
      <c r="V24" s="31">
        <v>8.8000000000000009E-2</v>
      </c>
      <c r="W24" s="31">
        <v>0.11699999999999999</v>
      </c>
      <c r="X24" s="31">
        <v>8.5000000000000006E-2</v>
      </c>
      <c r="Y24" s="31">
        <v>7.1000000000000008E-2</v>
      </c>
      <c r="Z24" s="31">
        <v>8.8999999999999996E-2</v>
      </c>
      <c r="AA24" s="31">
        <v>6.8000000000000005E-2</v>
      </c>
      <c r="AB24" s="31">
        <v>7.3000000000000009E-2</v>
      </c>
      <c r="AC24" s="72">
        <v>5.6000000000000001E-2</v>
      </c>
      <c r="AD24" s="73">
        <v>0</v>
      </c>
      <c r="AE24" s="74">
        <v>1.4999999999999999E-2</v>
      </c>
      <c r="AF24" s="5"/>
      <c r="AG24" s="69" t="s">
        <v>2005</v>
      </c>
      <c r="AH24" s="106" t="s">
        <v>2006</v>
      </c>
      <c r="AI24" s="90">
        <f t="shared" si="0"/>
        <v>0.11409395973154361</v>
      </c>
      <c r="AJ24" s="86">
        <f t="shared" si="1"/>
        <v>0.11643835616438356</v>
      </c>
      <c r="AK24" s="86">
        <f t="shared" si="2"/>
        <v>0.12686567164179105</v>
      </c>
      <c r="AL24" s="91">
        <f t="shared" si="3"/>
        <v>0.16037735849056606</v>
      </c>
      <c r="AM24" s="5"/>
      <c r="AN24" s="5"/>
      <c r="AO24" s="5"/>
      <c r="AR24" s="69" t="s">
        <v>2005</v>
      </c>
      <c r="AS24" s="106" t="s">
        <v>2006</v>
      </c>
      <c r="AT24" s="99">
        <f t="shared" si="4"/>
        <v>0.71140939597315422</v>
      </c>
      <c r="AU24" s="95">
        <f t="shared" si="5"/>
        <v>0.72602739726027388</v>
      </c>
      <c r="AV24" s="95">
        <f t="shared" si="6"/>
        <v>0.79104477611940294</v>
      </c>
      <c r="AW24" s="100">
        <f t="shared" si="7"/>
        <v>1</v>
      </c>
      <c r="BA24" s="115" t="s">
        <v>2075</v>
      </c>
      <c r="BB24" s="116" t="s">
        <v>2063</v>
      </c>
    </row>
    <row r="25" spans="1:54">
      <c r="A25" s="69" t="s">
        <v>2007</v>
      </c>
      <c r="B25" s="70" t="s">
        <v>2008</v>
      </c>
      <c r="C25" s="11">
        <v>0.10199999999999999</v>
      </c>
      <c r="D25" s="12">
        <v>7.3999999999999996E-2</v>
      </c>
      <c r="E25" s="12">
        <v>4.1000000000000002E-2</v>
      </c>
      <c r="F25" s="9">
        <v>0</v>
      </c>
      <c r="G25" s="11">
        <v>1.4999999999999999E-2</v>
      </c>
      <c r="H25" s="12">
        <v>1.2E-2</v>
      </c>
      <c r="I25" s="9">
        <v>0</v>
      </c>
      <c r="J25" s="11">
        <v>1.7000000000000001E-2</v>
      </c>
      <c r="K25" s="9">
        <v>0</v>
      </c>
      <c r="L25" s="71">
        <v>0.14900000000000002</v>
      </c>
      <c r="M25" s="31">
        <v>0.14600000000000002</v>
      </c>
      <c r="N25" s="31">
        <v>0.13400000000000001</v>
      </c>
      <c r="O25" s="31">
        <v>0.106</v>
      </c>
      <c r="P25" s="31">
        <v>0.13200000000000001</v>
      </c>
      <c r="Q25" s="31">
        <v>0.121</v>
      </c>
      <c r="R25" s="31">
        <v>0.129</v>
      </c>
      <c r="S25" s="31">
        <v>0.11799999999999999</v>
      </c>
      <c r="T25" s="31">
        <v>0.104</v>
      </c>
      <c r="U25" s="31">
        <v>0.10099999999999999</v>
      </c>
      <c r="V25" s="31">
        <v>8.8000000000000009E-2</v>
      </c>
      <c r="W25" s="31">
        <v>0.11699999999999999</v>
      </c>
      <c r="X25" s="31">
        <v>8.5000000000000006E-2</v>
      </c>
      <c r="Y25" s="31">
        <v>7.1000000000000008E-2</v>
      </c>
      <c r="Z25" s="31">
        <v>8.8999999999999996E-2</v>
      </c>
      <c r="AA25" s="31">
        <v>6.8000000000000005E-2</v>
      </c>
      <c r="AB25" s="31">
        <v>7.3000000000000009E-2</v>
      </c>
      <c r="AC25" s="72">
        <v>5.6000000000000001E-2</v>
      </c>
      <c r="AD25" s="73">
        <v>0</v>
      </c>
      <c r="AE25" s="74">
        <v>1.4999999999999999E-2</v>
      </c>
      <c r="AF25" s="5"/>
      <c r="AG25" s="69" t="s">
        <v>2007</v>
      </c>
      <c r="AH25" s="106" t="s">
        <v>2008</v>
      </c>
      <c r="AI25" s="90">
        <f t="shared" si="0"/>
        <v>0.11409395973154361</v>
      </c>
      <c r="AJ25" s="86">
        <f t="shared" si="1"/>
        <v>0.11643835616438356</v>
      </c>
      <c r="AK25" s="86">
        <f t="shared" si="2"/>
        <v>0.12686567164179105</v>
      </c>
      <c r="AL25" s="91">
        <f t="shared" si="3"/>
        <v>0.16037735849056606</v>
      </c>
      <c r="AM25" s="5"/>
      <c r="AN25" s="5"/>
      <c r="AO25" s="5"/>
      <c r="AR25" s="69" t="s">
        <v>2007</v>
      </c>
      <c r="AS25" s="106" t="s">
        <v>2008</v>
      </c>
      <c r="AT25" s="99">
        <f t="shared" si="4"/>
        <v>0.71140939597315422</v>
      </c>
      <c r="AU25" s="95">
        <f t="shared" si="5"/>
        <v>0.72602739726027388</v>
      </c>
      <c r="AV25" s="95">
        <f t="shared" si="6"/>
        <v>0.79104477611940294</v>
      </c>
      <c r="AW25" s="100">
        <f t="shared" si="7"/>
        <v>1</v>
      </c>
      <c r="BA25" s="115" t="s">
        <v>2076</v>
      </c>
      <c r="BB25" s="116" t="s">
        <v>2059</v>
      </c>
    </row>
    <row r="26" spans="1:54">
      <c r="A26" s="69" t="s">
        <v>2009</v>
      </c>
      <c r="B26" s="70" t="s">
        <v>2010</v>
      </c>
      <c r="C26" s="11">
        <v>0.10199999999999999</v>
      </c>
      <c r="D26" s="12">
        <v>7.3999999999999996E-2</v>
      </c>
      <c r="E26" s="12">
        <v>4.1000000000000002E-2</v>
      </c>
      <c r="F26" s="9">
        <v>0</v>
      </c>
      <c r="G26" s="11">
        <v>1.4999999999999999E-2</v>
      </c>
      <c r="H26" s="12">
        <v>1.2E-2</v>
      </c>
      <c r="I26" s="9">
        <v>0</v>
      </c>
      <c r="J26" s="11">
        <v>1.7000000000000001E-2</v>
      </c>
      <c r="K26" s="9">
        <v>0</v>
      </c>
      <c r="L26" s="71">
        <v>0.14900000000000002</v>
      </c>
      <c r="M26" s="31">
        <v>0.14600000000000002</v>
      </c>
      <c r="N26" s="31">
        <v>0.13400000000000001</v>
      </c>
      <c r="O26" s="31">
        <v>0.106</v>
      </c>
      <c r="P26" s="31">
        <v>0.13200000000000001</v>
      </c>
      <c r="Q26" s="31">
        <v>0.121</v>
      </c>
      <c r="R26" s="31">
        <v>0.129</v>
      </c>
      <c r="S26" s="31">
        <v>0.11799999999999999</v>
      </c>
      <c r="T26" s="31">
        <v>0.104</v>
      </c>
      <c r="U26" s="31">
        <v>0.10099999999999999</v>
      </c>
      <c r="V26" s="31">
        <v>8.8000000000000009E-2</v>
      </c>
      <c r="W26" s="31">
        <v>0.11699999999999999</v>
      </c>
      <c r="X26" s="31">
        <v>8.5000000000000006E-2</v>
      </c>
      <c r="Y26" s="31">
        <v>7.1000000000000008E-2</v>
      </c>
      <c r="Z26" s="31">
        <v>8.8999999999999996E-2</v>
      </c>
      <c r="AA26" s="31">
        <v>6.8000000000000005E-2</v>
      </c>
      <c r="AB26" s="31">
        <v>7.3000000000000009E-2</v>
      </c>
      <c r="AC26" s="72">
        <v>5.6000000000000001E-2</v>
      </c>
      <c r="AD26" s="73">
        <v>0</v>
      </c>
      <c r="AE26" s="74">
        <v>1.4999999999999999E-2</v>
      </c>
      <c r="AF26" s="5"/>
      <c r="AG26" s="69" t="s">
        <v>2009</v>
      </c>
      <c r="AH26" s="106" t="s">
        <v>2010</v>
      </c>
      <c r="AI26" s="90">
        <f t="shared" si="0"/>
        <v>0.11409395973154361</v>
      </c>
      <c r="AJ26" s="86">
        <f t="shared" si="1"/>
        <v>0.11643835616438356</v>
      </c>
      <c r="AK26" s="86">
        <f t="shared" si="2"/>
        <v>0.12686567164179105</v>
      </c>
      <c r="AL26" s="91">
        <f t="shared" si="3"/>
        <v>0.16037735849056606</v>
      </c>
      <c r="AM26" s="5"/>
      <c r="AN26" s="5"/>
      <c r="AO26" s="5"/>
      <c r="AR26" s="69" t="s">
        <v>2009</v>
      </c>
      <c r="AS26" s="106" t="s">
        <v>2010</v>
      </c>
      <c r="AT26" s="99">
        <f t="shared" si="4"/>
        <v>0.71140939597315422</v>
      </c>
      <c r="AU26" s="95">
        <f t="shared" si="5"/>
        <v>0.72602739726027388</v>
      </c>
      <c r="AV26" s="95">
        <f t="shared" si="6"/>
        <v>0.79104477611940294</v>
      </c>
      <c r="AW26" s="100">
        <f t="shared" si="7"/>
        <v>1</v>
      </c>
      <c r="BA26" s="115" t="s">
        <v>2077</v>
      </c>
      <c r="BB26" s="116" t="s">
        <v>2063</v>
      </c>
    </row>
    <row r="27" spans="1:54">
      <c r="A27" s="69" t="s">
        <v>2011</v>
      </c>
      <c r="B27" s="70" t="s">
        <v>2012</v>
      </c>
      <c r="C27" s="11">
        <v>0.111</v>
      </c>
      <c r="D27" s="12">
        <v>8.1000000000000003E-2</v>
      </c>
      <c r="E27" s="12">
        <v>4.4999999999999998E-2</v>
      </c>
      <c r="F27" s="9">
        <v>0</v>
      </c>
      <c r="G27" s="11">
        <v>3.1E-2</v>
      </c>
      <c r="H27" s="12">
        <v>2.3E-2</v>
      </c>
      <c r="I27" s="9">
        <v>0</v>
      </c>
      <c r="J27" s="11">
        <v>2.3E-2</v>
      </c>
      <c r="K27" s="9">
        <v>0</v>
      </c>
      <c r="L27" s="71">
        <v>0.186</v>
      </c>
      <c r="M27" s="31">
        <v>0.17799999999999999</v>
      </c>
      <c r="N27" s="31">
        <v>0.155</v>
      </c>
      <c r="O27" s="31">
        <v>0.125</v>
      </c>
      <c r="P27" s="31">
        <v>0.16300000000000001</v>
      </c>
      <c r="Q27" s="31">
        <v>0.156</v>
      </c>
      <c r="R27" s="31">
        <v>0.155</v>
      </c>
      <c r="S27" s="31">
        <v>0.14799999999999999</v>
      </c>
      <c r="T27" s="31">
        <v>0.13300000000000001</v>
      </c>
      <c r="U27" s="31">
        <v>0.125</v>
      </c>
      <c r="V27" s="31">
        <v>0.12000000000000001</v>
      </c>
      <c r="W27" s="31">
        <v>0.13200000000000001</v>
      </c>
      <c r="X27" s="31">
        <v>0.112</v>
      </c>
      <c r="Y27" s="31">
        <v>9.7000000000000003E-2</v>
      </c>
      <c r="Z27" s="31">
        <v>0.10200000000000001</v>
      </c>
      <c r="AA27" s="31">
        <v>8.900000000000001E-2</v>
      </c>
      <c r="AB27" s="31">
        <v>8.900000000000001E-2</v>
      </c>
      <c r="AC27" s="72">
        <v>6.6000000000000003E-2</v>
      </c>
      <c r="AD27" s="73">
        <v>0</v>
      </c>
      <c r="AE27" s="74">
        <v>2.1000000000000001E-2</v>
      </c>
      <c r="AF27" s="5"/>
      <c r="AG27" s="69" t="s">
        <v>2011</v>
      </c>
      <c r="AH27" s="106" t="s">
        <v>2012</v>
      </c>
      <c r="AI27" s="90">
        <f t="shared" si="0"/>
        <v>0.12365591397849462</v>
      </c>
      <c r="AJ27" s="86">
        <f t="shared" si="1"/>
        <v>0.12921348314606743</v>
      </c>
      <c r="AK27" s="86">
        <f t="shared" si="2"/>
        <v>0.14838709677419354</v>
      </c>
      <c r="AL27" s="91">
        <f t="shared" si="3"/>
        <v>0.184</v>
      </c>
      <c r="AM27" s="5"/>
      <c r="AN27" s="5"/>
      <c r="AO27" s="5"/>
      <c r="AR27" s="69" t="s">
        <v>2011</v>
      </c>
      <c r="AS27" s="106" t="s">
        <v>2012</v>
      </c>
      <c r="AT27" s="99">
        <f t="shared" si="4"/>
        <v>0.67204301075268813</v>
      </c>
      <c r="AU27" s="95">
        <f t="shared" si="5"/>
        <v>0.702247191011236</v>
      </c>
      <c r="AV27" s="95">
        <f t="shared" si="6"/>
        <v>0.80645161290322587</v>
      </c>
      <c r="AW27" s="100">
        <f t="shared" si="7"/>
        <v>1</v>
      </c>
      <c r="BA27" s="115" t="s">
        <v>2078</v>
      </c>
      <c r="BB27" s="116" t="s">
        <v>2059</v>
      </c>
    </row>
    <row r="28" spans="1:54">
      <c r="A28" s="69" t="s">
        <v>2013</v>
      </c>
      <c r="B28" s="70" t="s">
        <v>2014</v>
      </c>
      <c r="C28" s="11">
        <v>0.111</v>
      </c>
      <c r="D28" s="12">
        <v>8.1000000000000003E-2</v>
      </c>
      <c r="E28" s="12">
        <v>4.4999999999999998E-2</v>
      </c>
      <c r="F28" s="9">
        <v>0</v>
      </c>
      <c r="G28" s="11">
        <v>3.1E-2</v>
      </c>
      <c r="H28" s="12">
        <v>2.3E-2</v>
      </c>
      <c r="I28" s="9">
        <v>0</v>
      </c>
      <c r="J28" s="11">
        <v>2.3E-2</v>
      </c>
      <c r="K28" s="9">
        <v>0</v>
      </c>
      <c r="L28" s="71">
        <v>0.186</v>
      </c>
      <c r="M28" s="31">
        <v>0.17799999999999999</v>
      </c>
      <c r="N28" s="31">
        <v>0.155</v>
      </c>
      <c r="O28" s="31">
        <v>0.125</v>
      </c>
      <c r="P28" s="31">
        <v>0.16300000000000001</v>
      </c>
      <c r="Q28" s="31">
        <v>0.156</v>
      </c>
      <c r="R28" s="31">
        <v>0.155</v>
      </c>
      <c r="S28" s="31">
        <v>0.14799999999999999</v>
      </c>
      <c r="T28" s="31">
        <v>0.13300000000000001</v>
      </c>
      <c r="U28" s="31">
        <v>0.125</v>
      </c>
      <c r="V28" s="31">
        <v>0.12000000000000001</v>
      </c>
      <c r="W28" s="31">
        <v>0.13200000000000001</v>
      </c>
      <c r="X28" s="31">
        <v>0.112</v>
      </c>
      <c r="Y28" s="31">
        <v>9.7000000000000003E-2</v>
      </c>
      <c r="Z28" s="31">
        <v>0.10200000000000001</v>
      </c>
      <c r="AA28" s="31">
        <v>8.900000000000001E-2</v>
      </c>
      <c r="AB28" s="31">
        <v>8.900000000000001E-2</v>
      </c>
      <c r="AC28" s="72">
        <v>6.6000000000000003E-2</v>
      </c>
      <c r="AD28" s="73">
        <v>0</v>
      </c>
      <c r="AE28" s="74">
        <v>2.1000000000000001E-2</v>
      </c>
      <c r="AF28" s="5"/>
      <c r="AG28" s="69" t="s">
        <v>2013</v>
      </c>
      <c r="AH28" s="106" t="s">
        <v>2014</v>
      </c>
      <c r="AI28" s="90">
        <f t="shared" si="0"/>
        <v>0.12365591397849462</v>
      </c>
      <c r="AJ28" s="86">
        <f t="shared" si="1"/>
        <v>0.12921348314606743</v>
      </c>
      <c r="AK28" s="86">
        <f t="shared" si="2"/>
        <v>0.14838709677419354</v>
      </c>
      <c r="AL28" s="91">
        <f t="shared" si="3"/>
        <v>0.184</v>
      </c>
      <c r="AM28" s="5"/>
      <c r="AN28" s="5"/>
      <c r="AO28" s="5"/>
      <c r="AR28" s="69" t="s">
        <v>2013</v>
      </c>
      <c r="AS28" s="106" t="s">
        <v>2014</v>
      </c>
      <c r="AT28" s="99">
        <f t="shared" si="4"/>
        <v>0.67204301075268813</v>
      </c>
      <c r="AU28" s="95">
        <f t="shared" si="5"/>
        <v>0.702247191011236</v>
      </c>
      <c r="AV28" s="95">
        <f t="shared" si="6"/>
        <v>0.80645161290322587</v>
      </c>
      <c r="AW28" s="100">
        <f t="shared" si="7"/>
        <v>1</v>
      </c>
      <c r="BA28" s="115" t="s">
        <v>2079</v>
      </c>
      <c r="BB28" s="116" t="s">
        <v>2063</v>
      </c>
    </row>
    <row r="29" spans="1:54">
      <c r="A29" s="69" t="s">
        <v>2015</v>
      </c>
      <c r="B29" s="70" t="s">
        <v>2016</v>
      </c>
      <c r="C29" s="11">
        <v>0.111</v>
      </c>
      <c r="D29" s="12">
        <v>8.1000000000000003E-2</v>
      </c>
      <c r="E29" s="12">
        <v>4.4999999999999998E-2</v>
      </c>
      <c r="F29" s="9">
        <v>0</v>
      </c>
      <c r="G29" s="11">
        <v>3.1E-2</v>
      </c>
      <c r="H29" s="12">
        <v>2.3E-2</v>
      </c>
      <c r="I29" s="9">
        <v>0</v>
      </c>
      <c r="J29" s="11">
        <v>2.3E-2</v>
      </c>
      <c r="K29" s="9">
        <v>0</v>
      </c>
      <c r="L29" s="71">
        <v>0.186</v>
      </c>
      <c r="M29" s="31">
        <v>0.17799999999999999</v>
      </c>
      <c r="N29" s="31">
        <v>0.155</v>
      </c>
      <c r="O29" s="31">
        <v>0.125</v>
      </c>
      <c r="P29" s="31">
        <v>0.16300000000000001</v>
      </c>
      <c r="Q29" s="31">
        <v>0.156</v>
      </c>
      <c r="R29" s="31">
        <v>0.155</v>
      </c>
      <c r="S29" s="31">
        <v>0.14799999999999999</v>
      </c>
      <c r="T29" s="31">
        <v>0.13300000000000001</v>
      </c>
      <c r="U29" s="31">
        <v>0.125</v>
      </c>
      <c r="V29" s="31">
        <v>0.12000000000000001</v>
      </c>
      <c r="W29" s="31">
        <v>0.13200000000000001</v>
      </c>
      <c r="X29" s="31">
        <v>0.112</v>
      </c>
      <c r="Y29" s="31">
        <v>9.7000000000000003E-2</v>
      </c>
      <c r="Z29" s="31">
        <v>0.10200000000000001</v>
      </c>
      <c r="AA29" s="31">
        <v>8.900000000000001E-2</v>
      </c>
      <c r="AB29" s="31">
        <v>8.900000000000001E-2</v>
      </c>
      <c r="AC29" s="72">
        <v>6.6000000000000003E-2</v>
      </c>
      <c r="AD29" s="73">
        <v>0</v>
      </c>
      <c r="AE29" s="74">
        <v>2.1000000000000001E-2</v>
      </c>
      <c r="AF29" s="5"/>
      <c r="AG29" s="69" t="s">
        <v>2015</v>
      </c>
      <c r="AH29" s="106" t="s">
        <v>2016</v>
      </c>
      <c r="AI29" s="90">
        <f t="shared" si="0"/>
        <v>0.12365591397849462</v>
      </c>
      <c r="AJ29" s="86">
        <f t="shared" si="1"/>
        <v>0.12921348314606743</v>
      </c>
      <c r="AK29" s="86">
        <f t="shared" si="2"/>
        <v>0.14838709677419354</v>
      </c>
      <c r="AL29" s="91">
        <f t="shared" si="3"/>
        <v>0.184</v>
      </c>
      <c r="AM29" s="5"/>
      <c r="AN29" s="5"/>
      <c r="AO29" s="5"/>
      <c r="AQ29" s="5"/>
      <c r="AR29" s="69" t="s">
        <v>2015</v>
      </c>
      <c r="AS29" s="106" t="s">
        <v>2016</v>
      </c>
      <c r="AT29" s="99">
        <f t="shared" si="4"/>
        <v>0.67204301075268813</v>
      </c>
      <c r="AU29" s="95">
        <f t="shared" si="5"/>
        <v>0.702247191011236</v>
      </c>
      <c r="AV29" s="95">
        <f t="shared" si="6"/>
        <v>0.80645161290322587</v>
      </c>
      <c r="AW29" s="100">
        <f t="shared" si="7"/>
        <v>1</v>
      </c>
      <c r="BA29" s="115" t="s">
        <v>2080</v>
      </c>
      <c r="BB29" s="116" t="s">
        <v>2063</v>
      </c>
    </row>
    <row r="30" spans="1:54">
      <c r="A30" s="69" t="s">
        <v>2017</v>
      </c>
      <c r="B30" s="70" t="s">
        <v>2018</v>
      </c>
      <c r="C30" s="11">
        <v>0.111</v>
      </c>
      <c r="D30" s="12">
        <v>8.1000000000000003E-2</v>
      </c>
      <c r="E30" s="12">
        <v>4.4999999999999998E-2</v>
      </c>
      <c r="F30" s="9">
        <v>0</v>
      </c>
      <c r="G30" s="11">
        <v>3.1E-2</v>
      </c>
      <c r="H30" s="12">
        <v>2.3E-2</v>
      </c>
      <c r="I30" s="9">
        <v>0</v>
      </c>
      <c r="J30" s="11">
        <v>2.3E-2</v>
      </c>
      <c r="K30" s="9">
        <v>0</v>
      </c>
      <c r="L30" s="71">
        <v>0.186</v>
      </c>
      <c r="M30" s="31">
        <v>0.17799999999999999</v>
      </c>
      <c r="N30" s="31">
        <v>0.155</v>
      </c>
      <c r="O30" s="31">
        <v>0.125</v>
      </c>
      <c r="P30" s="31">
        <v>0.16300000000000001</v>
      </c>
      <c r="Q30" s="31">
        <v>0.156</v>
      </c>
      <c r="R30" s="31">
        <v>0.155</v>
      </c>
      <c r="S30" s="31">
        <v>0.14799999999999999</v>
      </c>
      <c r="T30" s="31">
        <v>0.13300000000000001</v>
      </c>
      <c r="U30" s="31">
        <v>0.125</v>
      </c>
      <c r="V30" s="31">
        <v>0.12000000000000001</v>
      </c>
      <c r="W30" s="31">
        <v>0.13200000000000001</v>
      </c>
      <c r="X30" s="31">
        <v>0.112</v>
      </c>
      <c r="Y30" s="31">
        <v>9.7000000000000003E-2</v>
      </c>
      <c r="Z30" s="31">
        <v>0.10200000000000001</v>
      </c>
      <c r="AA30" s="31">
        <v>8.900000000000001E-2</v>
      </c>
      <c r="AB30" s="31">
        <v>8.900000000000001E-2</v>
      </c>
      <c r="AC30" s="72">
        <v>6.6000000000000003E-2</v>
      </c>
      <c r="AD30" s="73">
        <v>0</v>
      </c>
      <c r="AE30" s="74">
        <v>2.1000000000000001E-2</v>
      </c>
      <c r="AF30" s="5"/>
      <c r="AG30" s="69" t="s">
        <v>2017</v>
      </c>
      <c r="AH30" s="106" t="s">
        <v>2018</v>
      </c>
      <c r="AI30" s="90">
        <f t="shared" si="0"/>
        <v>0.12365591397849462</v>
      </c>
      <c r="AJ30" s="86">
        <f t="shared" si="1"/>
        <v>0.12921348314606743</v>
      </c>
      <c r="AK30" s="86">
        <f t="shared" si="2"/>
        <v>0.14838709677419354</v>
      </c>
      <c r="AL30" s="91">
        <f t="shared" si="3"/>
        <v>0.184</v>
      </c>
      <c r="AM30" s="5"/>
      <c r="AN30" s="5"/>
      <c r="AO30" s="5"/>
      <c r="AQ30" s="5"/>
      <c r="AR30" s="69" t="s">
        <v>2017</v>
      </c>
      <c r="AS30" s="106" t="s">
        <v>2018</v>
      </c>
      <c r="AT30" s="99">
        <f t="shared" si="4"/>
        <v>0.67204301075268813</v>
      </c>
      <c r="AU30" s="95">
        <f t="shared" si="5"/>
        <v>0.702247191011236</v>
      </c>
      <c r="AV30" s="95">
        <f t="shared" si="6"/>
        <v>0.80645161290322587</v>
      </c>
      <c r="AW30" s="100">
        <f t="shared" si="7"/>
        <v>1</v>
      </c>
      <c r="BA30" s="115" t="s">
        <v>2081</v>
      </c>
      <c r="BB30" s="116" t="s">
        <v>2082</v>
      </c>
    </row>
    <row r="31" spans="1:54">
      <c r="A31" s="69" t="s">
        <v>2019</v>
      </c>
      <c r="B31" s="70" t="s">
        <v>2020</v>
      </c>
      <c r="C31" s="11">
        <v>8.3000000000000004E-2</v>
      </c>
      <c r="D31" s="12">
        <v>0.06</v>
      </c>
      <c r="E31" s="12">
        <v>3.3000000000000002E-2</v>
      </c>
      <c r="F31" s="9">
        <v>0</v>
      </c>
      <c r="G31" s="11">
        <v>2.7E-2</v>
      </c>
      <c r="H31" s="12">
        <v>2.3E-2</v>
      </c>
      <c r="I31" s="9">
        <v>0</v>
      </c>
      <c r="J31" s="11">
        <v>1.6E-2</v>
      </c>
      <c r="K31" s="9">
        <v>0</v>
      </c>
      <c r="L31" s="71">
        <v>0.14000000000000001</v>
      </c>
      <c r="M31" s="31">
        <v>0.13600000000000001</v>
      </c>
      <c r="N31" s="31">
        <v>0.113</v>
      </c>
      <c r="O31" s="31">
        <v>0.09</v>
      </c>
      <c r="P31" s="31">
        <v>0.124</v>
      </c>
      <c r="Q31" s="31">
        <v>0.11699999999999999</v>
      </c>
      <c r="R31" s="31">
        <v>0.12000000000000001</v>
      </c>
      <c r="S31" s="31">
        <v>0.11299999999999999</v>
      </c>
      <c r="T31" s="31">
        <v>0.10099999999999999</v>
      </c>
      <c r="U31" s="31">
        <v>9.6999999999999989E-2</v>
      </c>
      <c r="V31" s="31">
        <v>0.09</v>
      </c>
      <c r="W31" s="31">
        <v>9.7000000000000003E-2</v>
      </c>
      <c r="X31" s="31">
        <v>8.6000000000000007E-2</v>
      </c>
      <c r="Y31" s="31">
        <v>7.3999999999999996E-2</v>
      </c>
      <c r="Z31" s="31">
        <v>7.3999999999999996E-2</v>
      </c>
      <c r="AA31" s="31">
        <v>7.0000000000000007E-2</v>
      </c>
      <c r="AB31" s="31">
        <v>6.3E-2</v>
      </c>
      <c r="AC31" s="72">
        <v>4.7E-2</v>
      </c>
      <c r="AD31" s="73">
        <v>0</v>
      </c>
      <c r="AE31" s="74">
        <v>1.4E-2</v>
      </c>
      <c r="AF31" s="5"/>
      <c r="AG31" s="69" t="s">
        <v>2019</v>
      </c>
      <c r="AH31" s="106" t="s">
        <v>2020</v>
      </c>
      <c r="AI31" s="90">
        <f t="shared" si="0"/>
        <v>0.11428571428571428</v>
      </c>
      <c r="AJ31" s="86">
        <f t="shared" si="1"/>
        <v>0.11764705882352941</v>
      </c>
      <c r="AK31" s="86">
        <f t="shared" si="2"/>
        <v>0.1415929203539823</v>
      </c>
      <c r="AL31" s="91">
        <f t="shared" si="3"/>
        <v>0.17777777777777778</v>
      </c>
      <c r="AM31" s="5"/>
      <c r="AN31" s="5"/>
      <c r="AO31" s="5"/>
      <c r="AQ31" s="5"/>
      <c r="AR31" s="69" t="s">
        <v>2019</v>
      </c>
      <c r="AS31" s="106" t="s">
        <v>2020</v>
      </c>
      <c r="AT31" s="99">
        <f t="shared" si="4"/>
        <v>0.64285714285714279</v>
      </c>
      <c r="AU31" s="95">
        <f t="shared" si="5"/>
        <v>0.66176470588235292</v>
      </c>
      <c r="AV31" s="95">
        <f t="shared" si="6"/>
        <v>0.79646017699115035</v>
      </c>
      <c r="AW31" s="100">
        <f t="shared" si="7"/>
        <v>1</v>
      </c>
      <c r="BA31" s="117" t="s">
        <v>2019</v>
      </c>
      <c r="BB31" s="116" t="s">
        <v>2059</v>
      </c>
    </row>
    <row r="32" spans="1:54">
      <c r="A32" s="69" t="s">
        <v>2021</v>
      </c>
      <c r="B32" s="70" t="s">
        <v>2022</v>
      </c>
      <c r="C32" s="11">
        <v>8.3000000000000004E-2</v>
      </c>
      <c r="D32" s="12">
        <v>0.06</v>
      </c>
      <c r="E32" s="12">
        <v>3.3000000000000002E-2</v>
      </c>
      <c r="F32" s="9">
        <v>0</v>
      </c>
      <c r="G32" s="11">
        <v>2.7E-2</v>
      </c>
      <c r="H32" s="12">
        <v>2.3E-2</v>
      </c>
      <c r="I32" s="9">
        <v>0</v>
      </c>
      <c r="J32" s="11">
        <v>1.6E-2</v>
      </c>
      <c r="K32" s="9">
        <v>0</v>
      </c>
      <c r="L32" s="71">
        <v>0.14000000000000001</v>
      </c>
      <c r="M32" s="31">
        <v>0.13600000000000001</v>
      </c>
      <c r="N32" s="31">
        <v>0.113</v>
      </c>
      <c r="O32" s="31">
        <v>0.09</v>
      </c>
      <c r="P32" s="31">
        <v>0.124</v>
      </c>
      <c r="Q32" s="31">
        <v>0.11699999999999999</v>
      </c>
      <c r="R32" s="31">
        <v>0.12000000000000001</v>
      </c>
      <c r="S32" s="31">
        <v>0.11299999999999999</v>
      </c>
      <c r="T32" s="31">
        <v>0.10099999999999999</v>
      </c>
      <c r="U32" s="31">
        <v>9.6999999999999989E-2</v>
      </c>
      <c r="V32" s="31">
        <v>0.09</v>
      </c>
      <c r="W32" s="31">
        <v>9.7000000000000003E-2</v>
      </c>
      <c r="X32" s="31">
        <v>8.6000000000000007E-2</v>
      </c>
      <c r="Y32" s="31">
        <v>7.3999999999999996E-2</v>
      </c>
      <c r="Z32" s="31">
        <v>7.3999999999999996E-2</v>
      </c>
      <c r="AA32" s="31">
        <v>7.0000000000000007E-2</v>
      </c>
      <c r="AB32" s="31">
        <v>6.3E-2</v>
      </c>
      <c r="AC32" s="72">
        <v>4.7E-2</v>
      </c>
      <c r="AD32" s="73">
        <v>0</v>
      </c>
      <c r="AE32" s="74">
        <v>1.4E-2</v>
      </c>
      <c r="AF32" s="5"/>
      <c r="AG32" s="69" t="s">
        <v>2021</v>
      </c>
      <c r="AH32" s="106" t="s">
        <v>2022</v>
      </c>
      <c r="AI32" s="90">
        <f t="shared" si="0"/>
        <v>0.11428571428571428</v>
      </c>
      <c r="AJ32" s="86">
        <f t="shared" si="1"/>
        <v>0.11764705882352941</v>
      </c>
      <c r="AK32" s="86">
        <f t="shared" si="2"/>
        <v>0.1415929203539823</v>
      </c>
      <c r="AL32" s="91">
        <f t="shared" si="3"/>
        <v>0.17777777777777778</v>
      </c>
      <c r="AM32" s="5"/>
      <c r="AN32" s="5"/>
      <c r="AO32" s="5"/>
      <c r="AQ32" s="5"/>
      <c r="AR32" s="69" t="s">
        <v>2021</v>
      </c>
      <c r="AS32" s="106" t="s">
        <v>2022</v>
      </c>
      <c r="AT32" s="99">
        <f t="shared" si="4"/>
        <v>0.64285714285714279</v>
      </c>
      <c r="AU32" s="95">
        <f t="shared" si="5"/>
        <v>0.66176470588235292</v>
      </c>
      <c r="AV32" s="95">
        <f t="shared" si="6"/>
        <v>0.79646017699115035</v>
      </c>
      <c r="AW32" s="100">
        <f t="shared" si="7"/>
        <v>1</v>
      </c>
      <c r="BA32" s="115" t="s">
        <v>145</v>
      </c>
      <c r="BB32" s="116" t="s">
        <v>2059</v>
      </c>
    </row>
    <row r="33" spans="1:54">
      <c r="A33" s="69" t="s">
        <v>2023</v>
      </c>
      <c r="B33" s="70" t="s">
        <v>2024</v>
      </c>
      <c r="C33" s="11">
        <v>8.3000000000000004E-2</v>
      </c>
      <c r="D33" s="12">
        <v>0.06</v>
      </c>
      <c r="E33" s="12">
        <v>3.3000000000000002E-2</v>
      </c>
      <c r="F33" s="9">
        <v>0</v>
      </c>
      <c r="G33" s="11">
        <v>2.7E-2</v>
      </c>
      <c r="H33" s="12">
        <v>2.3E-2</v>
      </c>
      <c r="I33" s="9">
        <v>0</v>
      </c>
      <c r="J33" s="11">
        <v>1.6E-2</v>
      </c>
      <c r="K33" s="9">
        <v>0</v>
      </c>
      <c r="L33" s="71">
        <v>0.14000000000000001</v>
      </c>
      <c r="M33" s="31">
        <v>0.13600000000000001</v>
      </c>
      <c r="N33" s="31">
        <v>0.113</v>
      </c>
      <c r="O33" s="31">
        <v>0.09</v>
      </c>
      <c r="P33" s="31">
        <v>0.124</v>
      </c>
      <c r="Q33" s="31">
        <v>0.11699999999999999</v>
      </c>
      <c r="R33" s="31">
        <v>0.12000000000000001</v>
      </c>
      <c r="S33" s="31">
        <v>0.11299999999999999</v>
      </c>
      <c r="T33" s="31">
        <v>0.10099999999999999</v>
      </c>
      <c r="U33" s="31">
        <v>9.6999999999999989E-2</v>
      </c>
      <c r="V33" s="31">
        <v>0.09</v>
      </c>
      <c r="W33" s="31">
        <v>9.7000000000000003E-2</v>
      </c>
      <c r="X33" s="31">
        <v>8.6000000000000007E-2</v>
      </c>
      <c r="Y33" s="31">
        <v>7.3999999999999996E-2</v>
      </c>
      <c r="Z33" s="31">
        <v>7.3999999999999996E-2</v>
      </c>
      <c r="AA33" s="31">
        <v>7.0000000000000007E-2</v>
      </c>
      <c r="AB33" s="31">
        <v>6.3E-2</v>
      </c>
      <c r="AC33" s="72">
        <v>4.7E-2</v>
      </c>
      <c r="AD33" s="73">
        <v>0</v>
      </c>
      <c r="AE33" s="74">
        <v>1.4E-2</v>
      </c>
      <c r="AF33" s="5"/>
      <c r="AG33" s="69" t="s">
        <v>2023</v>
      </c>
      <c r="AH33" s="106" t="s">
        <v>2024</v>
      </c>
      <c r="AI33" s="90">
        <f t="shared" si="0"/>
        <v>0.11428571428571428</v>
      </c>
      <c r="AJ33" s="86">
        <f t="shared" si="1"/>
        <v>0.11764705882352941</v>
      </c>
      <c r="AK33" s="86">
        <f t="shared" si="2"/>
        <v>0.1415929203539823</v>
      </c>
      <c r="AL33" s="91">
        <f t="shared" si="3"/>
        <v>0.17777777777777778</v>
      </c>
      <c r="AM33" s="5"/>
      <c r="AN33" s="5"/>
      <c r="AO33" s="5"/>
      <c r="AQ33" s="5"/>
      <c r="AR33" s="69" t="s">
        <v>2023</v>
      </c>
      <c r="AS33" s="106" t="s">
        <v>2024</v>
      </c>
      <c r="AT33" s="99">
        <f t="shared" si="4"/>
        <v>0.64285714285714279</v>
      </c>
      <c r="AU33" s="95">
        <f t="shared" si="5"/>
        <v>0.66176470588235292</v>
      </c>
      <c r="AV33" s="95">
        <f t="shared" si="6"/>
        <v>0.79646017699115035</v>
      </c>
      <c r="AW33" s="100">
        <f t="shared" si="7"/>
        <v>1</v>
      </c>
      <c r="BA33" s="115" t="s">
        <v>2083</v>
      </c>
      <c r="BB33" s="116" t="s">
        <v>2063</v>
      </c>
    </row>
    <row r="34" spans="1:54">
      <c r="A34" s="69" t="s">
        <v>2025</v>
      </c>
      <c r="B34" s="70" t="s">
        <v>2026</v>
      </c>
      <c r="C34" s="11">
        <v>8.3000000000000004E-2</v>
      </c>
      <c r="D34" s="12">
        <v>0.06</v>
      </c>
      <c r="E34" s="12">
        <v>3.3000000000000002E-2</v>
      </c>
      <c r="F34" s="9">
        <v>0</v>
      </c>
      <c r="G34" s="11">
        <v>2.7E-2</v>
      </c>
      <c r="H34" s="12">
        <v>2.3E-2</v>
      </c>
      <c r="I34" s="9">
        <v>0</v>
      </c>
      <c r="J34" s="11">
        <v>1.6E-2</v>
      </c>
      <c r="K34" s="9">
        <v>0</v>
      </c>
      <c r="L34" s="71">
        <v>0.14000000000000001</v>
      </c>
      <c r="M34" s="31">
        <v>0.13600000000000001</v>
      </c>
      <c r="N34" s="31">
        <v>0.113</v>
      </c>
      <c r="O34" s="31">
        <v>0.09</v>
      </c>
      <c r="P34" s="31">
        <v>0.124</v>
      </c>
      <c r="Q34" s="31">
        <v>0.11699999999999999</v>
      </c>
      <c r="R34" s="31">
        <v>0.12000000000000001</v>
      </c>
      <c r="S34" s="31">
        <v>0.11299999999999999</v>
      </c>
      <c r="T34" s="31">
        <v>0.10099999999999999</v>
      </c>
      <c r="U34" s="31">
        <v>9.6999999999999989E-2</v>
      </c>
      <c r="V34" s="31">
        <v>0.09</v>
      </c>
      <c r="W34" s="31">
        <v>9.7000000000000003E-2</v>
      </c>
      <c r="X34" s="31">
        <v>8.6000000000000007E-2</v>
      </c>
      <c r="Y34" s="31">
        <v>7.3999999999999996E-2</v>
      </c>
      <c r="Z34" s="31">
        <v>7.3999999999999996E-2</v>
      </c>
      <c r="AA34" s="31">
        <v>7.0000000000000007E-2</v>
      </c>
      <c r="AB34" s="31">
        <v>6.3E-2</v>
      </c>
      <c r="AC34" s="72">
        <v>4.7E-2</v>
      </c>
      <c r="AD34" s="73">
        <v>0</v>
      </c>
      <c r="AE34" s="74">
        <v>1.4E-2</v>
      </c>
      <c r="AF34" s="5"/>
      <c r="AG34" s="69" t="s">
        <v>2025</v>
      </c>
      <c r="AH34" s="106" t="s">
        <v>2026</v>
      </c>
      <c r="AI34" s="90">
        <f t="shared" si="0"/>
        <v>0.11428571428571428</v>
      </c>
      <c r="AJ34" s="86">
        <f t="shared" si="1"/>
        <v>0.11764705882352941</v>
      </c>
      <c r="AK34" s="86">
        <f t="shared" si="2"/>
        <v>0.1415929203539823</v>
      </c>
      <c r="AL34" s="91">
        <f t="shared" si="3"/>
        <v>0.17777777777777778</v>
      </c>
      <c r="AM34" s="5"/>
      <c r="AN34" s="5"/>
      <c r="AO34" s="5"/>
      <c r="AQ34" s="5"/>
      <c r="AR34" s="69" t="s">
        <v>2025</v>
      </c>
      <c r="AS34" s="106" t="s">
        <v>2026</v>
      </c>
      <c r="AT34" s="99">
        <f t="shared" si="4"/>
        <v>0.64285714285714279</v>
      </c>
      <c r="AU34" s="95">
        <f t="shared" si="5"/>
        <v>0.66176470588235292</v>
      </c>
      <c r="AV34" s="95">
        <f t="shared" si="6"/>
        <v>0.79646017699115035</v>
      </c>
      <c r="AW34" s="100">
        <f t="shared" si="7"/>
        <v>1</v>
      </c>
      <c r="BA34" s="115" t="s">
        <v>2084</v>
      </c>
      <c r="BB34" s="116" t="s">
        <v>2063</v>
      </c>
    </row>
    <row r="35" spans="1:54">
      <c r="A35" s="69" t="s">
        <v>2027</v>
      </c>
      <c r="B35" s="70" t="s">
        <v>2028</v>
      </c>
      <c r="C35" s="11">
        <v>3.9E-2</v>
      </c>
      <c r="D35" s="12">
        <v>2.9000000000000001E-2</v>
      </c>
      <c r="E35" s="12">
        <v>1.6E-2</v>
      </c>
      <c r="F35" s="9">
        <v>0</v>
      </c>
      <c r="G35" s="11">
        <v>2.1000000000000001E-2</v>
      </c>
      <c r="H35" s="12">
        <v>1.7000000000000001E-2</v>
      </c>
      <c r="I35" s="9">
        <v>0</v>
      </c>
      <c r="J35" s="11">
        <v>8.0000000000000002E-3</v>
      </c>
      <c r="K35" s="9">
        <v>0</v>
      </c>
      <c r="L35" s="71">
        <v>7.5000000000000011E-2</v>
      </c>
      <c r="M35" s="31">
        <v>7.1000000000000008E-2</v>
      </c>
      <c r="N35" s="31">
        <v>5.3999999999999999E-2</v>
      </c>
      <c r="O35" s="31">
        <v>4.4000000000000004E-2</v>
      </c>
      <c r="P35" s="31">
        <v>6.7000000000000004E-2</v>
      </c>
      <c r="Q35" s="31">
        <v>6.5000000000000002E-2</v>
      </c>
      <c r="R35" s="31">
        <v>6.3E-2</v>
      </c>
      <c r="S35" s="31">
        <v>6.0999999999999999E-2</v>
      </c>
      <c r="T35" s="31">
        <v>5.7000000000000002E-2</v>
      </c>
      <c r="U35" s="31">
        <v>5.2999999999999999E-2</v>
      </c>
      <c r="V35" s="31">
        <v>5.2000000000000005E-2</v>
      </c>
      <c r="W35" s="31">
        <v>4.5999999999999999E-2</v>
      </c>
      <c r="X35" s="31">
        <v>4.8000000000000001E-2</v>
      </c>
      <c r="Y35" s="31">
        <v>4.4000000000000004E-2</v>
      </c>
      <c r="Z35" s="31">
        <v>3.6000000000000004E-2</v>
      </c>
      <c r="AA35" s="31">
        <v>0.04</v>
      </c>
      <c r="AB35" s="31">
        <v>3.1E-2</v>
      </c>
      <c r="AC35" s="72">
        <v>2.3E-2</v>
      </c>
      <c r="AD35" s="73">
        <v>0</v>
      </c>
      <c r="AE35" s="74">
        <v>7.0000000000000001E-3</v>
      </c>
      <c r="AF35" s="5"/>
      <c r="AG35" s="69" t="s">
        <v>2027</v>
      </c>
      <c r="AH35" s="106" t="s">
        <v>2028</v>
      </c>
      <c r="AI35" s="90">
        <f t="shared" si="0"/>
        <v>0.10666666666666666</v>
      </c>
      <c r="AJ35" s="86">
        <f t="shared" si="1"/>
        <v>0.11267605633802816</v>
      </c>
      <c r="AK35" s="86">
        <f t="shared" si="2"/>
        <v>0.14814814814814814</v>
      </c>
      <c r="AL35" s="91">
        <f t="shared" si="3"/>
        <v>0.1818181818181818</v>
      </c>
      <c r="AM35" s="5"/>
      <c r="AN35" s="5"/>
      <c r="AO35" s="5"/>
      <c r="AQ35" s="5"/>
      <c r="AR35" s="69" t="s">
        <v>2027</v>
      </c>
      <c r="AS35" s="106" t="s">
        <v>2028</v>
      </c>
      <c r="AT35" s="99">
        <f t="shared" si="4"/>
        <v>0.58666666666666667</v>
      </c>
      <c r="AU35" s="95">
        <f t="shared" si="5"/>
        <v>0.61971830985915488</v>
      </c>
      <c r="AV35" s="95">
        <f t="shared" si="6"/>
        <v>0.81481481481481488</v>
      </c>
      <c r="AW35" s="100">
        <f t="shared" si="7"/>
        <v>1</v>
      </c>
      <c r="BA35" s="117" t="s">
        <v>2027</v>
      </c>
      <c r="BB35" s="116" t="s">
        <v>2059</v>
      </c>
    </row>
    <row r="36" spans="1:54">
      <c r="A36" s="69" t="s">
        <v>2029</v>
      </c>
      <c r="B36" s="70" t="s">
        <v>2030</v>
      </c>
      <c r="C36" s="11">
        <v>3.9E-2</v>
      </c>
      <c r="D36" s="12">
        <v>2.9000000000000001E-2</v>
      </c>
      <c r="E36" s="12">
        <v>1.6E-2</v>
      </c>
      <c r="F36" s="9">
        <v>0</v>
      </c>
      <c r="G36" s="11">
        <v>2.1000000000000001E-2</v>
      </c>
      <c r="H36" s="12">
        <v>1.7000000000000001E-2</v>
      </c>
      <c r="I36" s="9">
        <v>0</v>
      </c>
      <c r="J36" s="11">
        <v>8.0000000000000002E-3</v>
      </c>
      <c r="K36" s="9">
        <v>0</v>
      </c>
      <c r="L36" s="71">
        <v>7.5000000000000011E-2</v>
      </c>
      <c r="M36" s="31">
        <v>7.1000000000000008E-2</v>
      </c>
      <c r="N36" s="31">
        <v>5.3999999999999999E-2</v>
      </c>
      <c r="O36" s="31">
        <v>4.4000000000000004E-2</v>
      </c>
      <c r="P36" s="31">
        <v>6.7000000000000004E-2</v>
      </c>
      <c r="Q36" s="31">
        <v>6.5000000000000002E-2</v>
      </c>
      <c r="R36" s="31">
        <v>6.3E-2</v>
      </c>
      <c r="S36" s="31">
        <v>6.0999999999999999E-2</v>
      </c>
      <c r="T36" s="31">
        <v>5.7000000000000002E-2</v>
      </c>
      <c r="U36" s="31">
        <v>5.2999999999999999E-2</v>
      </c>
      <c r="V36" s="31">
        <v>5.2000000000000005E-2</v>
      </c>
      <c r="W36" s="31">
        <v>4.5999999999999999E-2</v>
      </c>
      <c r="X36" s="31">
        <v>4.8000000000000001E-2</v>
      </c>
      <c r="Y36" s="31">
        <v>4.4000000000000004E-2</v>
      </c>
      <c r="Z36" s="31">
        <v>3.6000000000000004E-2</v>
      </c>
      <c r="AA36" s="31">
        <v>0.04</v>
      </c>
      <c r="AB36" s="31">
        <v>3.1E-2</v>
      </c>
      <c r="AC36" s="72">
        <v>2.3E-2</v>
      </c>
      <c r="AD36" s="73">
        <v>0</v>
      </c>
      <c r="AE36" s="74">
        <v>7.0000000000000001E-3</v>
      </c>
      <c r="AF36" s="5"/>
      <c r="AG36" s="69" t="s">
        <v>2029</v>
      </c>
      <c r="AH36" s="106" t="s">
        <v>2030</v>
      </c>
      <c r="AI36" s="90">
        <f t="shared" si="0"/>
        <v>0.10666666666666666</v>
      </c>
      <c r="AJ36" s="86">
        <f t="shared" si="1"/>
        <v>0.11267605633802816</v>
      </c>
      <c r="AK36" s="86">
        <f t="shared" si="2"/>
        <v>0.14814814814814814</v>
      </c>
      <c r="AL36" s="91">
        <f t="shared" si="3"/>
        <v>0.1818181818181818</v>
      </c>
      <c r="AM36" s="5"/>
      <c r="AN36" s="5"/>
      <c r="AO36" s="5"/>
      <c r="AQ36" s="5"/>
      <c r="AR36" s="69" t="s">
        <v>2029</v>
      </c>
      <c r="AS36" s="106" t="s">
        <v>2030</v>
      </c>
      <c r="AT36" s="99">
        <f t="shared" si="4"/>
        <v>0.58666666666666667</v>
      </c>
      <c r="AU36" s="95">
        <f t="shared" si="5"/>
        <v>0.61971830985915488</v>
      </c>
      <c r="AV36" s="95">
        <f t="shared" si="6"/>
        <v>0.81481481481481488</v>
      </c>
      <c r="AW36" s="100">
        <f t="shared" si="7"/>
        <v>1</v>
      </c>
      <c r="BA36" s="115" t="s">
        <v>2085</v>
      </c>
      <c r="BB36" s="116" t="s">
        <v>2063</v>
      </c>
    </row>
    <row r="37" spans="1:54">
      <c r="A37" s="69" t="s">
        <v>2031</v>
      </c>
      <c r="B37" s="70" t="s">
        <v>2032</v>
      </c>
      <c r="C37" s="11">
        <v>3.9E-2</v>
      </c>
      <c r="D37" s="12">
        <v>2.9000000000000001E-2</v>
      </c>
      <c r="E37" s="12">
        <v>1.6E-2</v>
      </c>
      <c r="F37" s="9">
        <v>0</v>
      </c>
      <c r="G37" s="11">
        <v>2.1000000000000001E-2</v>
      </c>
      <c r="H37" s="12">
        <v>1.7000000000000001E-2</v>
      </c>
      <c r="I37" s="9">
        <v>0</v>
      </c>
      <c r="J37" s="11">
        <v>8.0000000000000002E-3</v>
      </c>
      <c r="K37" s="9">
        <v>0</v>
      </c>
      <c r="L37" s="71">
        <v>7.5000000000000011E-2</v>
      </c>
      <c r="M37" s="31">
        <v>7.1000000000000008E-2</v>
      </c>
      <c r="N37" s="31">
        <v>5.3999999999999999E-2</v>
      </c>
      <c r="O37" s="31">
        <v>4.4000000000000004E-2</v>
      </c>
      <c r="P37" s="31">
        <v>6.7000000000000004E-2</v>
      </c>
      <c r="Q37" s="31">
        <v>6.5000000000000002E-2</v>
      </c>
      <c r="R37" s="31">
        <v>6.3E-2</v>
      </c>
      <c r="S37" s="31">
        <v>6.0999999999999999E-2</v>
      </c>
      <c r="T37" s="31">
        <v>5.7000000000000002E-2</v>
      </c>
      <c r="U37" s="31">
        <v>5.2999999999999999E-2</v>
      </c>
      <c r="V37" s="31">
        <v>5.2000000000000005E-2</v>
      </c>
      <c r="W37" s="31">
        <v>4.5999999999999999E-2</v>
      </c>
      <c r="X37" s="31">
        <v>4.8000000000000001E-2</v>
      </c>
      <c r="Y37" s="31">
        <v>4.4000000000000004E-2</v>
      </c>
      <c r="Z37" s="31">
        <v>3.6000000000000004E-2</v>
      </c>
      <c r="AA37" s="31">
        <v>0.04</v>
      </c>
      <c r="AB37" s="31">
        <v>3.1E-2</v>
      </c>
      <c r="AC37" s="72">
        <v>2.3E-2</v>
      </c>
      <c r="AD37" s="73">
        <v>0</v>
      </c>
      <c r="AE37" s="74">
        <v>7.0000000000000001E-3</v>
      </c>
      <c r="AF37" s="5"/>
      <c r="AG37" s="69" t="s">
        <v>2031</v>
      </c>
      <c r="AH37" s="106" t="s">
        <v>2032</v>
      </c>
      <c r="AI37" s="90">
        <f t="shared" si="0"/>
        <v>0.10666666666666666</v>
      </c>
      <c r="AJ37" s="86">
        <f t="shared" si="1"/>
        <v>0.11267605633802816</v>
      </c>
      <c r="AK37" s="86">
        <f t="shared" si="2"/>
        <v>0.14814814814814814</v>
      </c>
      <c r="AL37" s="91">
        <f t="shared" si="3"/>
        <v>0.1818181818181818</v>
      </c>
      <c r="AM37" s="5"/>
      <c r="AN37" s="5"/>
      <c r="AO37" s="5"/>
      <c r="AQ37" s="5"/>
      <c r="AR37" s="69" t="s">
        <v>2031</v>
      </c>
      <c r="AS37" s="106" t="s">
        <v>2032</v>
      </c>
      <c r="AT37" s="99">
        <f t="shared" si="4"/>
        <v>0.58666666666666667</v>
      </c>
      <c r="AU37" s="95">
        <f t="shared" si="5"/>
        <v>0.61971830985915488</v>
      </c>
      <c r="AV37" s="95">
        <f t="shared" si="6"/>
        <v>0.81481481481481488</v>
      </c>
      <c r="AW37" s="100">
        <f t="shared" si="7"/>
        <v>1</v>
      </c>
      <c r="BA37" s="115" t="s">
        <v>2086</v>
      </c>
      <c r="BB37" s="116" t="s">
        <v>2082</v>
      </c>
    </row>
    <row r="38" spans="1:54">
      <c r="A38" s="69" t="s">
        <v>2033</v>
      </c>
      <c r="B38" s="70" t="s">
        <v>2034</v>
      </c>
      <c r="C38" s="11">
        <v>2.5999999999999999E-2</v>
      </c>
      <c r="D38" s="12">
        <v>1.9E-2</v>
      </c>
      <c r="E38" s="12">
        <v>0.01</v>
      </c>
      <c r="F38" s="9">
        <v>0</v>
      </c>
      <c r="G38" s="11">
        <v>1.4999999999999999E-2</v>
      </c>
      <c r="H38" s="12">
        <v>1.0999999999999999E-2</v>
      </c>
      <c r="I38" s="9">
        <v>0</v>
      </c>
      <c r="J38" s="11">
        <v>5.0000000000000001E-3</v>
      </c>
      <c r="K38" s="9">
        <v>0</v>
      </c>
      <c r="L38" s="71">
        <v>5.099999999999999E-2</v>
      </c>
      <c r="M38" s="31">
        <v>4.6999999999999993E-2</v>
      </c>
      <c r="N38" s="31">
        <v>3.5999999999999997E-2</v>
      </c>
      <c r="O38" s="31">
        <v>2.9000000000000001E-2</v>
      </c>
      <c r="P38" s="31">
        <v>4.5999999999999992E-2</v>
      </c>
      <c r="Q38" s="31">
        <v>4.3999999999999997E-2</v>
      </c>
      <c r="R38" s="31">
        <v>4.1999999999999996E-2</v>
      </c>
      <c r="S38" s="31">
        <v>3.9999999999999994E-2</v>
      </c>
      <c r="T38" s="31">
        <v>3.9E-2</v>
      </c>
      <c r="U38" s="31">
        <v>3.4999999999999996E-2</v>
      </c>
      <c r="V38" s="31">
        <v>3.5000000000000003E-2</v>
      </c>
      <c r="W38" s="31">
        <v>3.1E-2</v>
      </c>
      <c r="X38" s="31">
        <v>3.1E-2</v>
      </c>
      <c r="Y38" s="31">
        <v>3.0000000000000002E-2</v>
      </c>
      <c r="Z38" s="31">
        <v>2.4E-2</v>
      </c>
      <c r="AA38" s="31">
        <v>2.5999999999999999E-2</v>
      </c>
      <c r="AB38" s="31">
        <v>0.02</v>
      </c>
      <c r="AC38" s="72">
        <v>1.4999999999999999E-2</v>
      </c>
      <c r="AD38" s="73">
        <v>0</v>
      </c>
      <c r="AE38" s="74">
        <v>5.0000000000000001E-3</v>
      </c>
      <c r="AF38" s="5"/>
      <c r="AG38" s="69" t="s">
        <v>2033</v>
      </c>
      <c r="AH38" s="106" t="s">
        <v>2034</v>
      </c>
      <c r="AI38" s="90">
        <f t="shared" si="0"/>
        <v>9.8039215686274536E-2</v>
      </c>
      <c r="AJ38" s="86">
        <f t="shared" si="1"/>
        <v>0.10638297872340427</v>
      </c>
      <c r="AK38" s="86">
        <f t="shared" si="2"/>
        <v>0.1388888888888889</v>
      </c>
      <c r="AL38" s="91">
        <f t="shared" si="3"/>
        <v>0.17241379310344826</v>
      </c>
      <c r="AM38" s="5"/>
      <c r="AN38" s="5"/>
      <c r="AO38" s="5"/>
      <c r="AQ38" s="5"/>
      <c r="AR38" s="69" t="s">
        <v>2033</v>
      </c>
      <c r="AS38" s="106" t="s">
        <v>2034</v>
      </c>
      <c r="AT38" s="99">
        <f t="shared" si="4"/>
        <v>0.56862745098039225</v>
      </c>
      <c r="AU38" s="95">
        <f t="shared" si="5"/>
        <v>0.61702127659574479</v>
      </c>
      <c r="AV38" s="95">
        <f t="shared" si="6"/>
        <v>0.80555555555555569</v>
      </c>
      <c r="AW38" s="100">
        <f t="shared" si="7"/>
        <v>1</v>
      </c>
      <c r="BA38" s="115" t="s">
        <v>2087</v>
      </c>
      <c r="BB38" s="116" t="s">
        <v>2063</v>
      </c>
    </row>
    <row r="39" spans="1:54">
      <c r="A39" s="69" t="s">
        <v>2035</v>
      </c>
      <c r="B39" s="70" t="s">
        <v>2036</v>
      </c>
      <c r="C39" s="11">
        <v>2.5999999999999999E-2</v>
      </c>
      <c r="D39" s="12">
        <v>1.9E-2</v>
      </c>
      <c r="E39" s="12">
        <v>0.01</v>
      </c>
      <c r="F39" s="9">
        <v>0</v>
      </c>
      <c r="G39" s="11">
        <v>1.4999999999999999E-2</v>
      </c>
      <c r="H39" s="12">
        <v>1.0999999999999999E-2</v>
      </c>
      <c r="I39" s="9">
        <v>0</v>
      </c>
      <c r="J39" s="11">
        <v>5.0000000000000001E-3</v>
      </c>
      <c r="K39" s="9">
        <v>0</v>
      </c>
      <c r="L39" s="71">
        <v>5.099999999999999E-2</v>
      </c>
      <c r="M39" s="31">
        <v>4.6999999999999993E-2</v>
      </c>
      <c r="N39" s="31">
        <v>3.5999999999999997E-2</v>
      </c>
      <c r="O39" s="31">
        <v>2.9000000000000001E-2</v>
      </c>
      <c r="P39" s="31">
        <v>4.5999999999999992E-2</v>
      </c>
      <c r="Q39" s="31">
        <v>4.3999999999999997E-2</v>
      </c>
      <c r="R39" s="31">
        <v>4.1999999999999996E-2</v>
      </c>
      <c r="S39" s="31">
        <v>3.9999999999999994E-2</v>
      </c>
      <c r="T39" s="31">
        <v>3.9E-2</v>
      </c>
      <c r="U39" s="31">
        <v>3.4999999999999996E-2</v>
      </c>
      <c r="V39" s="31">
        <v>3.5000000000000003E-2</v>
      </c>
      <c r="W39" s="31">
        <v>3.1E-2</v>
      </c>
      <c r="X39" s="31">
        <v>3.1E-2</v>
      </c>
      <c r="Y39" s="31">
        <v>3.0000000000000002E-2</v>
      </c>
      <c r="Z39" s="31">
        <v>2.4E-2</v>
      </c>
      <c r="AA39" s="31">
        <v>2.5999999999999999E-2</v>
      </c>
      <c r="AB39" s="31">
        <v>0.02</v>
      </c>
      <c r="AC39" s="72">
        <v>1.4999999999999999E-2</v>
      </c>
      <c r="AD39" s="73">
        <v>0</v>
      </c>
      <c r="AE39" s="74">
        <v>5.0000000000000001E-3</v>
      </c>
      <c r="AF39" s="5"/>
      <c r="AG39" s="69" t="s">
        <v>2035</v>
      </c>
      <c r="AH39" s="106" t="s">
        <v>2036</v>
      </c>
      <c r="AI39" s="90">
        <f t="shared" si="0"/>
        <v>9.8039215686274536E-2</v>
      </c>
      <c r="AJ39" s="86">
        <f t="shared" si="1"/>
        <v>0.10638297872340427</v>
      </c>
      <c r="AK39" s="86">
        <f t="shared" si="2"/>
        <v>0.1388888888888889</v>
      </c>
      <c r="AL39" s="91">
        <f t="shared" si="3"/>
        <v>0.17241379310344826</v>
      </c>
      <c r="AM39" s="5"/>
      <c r="AN39" s="5"/>
      <c r="AO39" s="5"/>
      <c r="AQ39" s="5"/>
      <c r="AR39" s="69" t="s">
        <v>2035</v>
      </c>
      <c r="AS39" s="106" t="s">
        <v>2036</v>
      </c>
      <c r="AT39" s="99">
        <f t="shared" si="4"/>
        <v>0.56862745098039225</v>
      </c>
      <c r="AU39" s="95">
        <f t="shared" si="5"/>
        <v>0.61702127659574479</v>
      </c>
      <c r="AV39" s="95">
        <f t="shared" si="6"/>
        <v>0.80555555555555569</v>
      </c>
      <c r="AW39" s="100">
        <f t="shared" si="7"/>
        <v>1</v>
      </c>
      <c r="BA39" s="115" t="s">
        <v>2088</v>
      </c>
      <c r="BB39" s="116" t="s">
        <v>2082</v>
      </c>
    </row>
    <row r="40" spans="1:54">
      <c r="A40" s="69" t="s">
        <v>2037</v>
      </c>
      <c r="B40" s="70" t="s">
        <v>2038</v>
      </c>
      <c r="C40" s="11">
        <v>2.5999999999999999E-2</v>
      </c>
      <c r="D40" s="12">
        <v>1.9E-2</v>
      </c>
      <c r="E40" s="12">
        <v>0.01</v>
      </c>
      <c r="F40" s="9">
        <v>0</v>
      </c>
      <c r="G40" s="11">
        <v>1.4999999999999999E-2</v>
      </c>
      <c r="H40" s="12">
        <v>1.0999999999999999E-2</v>
      </c>
      <c r="I40" s="9">
        <v>0</v>
      </c>
      <c r="J40" s="11">
        <v>5.0000000000000001E-3</v>
      </c>
      <c r="K40" s="9">
        <v>0</v>
      </c>
      <c r="L40" s="71">
        <v>5.099999999999999E-2</v>
      </c>
      <c r="M40" s="31">
        <v>4.6999999999999993E-2</v>
      </c>
      <c r="N40" s="31">
        <v>3.5999999999999997E-2</v>
      </c>
      <c r="O40" s="31">
        <v>2.9000000000000001E-2</v>
      </c>
      <c r="P40" s="31">
        <v>4.5999999999999992E-2</v>
      </c>
      <c r="Q40" s="31">
        <v>4.3999999999999997E-2</v>
      </c>
      <c r="R40" s="31">
        <v>4.1999999999999996E-2</v>
      </c>
      <c r="S40" s="31">
        <v>3.9999999999999994E-2</v>
      </c>
      <c r="T40" s="31">
        <v>3.9E-2</v>
      </c>
      <c r="U40" s="31">
        <v>3.4999999999999996E-2</v>
      </c>
      <c r="V40" s="31">
        <v>3.5000000000000003E-2</v>
      </c>
      <c r="W40" s="31">
        <v>3.1E-2</v>
      </c>
      <c r="X40" s="31">
        <v>3.1E-2</v>
      </c>
      <c r="Y40" s="31">
        <v>3.0000000000000002E-2</v>
      </c>
      <c r="Z40" s="31">
        <v>2.4E-2</v>
      </c>
      <c r="AA40" s="31">
        <v>2.5999999999999999E-2</v>
      </c>
      <c r="AB40" s="31">
        <v>0.02</v>
      </c>
      <c r="AC40" s="72">
        <v>1.4999999999999999E-2</v>
      </c>
      <c r="AD40" s="73">
        <v>0</v>
      </c>
      <c r="AE40" s="74">
        <v>5.0000000000000001E-3</v>
      </c>
      <c r="AG40" s="69" t="s">
        <v>2037</v>
      </c>
      <c r="AH40" s="106" t="s">
        <v>2038</v>
      </c>
      <c r="AI40" s="90">
        <f t="shared" si="0"/>
        <v>9.8039215686274536E-2</v>
      </c>
      <c r="AJ40" s="86">
        <f t="shared" si="1"/>
        <v>0.10638297872340427</v>
      </c>
      <c r="AK40" s="86">
        <f t="shared" si="2"/>
        <v>0.1388888888888889</v>
      </c>
      <c r="AL40" s="91">
        <f t="shared" si="3"/>
        <v>0.17241379310344826</v>
      </c>
      <c r="AN40" s="5"/>
      <c r="AR40" s="69" t="s">
        <v>2037</v>
      </c>
      <c r="AS40" s="106" t="s">
        <v>2038</v>
      </c>
      <c r="AT40" s="99">
        <f t="shared" si="4"/>
        <v>0.56862745098039225</v>
      </c>
      <c r="AU40" s="95">
        <f t="shared" si="5"/>
        <v>0.61702127659574479</v>
      </c>
      <c r="AV40" s="95">
        <f t="shared" si="6"/>
        <v>0.80555555555555569</v>
      </c>
      <c r="AW40" s="100">
        <f t="shared" si="7"/>
        <v>1</v>
      </c>
      <c r="BA40" s="117" t="s">
        <v>2037</v>
      </c>
      <c r="BB40" s="116" t="s">
        <v>2059</v>
      </c>
    </row>
    <row r="41" spans="1:54">
      <c r="A41" s="69" t="s">
        <v>2039</v>
      </c>
      <c r="B41" s="70" t="s">
        <v>2040</v>
      </c>
      <c r="C41" s="11">
        <v>2.5999999999999999E-2</v>
      </c>
      <c r="D41" s="12">
        <v>1.9E-2</v>
      </c>
      <c r="E41" s="12">
        <v>0.01</v>
      </c>
      <c r="F41" s="9">
        <v>0</v>
      </c>
      <c r="G41" s="11">
        <v>1.4999999999999999E-2</v>
      </c>
      <c r="H41" s="12">
        <v>1.0999999999999999E-2</v>
      </c>
      <c r="I41" s="9">
        <v>0</v>
      </c>
      <c r="J41" s="11">
        <v>5.0000000000000001E-3</v>
      </c>
      <c r="K41" s="9">
        <v>0</v>
      </c>
      <c r="L41" s="71">
        <v>5.099999999999999E-2</v>
      </c>
      <c r="M41" s="31">
        <v>4.6999999999999993E-2</v>
      </c>
      <c r="N41" s="31">
        <v>3.5999999999999997E-2</v>
      </c>
      <c r="O41" s="31">
        <v>2.9000000000000001E-2</v>
      </c>
      <c r="P41" s="31">
        <v>4.5999999999999992E-2</v>
      </c>
      <c r="Q41" s="31">
        <v>4.3999999999999997E-2</v>
      </c>
      <c r="R41" s="31">
        <v>4.1999999999999996E-2</v>
      </c>
      <c r="S41" s="31">
        <v>3.9999999999999994E-2</v>
      </c>
      <c r="T41" s="31">
        <v>3.9E-2</v>
      </c>
      <c r="U41" s="31">
        <v>3.4999999999999996E-2</v>
      </c>
      <c r="V41" s="31">
        <v>3.5000000000000003E-2</v>
      </c>
      <c r="W41" s="31">
        <v>3.1E-2</v>
      </c>
      <c r="X41" s="31">
        <v>3.1E-2</v>
      </c>
      <c r="Y41" s="31">
        <v>3.0000000000000002E-2</v>
      </c>
      <c r="Z41" s="31">
        <v>2.4E-2</v>
      </c>
      <c r="AA41" s="31">
        <v>2.5999999999999999E-2</v>
      </c>
      <c r="AB41" s="31">
        <v>0.02</v>
      </c>
      <c r="AC41" s="72">
        <v>1.4999999999999999E-2</v>
      </c>
      <c r="AD41" s="73">
        <v>0</v>
      </c>
      <c r="AE41" s="74">
        <v>5.0000000000000001E-3</v>
      </c>
      <c r="AG41" s="69" t="s">
        <v>2039</v>
      </c>
      <c r="AH41" s="106" t="s">
        <v>2040</v>
      </c>
      <c r="AI41" s="90">
        <f t="shared" si="0"/>
        <v>9.8039215686274536E-2</v>
      </c>
      <c r="AJ41" s="86">
        <f t="shared" si="1"/>
        <v>0.10638297872340427</v>
      </c>
      <c r="AK41" s="86">
        <f t="shared" si="2"/>
        <v>0.1388888888888889</v>
      </c>
      <c r="AL41" s="91">
        <f t="shared" si="3"/>
        <v>0.17241379310344826</v>
      </c>
      <c r="AR41" s="69" t="s">
        <v>2039</v>
      </c>
      <c r="AS41" s="106" t="s">
        <v>2040</v>
      </c>
      <c r="AT41" s="99">
        <f t="shared" si="4"/>
        <v>0.56862745098039225</v>
      </c>
      <c r="AU41" s="95">
        <f t="shared" si="5"/>
        <v>0.61702127659574479</v>
      </c>
      <c r="AV41" s="95">
        <f t="shared" si="6"/>
        <v>0.80555555555555569</v>
      </c>
      <c r="AW41" s="100">
        <f t="shared" si="7"/>
        <v>1</v>
      </c>
      <c r="BA41" s="115" t="s">
        <v>2089</v>
      </c>
      <c r="BB41" s="116" t="s">
        <v>2063</v>
      </c>
    </row>
    <row r="42" spans="1:54">
      <c r="A42" s="69" t="s">
        <v>2041</v>
      </c>
      <c r="B42" s="70" t="s">
        <v>2042</v>
      </c>
      <c r="C42" s="11">
        <v>2.5999999999999999E-2</v>
      </c>
      <c r="D42" s="12">
        <v>1.9E-2</v>
      </c>
      <c r="E42" s="12">
        <v>0.01</v>
      </c>
      <c r="F42" s="9">
        <v>0</v>
      </c>
      <c r="G42" s="11">
        <v>1.4999999999999999E-2</v>
      </c>
      <c r="H42" s="12">
        <v>1.0999999999999999E-2</v>
      </c>
      <c r="I42" s="9">
        <v>0</v>
      </c>
      <c r="J42" s="11">
        <v>5.0000000000000001E-3</v>
      </c>
      <c r="K42" s="9">
        <v>0</v>
      </c>
      <c r="L42" s="71">
        <v>5.099999999999999E-2</v>
      </c>
      <c r="M42" s="31">
        <v>4.6999999999999993E-2</v>
      </c>
      <c r="N42" s="31">
        <v>3.5999999999999997E-2</v>
      </c>
      <c r="O42" s="31">
        <v>2.9000000000000001E-2</v>
      </c>
      <c r="P42" s="31">
        <v>4.5999999999999992E-2</v>
      </c>
      <c r="Q42" s="31">
        <v>4.3999999999999997E-2</v>
      </c>
      <c r="R42" s="31">
        <v>4.1999999999999996E-2</v>
      </c>
      <c r="S42" s="31">
        <v>3.9999999999999994E-2</v>
      </c>
      <c r="T42" s="31">
        <v>3.9E-2</v>
      </c>
      <c r="U42" s="31">
        <v>3.4999999999999996E-2</v>
      </c>
      <c r="V42" s="31">
        <v>3.5000000000000003E-2</v>
      </c>
      <c r="W42" s="31">
        <v>3.1E-2</v>
      </c>
      <c r="X42" s="31">
        <v>3.1E-2</v>
      </c>
      <c r="Y42" s="31">
        <v>3.0000000000000002E-2</v>
      </c>
      <c r="Z42" s="31">
        <v>2.4E-2</v>
      </c>
      <c r="AA42" s="31">
        <v>2.5999999999999999E-2</v>
      </c>
      <c r="AB42" s="31">
        <v>0.02</v>
      </c>
      <c r="AC42" s="72">
        <v>1.4999999999999999E-2</v>
      </c>
      <c r="AD42" s="73">
        <v>0</v>
      </c>
      <c r="AE42" s="74">
        <v>5.0000000000000001E-3</v>
      </c>
      <c r="AG42" s="69" t="s">
        <v>2041</v>
      </c>
      <c r="AH42" s="106" t="s">
        <v>2042</v>
      </c>
      <c r="AI42" s="90">
        <f t="shared" si="0"/>
        <v>9.8039215686274536E-2</v>
      </c>
      <c r="AJ42" s="86">
        <f t="shared" si="1"/>
        <v>0.10638297872340427</v>
      </c>
      <c r="AK42" s="86">
        <f t="shared" si="2"/>
        <v>0.1388888888888889</v>
      </c>
      <c r="AL42" s="91">
        <f t="shared" si="3"/>
        <v>0.17241379310344826</v>
      </c>
      <c r="AR42" s="69" t="s">
        <v>2041</v>
      </c>
      <c r="AS42" s="106" t="s">
        <v>2042</v>
      </c>
      <c r="AT42" s="99">
        <f t="shared" si="4"/>
        <v>0.56862745098039225</v>
      </c>
      <c r="AU42" s="95">
        <f t="shared" si="5"/>
        <v>0.61702127659574479</v>
      </c>
      <c r="AV42" s="95">
        <f t="shared" si="6"/>
        <v>0.80555555555555569</v>
      </c>
      <c r="AW42" s="100">
        <f t="shared" si="7"/>
        <v>1</v>
      </c>
      <c r="BA42" s="115" t="s">
        <v>2090</v>
      </c>
      <c r="BB42" s="116" t="s">
        <v>2063</v>
      </c>
    </row>
    <row r="43" spans="1:54">
      <c r="A43" s="69" t="s">
        <v>2043</v>
      </c>
      <c r="B43" s="70" t="s">
        <v>2044</v>
      </c>
      <c r="C43" s="11">
        <v>0.13700000000000001</v>
      </c>
      <c r="D43" s="12">
        <v>0.1</v>
      </c>
      <c r="E43" s="12">
        <v>5.5E-2</v>
      </c>
      <c r="F43" s="9">
        <v>0</v>
      </c>
      <c r="G43" s="11">
        <v>6.3E-2</v>
      </c>
      <c r="H43" s="12">
        <v>4.2000000000000003E-2</v>
      </c>
      <c r="I43" s="9">
        <v>0</v>
      </c>
      <c r="J43" s="11">
        <v>2.4E-2</v>
      </c>
      <c r="K43" s="9">
        <v>0</v>
      </c>
      <c r="L43" s="71">
        <v>0.245</v>
      </c>
      <c r="M43" s="31">
        <v>0.224</v>
      </c>
      <c r="N43" s="31">
        <v>0.182</v>
      </c>
      <c r="O43" s="31">
        <v>0.14499999999999999</v>
      </c>
      <c r="P43" s="31">
        <v>0.221</v>
      </c>
      <c r="Q43" s="31">
        <v>0.20799999999999999</v>
      </c>
      <c r="R43" s="31">
        <v>0.2</v>
      </c>
      <c r="S43" s="31">
        <v>0.187</v>
      </c>
      <c r="T43" s="31">
        <v>0.184</v>
      </c>
      <c r="U43" s="31">
        <v>0.16300000000000001</v>
      </c>
      <c r="V43" s="31">
        <v>0.16299999999999998</v>
      </c>
      <c r="W43" s="31">
        <v>0.158</v>
      </c>
      <c r="X43" s="31">
        <v>0.14199999999999999</v>
      </c>
      <c r="Y43" s="31">
        <v>0.13899999999999998</v>
      </c>
      <c r="Z43" s="31">
        <v>0.12100000000000001</v>
      </c>
      <c r="AA43" s="31">
        <v>0.11800000000000001</v>
      </c>
      <c r="AB43" s="31">
        <v>0.1</v>
      </c>
      <c r="AC43" s="72">
        <v>7.5999999999999998E-2</v>
      </c>
      <c r="AD43" s="73">
        <v>0</v>
      </c>
      <c r="AE43" s="74">
        <v>2.1000000000000001E-2</v>
      </c>
      <c r="AG43" s="69" t="s">
        <v>2043</v>
      </c>
      <c r="AH43" s="106" t="s">
        <v>2044</v>
      </c>
      <c r="AI43" s="90">
        <f t="shared" si="0"/>
        <v>9.7959183673469397E-2</v>
      </c>
      <c r="AJ43" s="86">
        <f t="shared" si="1"/>
        <v>0.10714285714285714</v>
      </c>
      <c r="AK43" s="86">
        <f t="shared" si="2"/>
        <v>0.13186813186813187</v>
      </c>
      <c r="AL43" s="91">
        <f t="shared" si="3"/>
        <v>0.16551724137931037</v>
      </c>
      <c r="AR43" s="69" t="s">
        <v>2043</v>
      </c>
      <c r="AS43" s="106" t="s">
        <v>2044</v>
      </c>
      <c r="AT43" s="99">
        <f t="shared" si="4"/>
        <v>0.59183673469387754</v>
      </c>
      <c r="AU43" s="95">
        <f t="shared" si="5"/>
        <v>0.64732142857142849</v>
      </c>
      <c r="AV43" s="95">
        <f t="shared" si="6"/>
        <v>0.79670329670329665</v>
      </c>
      <c r="AW43" s="100">
        <f t="shared" si="7"/>
        <v>1</v>
      </c>
      <c r="BA43" s="10" t="s">
        <v>2091</v>
      </c>
      <c r="BB43" s="116" t="s">
        <v>2063</v>
      </c>
    </row>
    <row r="44" spans="1:54">
      <c r="A44" s="69" t="s">
        <v>2045</v>
      </c>
      <c r="B44" s="70" t="s">
        <v>2046</v>
      </c>
      <c r="C44" s="11">
        <v>0.13700000000000001</v>
      </c>
      <c r="D44" s="12">
        <v>0.1</v>
      </c>
      <c r="E44" s="12">
        <v>5.5E-2</v>
      </c>
      <c r="F44" s="9">
        <v>0</v>
      </c>
      <c r="G44" s="11">
        <v>6.3E-2</v>
      </c>
      <c r="H44" s="12">
        <v>4.2000000000000003E-2</v>
      </c>
      <c r="I44" s="9">
        <v>0</v>
      </c>
      <c r="J44" s="11">
        <v>2.4E-2</v>
      </c>
      <c r="K44" s="9">
        <v>0</v>
      </c>
      <c r="L44" s="71">
        <v>0.245</v>
      </c>
      <c r="M44" s="31">
        <v>0.224</v>
      </c>
      <c r="N44" s="31">
        <v>0.182</v>
      </c>
      <c r="O44" s="31">
        <v>0.14499999999999999</v>
      </c>
      <c r="P44" s="31">
        <v>0.221</v>
      </c>
      <c r="Q44" s="31">
        <v>0.20799999999999999</v>
      </c>
      <c r="R44" s="31">
        <v>0.2</v>
      </c>
      <c r="S44" s="31">
        <v>0.187</v>
      </c>
      <c r="T44" s="31">
        <v>0.184</v>
      </c>
      <c r="U44" s="31">
        <v>0.16300000000000001</v>
      </c>
      <c r="V44" s="31">
        <v>0.16299999999999998</v>
      </c>
      <c r="W44" s="31">
        <v>0.158</v>
      </c>
      <c r="X44" s="31">
        <v>0.14199999999999999</v>
      </c>
      <c r="Y44" s="31">
        <v>0.13899999999999998</v>
      </c>
      <c r="Z44" s="31">
        <v>0.12100000000000001</v>
      </c>
      <c r="AA44" s="31">
        <v>0.11800000000000001</v>
      </c>
      <c r="AB44" s="31">
        <v>0.1</v>
      </c>
      <c r="AC44" s="72">
        <v>7.5999999999999998E-2</v>
      </c>
      <c r="AD44" s="73">
        <v>0</v>
      </c>
      <c r="AE44" s="74">
        <v>2.1000000000000001E-2</v>
      </c>
      <c r="AG44" s="69" t="s">
        <v>2045</v>
      </c>
      <c r="AH44" s="106" t="s">
        <v>2046</v>
      </c>
      <c r="AI44" s="90">
        <f t="shared" si="0"/>
        <v>9.7959183673469397E-2</v>
      </c>
      <c r="AJ44" s="86">
        <f t="shared" si="1"/>
        <v>0.10714285714285714</v>
      </c>
      <c r="AK44" s="86">
        <f t="shared" si="2"/>
        <v>0.13186813186813187</v>
      </c>
      <c r="AL44" s="91">
        <f t="shared" si="3"/>
        <v>0.16551724137931037</v>
      </c>
      <c r="AR44" s="69" t="s">
        <v>2045</v>
      </c>
      <c r="AS44" s="106" t="s">
        <v>2046</v>
      </c>
      <c r="AT44" s="99">
        <f t="shared" si="4"/>
        <v>0.59183673469387754</v>
      </c>
      <c r="AU44" s="95">
        <f t="shared" si="5"/>
        <v>0.64732142857142849</v>
      </c>
      <c r="AV44" s="95">
        <f t="shared" si="6"/>
        <v>0.79670329670329665</v>
      </c>
      <c r="AW44" s="100">
        <f t="shared" si="7"/>
        <v>1</v>
      </c>
      <c r="BA44" s="10" t="s">
        <v>2092</v>
      </c>
      <c r="BB44" s="116" t="s">
        <v>2063</v>
      </c>
    </row>
    <row r="45" spans="1:54">
      <c r="A45" s="69" t="s">
        <v>2047</v>
      </c>
      <c r="B45" s="70" t="s">
        <v>2048</v>
      </c>
      <c r="C45" s="11">
        <v>0.13700000000000001</v>
      </c>
      <c r="D45" s="12">
        <v>0.1</v>
      </c>
      <c r="E45" s="12">
        <v>5.5E-2</v>
      </c>
      <c r="F45" s="9">
        <v>0</v>
      </c>
      <c r="G45" s="11">
        <v>6.3E-2</v>
      </c>
      <c r="H45" s="12">
        <v>4.2000000000000003E-2</v>
      </c>
      <c r="I45" s="9">
        <v>0</v>
      </c>
      <c r="J45" s="11">
        <v>2.4E-2</v>
      </c>
      <c r="K45" s="9">
        <v>0</v>
      </c>
      <c r="L45" s="71">
        <v>0.245</v>
      </c>
      <c r="M45" s="31">
        <v>0.224</v>
      </c>
      <c r="N45" s="31">
        <v>0.182</v>
      </c>
      <c r="O45" s="31">
        <v>0.14499999999999999</v>
      </c>
      <c r="P45" s="31">
        <v>0.221</v>
      </c>
      <c r="Q45" s="31">
        <v>0.20799999999999999</v>
      </c>
      <c r="R45" s="31">
        <v>0.2</v>
      </c>
      <c r="S45" s="31">
        <v>0.187</v>
      </c>
      <c r="T45" s="31">
        <v>0.184</v>
      </c>
      <c r="U45" s="31">
        <v>0.16300000000000001</v>
      </c>
      <c r="V45" s="31">
        <v>0.16299999999999998</v>
      </c>
      <c r="W45" s="31">
        <v>0.158</v>
      </c>
      <c r="X45" s="31">
        <v>0.14199999999999999</v>
      </c>
      <c r="Y45" s="31">
        <v>0.13899999999999998</v>
      </c>
      <c r="Z45" s="31">
        <v>0.12100000000000001</v>
      </c>
      <c r="AA45" s="31">
        <v>0.11800000000000001</v>
      </c>
      <c r="AB45" s="31">
        <v>0.1</v>
      </c>
      <c r="AC45" s="72">
        <v>7.5999999999999998E-2</v>
      </c>
      <c r="AD45" s="73">
        <v>0</v>
      </c>
      <c r="AE45" s="74">
        <v>2.1000000000000001E-2</v>
      </c>
      <c r="AG45" s="69" t="s">
        <v>2047</v>
      </c>
      <c r="AH45" s="106" t="s">
        <v>2048</v>
      </c>
      <c r="AI45" s="90">
        <f t="shared" si="0"/>
        <v>9.7959183673469397E-2</v>
      </c>
      <c r="AJ45" s="86">
        <f t="shared" si="1"/>
        <v>0.10714285714285714</v>
      </c>
      <c r="AK45" s="86">
        <f t="shared" si="2"/>
        <v>0.13186813186813187</v>
      </c>
      <c r="AL45" s="91">
        <f t="shared" si="3"/>
        <v>0.16551724137931037</v>
      </c>
      <c r="AR45" s="69" t="s">
        <v>2047</v>
      </c>
      <c r="AS45" s="106" t="s">
        <v>2048</v>
      </c>
      <c r="AT45" s="99">
        <f t="shared" si="4"/>
        <v>0.59183673469387754</v>
      </c>
      <c r="AU45" s="95">
        <f t="shared" si="5"/>
        <v>0.64732142857142849</v>
      </c>
      <c r="AV45" s="95">
        <f t="shared" si="6"/>
        <v>0.79670329670329665</v>
      </c>
      <c r="AW45" s="100">
        <f t="shared" si="7"/>
        <v>1</v>
      </c>
      <c r="BA45" s="10" t="s">
        <v>2093</v>
      </c>
      <c r="BB45" s="116" t="s">
        <v>2063</v>
      </c>
    </row>
    <row r="46" spans="1:54">
      <c r="A46" s="69" t="s">
        <v>2049</v>
      </c>
      <c r="B46" s="70" t="s">
        <v>2050</v>
      </c>
      <c r="C46" s="11">
        <v>5.8999999999999997E-2</v>
      </c>
      <c r="D46" s="12">
        <v>4.2999999999999997E-2</v>
      </c>
      <c r="E46" s="12">
        <v>2.3E-2</v>
      </c>
      <c r="F46" s="9">
        <v>0</v>
      </c>
      <c r="G46" s="11">
        <v>1.2E-2</v>
      </c>
      <c r="H46" s="12">
        <v>0.01</v>
      </c>
      <c r="I46" s="9">
        <v>0</v>
      </c>
      <c r="J46" s="11">
        <v>1.0999999999999999E-2</v>
      </c>
      <c r="K46" s="9">
        <v>0</v>
      </c>
      <c r="L46" s="71">
        <v>9.1999999999999985E-2</v>
      </c>
      <c r="M46" s="31">
        <v>8.9999999999999983E-2</v>
      </c>
      <c r="N46" s="31">
        <v>7.9999999999999988E-2</v>
      </c>
      <c r="O46" s="31">
        <v>6.3999999999999987E-2</v>
      </c>
      <c r="P46" s="31">
        <v>8.0999999999999989E-2</v>
      </c>
      <c r="Q46" s="31">
        <v>7.5999999999999984E-2</v>
      </c>
      <c r="R46" s="31">
        <v>7.8999999999999987E-2</v>
      </c>
      <c r="S46" s="31">
        <v>7.3999999999999996E-2</v>
      </c>
      <c r="T46" s="31">
        <v>6.4999999999999988E-2</v>
      </c>
      <c r="U46" s="31">
        <v>6.3E-2</v>
      </c>
      <c r="V46" s="31">
        <v>5.6000000000000001E-2</v>
      </c>
      <c r="W46" s="31">
        <v>6.8999999999999992E-2</v>
      </c>
      <c r="X46" s="31">
        <v>5.3999999999999999E-2</v>
      </c>
      <c r="Y46" s="31">
        <v>4.5000000000000005E-2</v>
      </c>
      <c r="Z46" s="31">
        <v>5.2999999999999999E-2</v>
      </c>
      <c r="AA46" s="31">
        <v>4.3000000000000003E-2</v>
      </c>
      <c r="AB46" s="31">
        <v>4.4000000000000004E-2</v>
      </c>
      <c r="AC46" s="72">
        <v>3.3000000000000002E-2</v>
      </c>
      <c r="AD46" s="73">
        <v>0</v>
      </c>
      <c r="AE46" s="74">
        <v>0.01</v>
      </c>
      <c r="AG46" s="69" t="s">
        <v>2049</v>
      </c>
      <c r="AH46" s="106" t="s">
        <v>2050</v>
      </c>
      <c r="AI46" s="90">
        <f t="shared" si="0"/>
        <v>0.11956521739130437</v>
      </c>
      <c r="AJ46" s="86">
        <f t="shared" si="1"/>
        <v>0.12222222222222223</v>
      </c>
      <c r="AK46" s="86">
        <f t="shared" si="2"/>
        <v>0.13750000000000001</v>
      </c>
      <c r="AL46" s="91">
        <f t="shared" si="3"/>
        <v>0.17187500000000003</v>
      </c>
      <c r="AR46" s="69" t="s">
        <v>2049</v>
      </c>
      <c r="AS46" s="106" t="s">
        <v>2050</v>
      </c>
      <c r="AT46" s="99">
        <f t="shared" si="4"/>
        <v>0.69565217391304346</v>
      </c>
      <c r="AU46" s="95">
        <f t="shared" si="5"/>
        <v>0.71111111111111114</v>
      </c>
      <c r="AV46" s="95">
        <f t="shared" si="6"/>
        <v>0.79999999999999993</v>
      </c>
      <c r="AW46" s="100">
        <f t="shared" si="7"/>
        <v>1</v>
      </c>
      <c r="BA46" s="10" t="s">
        <v>2094</v>
      </c>
      <c r="BB46" s="116" t="s">
        <v>2063</v>
      </c>
    </row>
    <row r="47" spans="1:54">
      <c r="A47" s="69" t="s">
        <v>2051</v>
      </c>
      <c r="B47" s="70" t="s">
        <v>2052</v>
      </c>
      <c r="C47" s="11">
        <v>5.8999999999999997E-2</v>
      </c>
      <c r="D47" s="12">
        <v>4.2999999999999997E-2</v>
      </c>
      <c r="E47" s="12">
        <v>2.3E-2</v>
      </c>
      <c r="F47" s="9">
        <v>0</v>
      </c>
      <c r="G47" s="11">
        <v>1.2E-2</v>
      </c>
      <c r="H47" s="12">
        <v>0.01</v>
      </c>
      <c r="I47" s="9">
        <v>0</v>
      </c>
      <c r="J47" s="11">
        <v>1.0999999999999999E-2</v>
      </c>
      <c r="K47" s="9">
        <v>0</v>
      </c>
      <c r="L47" s="71">
        <v>9.1999999999999985E-2</v>
      </c>
      <c r="M47" s="31">
        <v>8.9999999999999983E-2</v>
      </c>
      <c r="N47" s="31">
        <v>7.9999999999999988E-2</v>
      </c>
      <c r="O47" s="31">
        <v>6.3999999999999987E-2</v>
      </c>
      <c r="P47" s="31">
        <v>8.0999999999999989E-2</v>
      </c>
      <c r="Q47" s="31">
        <v>7.5999999999999984E-2</v>
      </c>
      <c r="R47" s="31">
        <v>7.8999999999999987E-2</v>
      </c>
      <c r="S47" s="31">
        <v>7.3999999999999996E-2</v>
      </c>
      <c r="T47" s="31">
        <v>6.4999999999999988E-2</v>
      </c>
      <c r="U47" s="31">
        <v>6.3E-2</v>
      </c>
      <c r="V47" s="31">
        <v>5.6000000000000001E-2</v>
      </c>
      <c r="W47" s="31">
        <v>6.8999999999999992E-2</v>
      </c>
      <c r="X47" s="31">
        <v>5.3999999999999999E-2</v>
      </c>
      <c r="Y47" s="31">
        <v>4.5000000000000005E-2</v>
      </c>
      <c r="Z47" s="31">
        <v>5.2999999999999999E-2</v>
      </c>
      <c r="AA47" s="31">
        <v>4.3000000000000003E-2</v>
      </c>
      <c r="AB47" s="31">
        <v>4.4000000000000004E-2</v>
      </c>
      <c r="AC47" s="72">
        <v>3.3000000000000002E-2</v>
      </c>
      <c r="AD47" s="73">
        <v>0</v>
      </c>
      <c r="AE47" s="74">
        <v>0.01</v>
      </c>
      <c r="AG47" s="69" t="s">
        <v>2051</v>
      </c>
      <c r="AH47" s="106" t="s">
        <v>2052</v>
      </c>
      <c r="AI47" s="90">
        <f t="shared" si="0"/>
        <v>0.11956521739130437</v>
      </c>
      <c r="AJ47" s="86">
        <f t="shared" si="1"/>
        <v>0.12222222222222223</v>
      </c>
      <c r="AK47" s="86">
        <f t="shared" si="2"/>
        <v>0.13750000000000001</v>
      </c>
      <c r="AL47" s="91">
        <f t="shared" si="3"/>
        <v>0.17187500000000003</v>
      </c>
      <c r="AR47" s="69" t="s">
        <v>2051</v>
      </c>
      <c r="AS47" s="106" t="s">
        <v>2052</v>
      </c>
      <c r="AT47" s="99">
        <f t="shared" si="4"/>
        <v>0.69565217391304346</v>
      </c>
      <c r="AU47" s="95">
        <f t="shared" si="5"/>
        <v>0.71111111111111114</v>
      </c>
      <c r="AV47" s="95">
        <f t="shared" si="6"/>
        <v>0.79999999999999993</v>
      </c>
      <c r="AW47" s="100">
        <f t="shared" si="7"/>
        <v>1</v>
      </c>
      <c r="BA47" s="10" t="s">
        <v>2095</v>
      </c>
      <c r="BB47" s="116" t="s">
        <v>2063</v>
      </c>
    </row>
    <row r="48" spans="1:54" ht="14.25" thickBot="1">
      <c r="A48" s="76" t="s">
        <v>2053</v>
      </c>
      <c r="B48" s="77" t="s">
        <v>2054</v>
      </c>
      <c r="C48" s="14">
        <v>5.8999999999999997E-2</v>
      </c>
      <c r="D48" s="15">
        <v>4.2999999999999997E-2</v>
      </c>
      <c r="E48" s="15">
        <v>2.3E-2</v>
      </c>
      <c r="F48" s="16">
        <v>0</v>
      </c>
      <c r="G48" s="14">
        <v>1.2E-2</v>
      </c>
      <c r="H48" s="15">
        <v>0.01</v>
      </c>
      <c r="I48" s="16">
        <v>0</v>
      </c>
      <c r="J48" s="14">
        <v>1.0999999999999999E-2</v>
      </c>
      <c r="K48" s="16">
        <v>0</v>
      </c>
      <c r="L48" s="78">
        <v>9.1999999999999985E-2</v>
      </c>
      <c r="M48" s="79">
        <v>8.9999999999999983E-2</v>
      </c>
      <c r="N48" s="79">
        <v>7.9999999999999988E-2</v>
      </c>
      <c r="O48" s="79">
        <v>6.3999999999999987E-2</v>
      </c>
      <c r="P48" s="79">
        <v>8.0999999999999989E-2</v>
      </c>
      <c r="Q48" s="79">
        <v>7.5999999999999984E-2</v>
      </c>
      <c r="R48" s="79">
        <v>7.8999999999999987E-2</v>
      </c>
      <c r="S48" s="79">
        <v>7.3999999999999996E-2</v>
      </c>
      <c r="T48" s="79">
        <v>6.4999999999999988E-2</v>
      </c>
      <c r="U48" s="79">
        <v>6.3E-2</v>
      </c>
      <c r="V48" s="79">
        <v>5.6000000000000001E-2</v>
      </c>
      <c r="W48" s="79">
        <v>6.8999999999999992E-2</v>
      </c>
      <c r="X48" s="79">
        <v>5.3999999999999999E-2</v>
      </c>
      <c r="Y48" s="79">
        <v>4.5000000000000005E-2</v>
      </c>
      <c r="Z48" s="79">
        <v>5.2999999999999999E-2</v>
      </c>
      <c r="AA48" s="79">
        <v>4.3000000000000003E-2</v>
      </c>
      <c r="AB48" s="79">
        <v>4.4000000000000004E-2</v>
      </c>
      <c r="AC48" s="80">
        <v>3.3000000000000002E-2</v>
      </c>
      <c r="AD48" s="82">
        <v>0</v>
      </c>
      <c r="AE48" s="81">
        <v>0.01</v>
      </c>
      <c r="AG48" s="76" t="s">
        <v>2053</v>
      </c>
      <c r="AH48" s="107" t="s">
        <v>2054</v>
      </c>
      <c r="AI48" s="92">
        <f t="shared" si="0"/>
        <v>0.11956521739130437</v>
      </c>
      <c r="AJ48" s="93">
        <f t="shared" si="1"/>
        <v>0.12222222222222223</v>
      </c>
      <c r="AK48" s="93">
        <f t="shared" si="2"/>
        <v>0.13750000000000001</v>
      </c>
      <c r="AL48" s="94">
        <f t="shared" si="3"/>
        <v>0.17187500000000003</v>
      </c>
      <c r="AR48" s="76" t="s">
        <v>2053</v>
      </c>
      <c r="AS48" s="107" t="s">
        <v>2054</v>
      </c>
      <c r="AT48" s="101">
        <f t="shared" si="4"/>
        <v>0.69565217391304346</v>
      </c>
      <c r="AU48" s="102">
        <f t="shared" si="5"/>
        <v>0.71111111111111114</v>
      </c>
      <c r="AV48" s="102">
        <f t="shared" si="6"/>
        <v>0.79999999999999993</v>
      </c>
      <c r="AW48" s="103">
        <f t="shared" si="7"/>
        <v>1</v>
      </c>
      <c r="BA48" s="13" t="s">
        <v>2096</v>
      </c>
      <c r="BB48" s="118" t="s">
        <v>2063</v>
      </c>
    </row>
  </sheetData>
  <sheetProtection algorithmName="SHA-512" hashValue="DeVau58tRs4CDCyV9F+rkETVtpRyqvvrJO1W1PXhwmLLgWtueh7VBz0o/TfDtWzKKkGJCKe5hRCJbLgY9J1UHw==" saltValue="PGgrMi7KwHhGwGK9XeIbyA==" spinCount="100000" sheet="1" objects="1" scenarios="1"/>
  <mergeCells count="19">
    <mergeCell ref="AY2:AY4"/>
    <mergeCell ref="BA2:BA4"/>
    <mergeCell ref="BB2:BB4"/>
    <mergeCell ref="L2:AD2"/>
    <mergeCell ref="AE2:AE4"/>
    <mergeCell ref="AR2:AR4"/>
    <mergeCell ref="AT2:AW3"/>
    <mergeCell ref="AI2:AL3"/>
    <mergeCell ref="AG2:AG4"/>
    <mergeCell ref="AH2:AH4"/>
    <mergeCell ref="AS2:AS4"/>
    <mergeCell ref="C3:F3"/>
    <mergeCell ref="G3:I3"/>
    <mergeCell ref="L3:AD3"/>
    <mergeCell ref="A2:A4"/>
    <mergeCell ref="B2:B4"/>
    <mergeCell ref="C2:F2"/>
    <mergeCell ref="G2:I2"/>
    <mergeCell ref="J2:K3"/>
  </mergeCells>
  <phoneticPr fontId="6"/>
  <pageMargins left="0.70866141732283472" right="0.70866141732283472" top="0.74803149606299213" bottom="0.74803149606299213" header="0.31496062992125984" footer="0.31496062992125984"/>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CDF31-9F8A-41D4-94B4-F5B634B7E5A9}">
  <sheetPr codeName="Sheet5"/>
  <dimension ref="A1:D1749"/>
  <sheetViews>
    <sheetView workbookViewId="0">
      <selection activeCell="B49" sqref="B49:I49"/>
    </sheetView>
  </sheetViews>
  <sheetFormatPr defaultRowHeight="13.5"/>
  <cols>
    <col min="1" max="1" width="16.75" customWidth="1"/>
    <col min="3" max="3" width="14.5" style="4" customWidth="1"/>
    <col min="4" max="4" width="14.5" style="4" bestFit="1" customWidth="1"/>
  </cols>
  <sheetData>
    <row r="1" spans="1:4" ht="14.25" thickBot="1">
      <c r="A1" s="3" t="s">
        <v>146</v>
      </c>
      <c r="C1" s="3" t="s">
        <v>147</v>
      </c>
    </row>
    <row r="2" spans="1:4" ht="14.25" thickBot="1">
      <c r="A2" s="17" t="s">
        <v>25</v>
      </c>
      <c r="C2" s="17" t="s">
        <v>25</v>
      </c>
      <c r="D2" s="18" t="s">
        <v>148</v>
      </c>
    </row>
    <row r="3" spans="1:4">
      <c r="A3" s="25" t="s">
        <v>149</v>
      </c>
      <c r="C3" s="19" t="s">
        <v>149</v>
      </c>
      <c r="D3" s="20" t="s">
        <v>150</v>
      </c>
    </row>
    <row r="4" spans="1:4">
      <c r="A4" s="21" t="s">
        <v>151</v>
      </c>
      <c r="C4" s="21" t="s">
        <v>149</v>
      </c>
      <c r="D4" s="22" t="s">
        <v>152</v>
      </c>
    </row>
    <row r="5" spans="1:4">
      <c r="A5" s="21" t="s">
        <v>153</v>
      </c>
      <c r="C5" s="21" t="s">
        <v>149</v>
      </c>
      <c r="D5" s="22" t="s">
        <v>154</v>
      </c>
    </row>
    <row r="6" spans="1:4">
      <c r="A6" s="21" t="s">
        <v>155</v>
      </c>
      <c r="C6" s="21" t="s">
        <v>149</v>
      </c>
      <c r="D6" s="22" t="s">
        <v>156</v>
      </c>
    </row>
    <row r="7" spans="1:4">
      <c r="A7" s="21" t="s">
        <v>157</v>
      </c>
      <c r="C7" s="21" t="s">
        <v>149</v>
      </c>
      <c r="D7" s="22" t="s">
        <v>158</v>
      </c>
    </row>
    <row r="8" spans="1:4">
      <c r="A8" s="21" t="s">
        <v>159</v>
      </c>
      <c r="C8" s="21" t="s">
        <v>149</v>
      </c>
      <c r="D8" s="22" t="s">
        <v>160</v>
      </c>
    </row>
    <row r="9" spans="1:4">
      <c r="A9" s="21" t="s">
        <v>161</v>
      </c>
      <c r="C9" s="21" t="s">
        <v>149</v>
      </c>
      <c r="D9" s="22" t="s">
        <v>162</v>
      </c>
    </row>
    <row r="10" spans="1:4">
      <c r="A10" s="21" t="s">
        <v>163</v>
      </c>
      <c r="C10" s="21" t="s">
        <v>149</v>
      </c>
      <c r="D10" s="22" t="s">
        <v>164</v>
      </c>
    </row>
    <row r="11" spans="1:4">
      <c r="A11" s="21" t="s">
        <v>165</v>
      </c>
      <c r="C11" s="21" t="s">
        <v>149</v>
      </c>
      <c r="D11" s="22" t="s">
        <v>166</v>
      </c>
    </row>
    <row r="12" spans="1:4">
      <c r="A12" s="21" t="s">
        <v>167</v>
      </c>
      <c r="C12" s="21" t="s">
        <v>149</v>
      </c>
      <c r="D12" s="22" t="s">
        <v>168</v>
      </c>
    </row>
    <row r="13" spans="1:4">
      <c r="A13" s="21" t="s">
        <v>169</v>
      </c>
      <c r="C13" s="21" t="s">
        <v>149</v>
      </c>
      <c r="D13" s="22" t="s">
        <v>170</v>
      </c>
    </row>
    <row r="14" spans="1:4">
      <c r="A14" s="21" t="s">
        <v>31</v>
      </c>
      <c r="C14" s="21" t="s">
        <v>149</v>
      </c>
      <c r="D14" s="22" t="s">
        <v>171</v>
      </c>
    </row>
    <row r="15" spans="1:4">
      <c r="A15" s="21" t="s">
        <v>27</v>
      </c>
      <c r="C15" s="21" t="s">
        <v>149</v>
      </c>
      <c r="D15" s="22" t="s">
        <v>172</v>
      </c>
    </row>
    <row r="16" spans="1:4">
      <c r="A16" s="21" t="s">
        <v>173</v>
      </c>
      <c r="C16" s="21" t="s">
        <v>149</v>
      </c>
      <c r="D16" s="22" t="s">
        <v>174</v>
      </c>
    </row>
    <row r="17" spans="1:4">
      <c r="A17" s="21" t="s">
        <v>175</v>
      </c>
      <c r="C17" s="21" t="s">
        <v>149</v>
      </c>
      <c r="D17" s="22" t="s">
        <v>176</v>
      </c>
    </row>
    <row r="18" spans="1:4">
      <c r="A18" s="21" t="s">
        <v>177</v>
      </c>
      <c r="C18" s="21" t="s">
        <v>149</v>
      </c>
      <c r="D18" s="22" t="s">
        <v>178</v>
      </c>
    </row>
    <row r="19" spans="1:4">
      <c r="A19" s="21" t="s">
        <v>179</v>
      </c>
      <c r="C19" s="21" t="s">
        <v>149</v>
      </c>
      <c r="D19" s="22" t="s">
        <v>180</v>
      </c>
    </row>
    <row r="20" spans="1:4">
      <c r="A20" s="21" t="s">
        <v>181</v>
      </c>
      <c r="C20" s="21" t="s">
        <v>149</v>
      </c>
      <c r="D20" s="22" t="s">
        <v>182</v>
      </c>
    </row>
    <row r="21" spans="1:4">
      <c r="A21" s="21" t="s">
        <v>183</v>
      </c>
      <c r="C21" s="21" t="s">
        <v>149</v>
      </c>
      <c r="D21" s="22" t="s">
        <v>184</v>
      </c>
    </row>
    <row r="22" spans="1:4">
      <c r="A22" s="21" t="s">
        <v>185</v>
      </c>
      <c r="C22" s="21" t="s">
        <v>149</v>
      </c>
      <c r="D22" s="22" t="s">
        <v>186</v>
      </c>
    </row>
    <row r="23" spans="1:4">
      <c r="A23" s="21" t="s">
        <v>187</v>
      </c>
      <c r="C23" s="21" t="s">
        <v>149</v>
      </c>
      <c r="D23" s="22" t="s">
        <v>188</v>
      </c>
    </row>
    <row r="24" spans="1:4">
      <c r="A24" s="21" t="s">
        <v>189</v>
      </c>
      <c r="C24" s="21" t="s">
        <v>149</v>
      </c>
      <c r="D24" s="22" t="s">
        <v>190</v>
      </c>
    </row>
    <row r="25" spans="1:4">
      <c r="A25" s="21" t="s">
        <v>191</v>
      </c>
      <c r="C25" s="21" t="s">
        <v>149</v>
      </c>
      <c r="D25" s="22" t="s">
        <v>192</v>
      </c>
    </row>
    <row r="26" spans="1:4">
      <c r="A26" s="21" t="s">
        <v>193</v>
      </c>
      <c r="C26" s="21" t="s">
        <v>149</v>
      </c>
      <c r="D26" s="22" t="s">
        <v>194</v>
      </c>
    </row>
    <row r="27" spans="1:4">
      <c r="A27" s="21" t="s">
        <v>195</v>
      </c>
      <c r="C27" s="21" t="s">
        <v>149</v>
      </c>
      <c r="D27" s="22" t="s">
        <v>196</v>
      </c>
    </row>
    <row r="28" spans="1:4">
      <c r="A28" s="21" t="s">
        <v>197</v>
      </c>
      <c r="C28" s="21" t="s">
        <v>149</v>
      </c>
      <c r="D28" s="22" t="s">
        <v>198</v>
      </c>
    </row>
    <row r="29" spans="1:4">
      <c r="A29" s="21" t="s">
        <v>199</v>
      </c>
      <c r="C29" s="21" t="s">
        <v>149</v>
      </c>
      <c r="D29" s="22" t="s">
        <v>200</v>
      </c>
    </row>
    <row r="30" spans="1:4">
      <c r="A30" s="21" t="s">
        <v>201</v>
      </c>
      <c r="C30" s="21" t="s">
        <v>149</v>
      </c>
      <c r="D30" s="22" t="s">
        <v>202</v>
      </c>
    </row>
    <row r="31" spans="1:4">
      <c r="A31" s="21" t="s">
        <v>203</v>
      </c>
      <c r="C31" s="21" t="s">
        <v>149</v>
      </c>
      <c r="D31" s="22" t="s">
        <v>204</v>
      </c>
    </row>
    <row r="32" spans="1:4">
      <c r="A32" s="21" t="s">
        <v>205</v>
      </c>
      <c r="C32" s="21" t="s">
        <v>149</v>
      </c>
      <c r="D32" s="22" t="s">
        <v>206</v>
      </c>
    </row>
    <row r="33" spans="1:4">
      <c r="A33" s="21" t="s">
        <v>207</v>
      </c>
      <c r="C33" s="21" t="s">
        <v>149</v>
      </c>
      <c r="D33" s="22" t="s">
        <v>208</v>
      </c>
    </row>
    <row r="34" spans="1:4">
      <c r="A34" s="21" t="s">
        <v>209</v>
      </c>
      <c r="C34" s="21" t="s">
        <v>149</v>
      </c>
      <c r="D34" s="22" t="s">
        <v>210</v>
      </c>
    </row>
    <row r="35" spans="1:4">
      <c r="A35" s="21" t="s">
        <v>211</v>
      </c>
      <c r="C35" s="21" t="s">
        <v>149</v>
      </c>
      <c r="D35" s="22" t="s">
        <v>212</v>
      </c>
    </row>
    <row r="36" spans="1:4">
      <c r="A36" s="21" t="s">
        <v>213</v>
      </c>
      <c r="C36" s="21" t="s">
        <v>149</v>
      </c>
      <c r="D36" s="22" t="s">
        <v>214</v>
      </c>
    </row>
    <row r="37" spans="1:4">
      <c r="A37" s="21" t="s">
        <v>215</v>
      </c>
      <c r="C37" s="21" t="s">
        <v>149</v>
      </c>
      <c r="D37" s="22" t="s">
        <v>216</v>
      </c>
    </row>
    <row r="38" spans="1:4">
      <c r="A38" s="21" t="s">
        <v>217</v>
      </c>
      <c r="C38" s="21" t="s">
        <v>149</v>
      </c>
      <c r="D38" s="22" t="s">
        <v>218</v>
      </c>
    </row>
    <row r="39" spans="1:4">
      <c r="A39" s="21" t="s">
        <v>219</v>
      </c>
      <c r="C39" s="21" t="s">
        <v>149</v>
      </c>
      <c r="D39" s="22" t="s">
        <v>220</v>
      </c>
    </row>
    <row r="40" spans="1:4">
      <c r="A40" s="21" t="s">
        <v>221</v>
      </c>
      <c r="C40" s="21" t="s">
        <v>149</v>
      </c>
      <c r="D40" s="22" t="s">
        <v>222</v>
      </c>
    </row>
    <row r="41" spans="1:4">
      <c r="A41" s="21" t="s">
        <v>223</v>
      </c>
      <c r="C41" s="21" t="s">
        <v>149</v>
      </c>
      <c r="D41" s="22" t="s">
        <v>224</v>
      </c>
    </row>
    <row r="42" spans="1:4">
      <c r="A42" s="21" t="s">
        <v>225</v>
      </c>
      <c r="C42" s="21" t="s">
        <v>149</v>
      </c>
      <c r="D42" s="22" t="s">
        <v>226</v>
      </c>
    </row>
    <row r="43" spans="1:4">
      <c r="A43" s="21" t="s">
        <v>227</v>
      </c>
      <c r="C43" s="21" t="s">
        <v>149</v>
      </c>
      <c r="D43" s="22" t="s">
        <v>228</v>
      </c>
    </row>
    <row r="44" spans="1:4">
      <c r="A44" s="21" t="s">
        <v>229</v>
      </c>
      <c r="C44" s="21" t="s">
        <v>149</v>
      </c>
      <c r="D44" s="22" t="s">
        <v>230</v>
      </c>
    </row>
    <row r="45" spans="1:4">
      <c r="A45" s="21" t="s">
        <v>231</v>
      </c>
      <c r="C45" s="21" t="s">
        <v>149</v>
      </c>
      <c r="D45" s="22" t="s">
        <v>232</v>
      </c>
    </row>
    <row r="46" spans="1:4">
      <c r="A46" s="21" t="s">
        <v>233</v>
      </c>
      <c r="C46" s="21" t="s">
        <v>149</v>
      </c>
      <c r="D46" s="22" t="s">
        <v>234</v>
      </c>
    </row>
    <row r="47" spans="1:4">
      <c r="A47" s="21" t="s">
        <v>235</v>
      </c>
      <c r="C47" s="21" t="s">
        <v>149</v>
      </c>
      <c r="D47" s="22" t="s">
        <v>236</v>
      </c>
    </row>
    <row r="48" spans="1:4">
      <c r="A48" s="21" t="s">
        <v>237</v>
      </c>
      <c r="C48" s="21" t="s">
        <v>149</v>
      </c>
      <c r="D48" s="22" t="s">
        <v>238</v>
      </c>
    </row>
    <row r="49" spans="1:4" ht="14.25" thickBot="1">
      <c r="A49" s="23" t="s">
        <v>239</v>
      </c>
      <c r="C49" s="21" t="s">
        <v>149</v>
      </c>
      <c r="D49" s="22" t="s">
        <v>240</v>
      </c>
    </row>
    <row r="50" spans="1:4">
      <c r="C50" s="21" t="s">
        <v>149</v>
      </c>
      <c r="D50" s="22" t="s">
        <v>241</v>
      </c>
    </row>
    <row r="51" spans="1:4">
      <c r="C51" s="21" t="s">
        <v>149</v>
      </c>
      <c r="D51" s="22" t="s">
        <v>242</v>
      </c>
    </row>
    <row r="52" spans="1:4">
      <c r="C52" s="21" t="s">
        <v>149</v>
      </c>
      <c r="D52" s="22" t="s">
        <v>243</v>
      </c>
    </row>
    <row r="53" spans="1:4">
      <c r="C53" s="21" t="s">
        <v>149</v>
      </c>
      <c r="D53" s="22" t="s">
        <v>244</v>
      </c>
    </row>
    <row r="54" spans="1:4">
      <c r="C54" s="21" t="s">
        <v>149</v>
      </c>
      <c r="D54" s="22" t="s">
        <v>245</v>
      </c>
    </row>
    <row r="55" spans="1:4">
      <c r="C55" s="21" t="s">
        <v>149</v>
      </c>
      <c r="D55" s="22" t="s">
        <v>246</v>
      </c>
    </row>
    <row r="56" spans="1:4">
      <c r="C56" s="21" t="s">
        <v>149</v>
      </c>
      <c r="D56" s="22" t="s">
        <v>247</v>
      </c>
    </row>
    <row r="57" spans="1:4">
      <c r="C57" s="21" t="s">
        <v>149</v>
      </c>
      <c r="D57" s="22" t="s">
        <v>248</v>
      </c>
    </row>
    <row r="58" spans="1:4">
      <c r="C58" s="21" t="s">
        <v>149</v>
      </c>
      <c r="D58" s="22" t="s">
        <v>249</v>
      </c>
    </row>
    <row r="59" spans="1:4">
      <c r="C59" s="21" t="s">
        <v>149</v>
      </c>
      <c r="D59" s="22" t="s">
        <v>250</v>
      </c>
    </row>
    <row r="60" spans="1:4">
      <c r="C60" s="21" t="s">
        <v>149</v>
      </c>
      <c r="D60" s="22" t="s">
        <v>251</v>
      </c>
    </row>
    <row r="61" spans="1:4">
      <c r="C61" s="21" t="s">
        <v>149</v>
      </c>
      <c r="D61" s="22" t="s">
        <v>252</v>
      </c>
    </row>
    <row r="62" spans="1:4">
      <c r="C62" s="21" t="s">
        <v>149</v>
      </c>
      <c r="D62" s="22" t="s">
        <v>253</v>
      </c>
    </row>
    <row r="63" spans="1:4">
      <c r="C63" s="21" t="s">
        <v>149</v>
      </c>
      <c r="D63" s="22" t="s">
        <v>254</v>
      </c>
    </row>
    <row r="64" spans="1:4">
      <c r="C64" s="21" t="s">
        <v>149</v>
      </c>
      <c r="D64" s="22" t="s">
        <v>255</v>
      </c>
    </row>
    <row r="65" spans="3:4">
      <c r="C65" s="21" t="s">
        <v>149</v>
      </c>
      <c r="D65" s="22" t="s">
        <v>256</v>
      </c>
    </row>
    <row r="66" spans="3:4">
      <c r="C66" s="21" t="s">
        <v>149</v>
      </c>
      <c r="D66" s="22" t="s">
        <v>257</v>
      </c>
    </row>
    <row r="67" spans="3:4">
      <c r="C67" s="21" t="s">
        <v>149</v>
      </c>
      <c r="D67" s="22" t="s">
        <v>258</v>
      </c>
    </row>
    <row r="68" spans="3:4">
      <c r="C68" s="21" t="s">
        <v>149</v>
      </c>
      <c r="D68" s="22" t="s">
        <v>259</v>
      </c>
    </row>
    <row r="69" spans="3:4">
      <c r="C69" s="21" t="s">
        <v>149</v>
      </c>
      <c r="D69" s="22" t="s">
        <v>260</v>
      </c>
    </row>
    <row r="70" spans="3:4">
      <c r="C70" s="21" t="s">
        <v>149</v>
      </c>
      <c r="D70" s="22" t="s">
        <v>261</v>
      </c>
    </row>
    <row r="71" spans="3:4">
      <c r="C71" s="21" t="s">
        <v>149</v>
      </c>
      <c r="D71" s="22" t="s">
        <v>262</v>
      </c>
    </row>
    <row r="72" spans="3:4">
      <c r="C72" s="21" t="s">
        <v>149</v>
      </c>
      <c r="D72" s="22" t="s">
        <v>263</v>
      </c>
    </row>
    <row r="73" spans="3:4">
      <c r="C73" s="21" t="s">
        <v>149</v>
      </c>
      <c r="D73" s="22" t="s">
        <v>264</v>
      </c>
    </row>
    <row r="74" spans="3:4">
      <c r="C74" s="21" t="s">
        <v>149</v>
      </c>
      <c r="D74" s="22" t="s">
        <v>265</v>
      </c>
    </row>
    <row r="75" spans="3:4">
      <c r="C75" s="21" t="s">
        <v>149</v>
      </c>
      <c r="D75" s="22" t="s">
        <v>266</v>
      </c>
    </row>
    <row r="76" spans="3:4">
      <c r="C76" s="21" t="s">
        <v>149</v>
      </c>
      <c r="D76" s="22" t="s">
        <v>267</v>
      </c>
    </row>
    <row r="77" spans="3:4">
      <c r="C77" s="21" t="s">
        <v>149</v>
      </c>
      <c r="D77" s="22" t="s">
        <v>268</v>
      </c>
    </row>
    <row r="78" spans="3:4">
      <c r="C78" s="21" t="s">
        <v>149</v>
      </c>
      <c r="D78" s="22" t="s">
        <v>269</v>
      </c>
    </row>
    <row r="79" spans="3:4">
      <c r="C79" s="21" t="s">
        <v>149</v>
      </c>
      <c r="D79" s="22" t="s">
        <v>270</v>
      </c>
    </row>
    <row r="80" spans="3:4">
      <c r="C80" s="21" t="s">
        <v>149</v>
      </c>
      <c r="D80" s="22" t="s">
        <v>271</v>
      </c>
    </row>
    <row r="81" spans="3:4">
      <c r="C81" s="21" t="s">
        <v>149</v>
      </c>
      <c r="D81" s="22" t="s">
        <v>272</v>
      </c>
    </row>
    <row r="82" spans="3:4">
      <c r="C82" s="21" t="s">
        <v>149</v>
      </c>
      <c r="D82" s="22" t="s">
        <v>273</v>
      </c>
    </row>
    <row r="83" spans="3:4">
      <c r="C83" s="21" t="s">
        <v>149</v>
      </c>
      <c r="D83" s="22" t="s">
        <v>274</v>
      </c>
    </row>
    <row r="84" spans="3:4">
      <c r="C84" s="21" t="s">
        <v>149</v>
      </c>
      <c r="D84" s="22" t="s">
        <v>275</v>
      </c>
    </row>
    <row r="85" spans="3:4">
      <c r="C85" s="21" t="s">
        <v>149</v>
      </c>
      <c r="D85" s="22" t="s">
        <v>276</v>
      </c>
    </row>
    <row r="86" spans="3:4">
      <c r="C86" s="21" t="s">
        <v>149</v>
      </c>
      <c r="D86" s="22" t="s">
        <v>277</v>
      </c>
    </row>
    <row r="87" spans="3:4">
      <c r="C87" s="21" t="s">
        <v>149</v>
      </c>
      <c r="D87" s="22" t="s">
        <v>278</v>
      </c>
    </row>
    <row r="88" spans="3:4">
      <c r="C88" s="21" t="s">
        <v>149</v>
      </c>
      <c r="D88" s="22" t="s">
        <v>279</v>
      </c>
    </row>
    <row r="89" spans="3:4">
      <c r="C89" s="21" t="s">
        <v>149</v>
      </c>
      <c r="D89" s="22" t="s">
        <v>280</v>
      </c>
    </row>
    <row r="90" spans="3:4">
      <c r="C90" s="21" t="s">
        <v>149</v>
      </c>
      <c r="D90" s="22" t="s">
        <v>281</v>
      </c>
    </row>
    <row r="91" spans="3:4">
      <c r="C91" s="21" t="s">
        <v>149</v>
      </c>
      <c r="D91" s="22" t="s">
        <v>282</v>
      </c>
    </row>
    <row r="92" spans="3:4">
      <c r="C92" s="21" t="s">
        <v>149</v>
      </c>
      <c r="D92" s="22" t="s">
        <v>283</v>
      </c>
    </row>
    <row r="93" spans="3:4">
      <c r="C93" s="21" t="s">
        <v>149</v>
      </c>
      <c r="D93" s="22" t="s">
        <v>284</v>
      </c>
    </row>
    <row r="94" spans="3:4">
      <c r="C94" s="21" t="s">
        <v>149</v>
      </c>
      <c r="D94" s="22" t="s">
        <v>285</v>
      </c>
    </row>
    <row r="95" spans="3:4">
      <c r="C95" s="21" t="s">
        <v>149</v>
      </c>
      <c r="D95" s="22" t="s">
        <v>286</v>
      </c>
    </row>
    <row r="96" spans="3:4">
      <c r="C96" s="21" t="s">
        <v>149</v>
      </c>
      <c r="D96" s="22" t="s">
        <v>287</v>
      </c>
    </row>
    <row r="97" spans="3:4">
      <c r="C97" s="21" t="s">
        <v>149</v>
      </c>
      <c r="D97" s="22" t="s">
        <v>288</v>
      </c>
    </row>
    <row r="98" spans="3:4">
      <c r="C98" s="21" t="s">
        <v>149</v>
      </c>
      <c r="D98" s="22" t="s">
        <v>289</v>
      </c>
    </row>
    <row r="99" spans="3:4">
      <c r="C99" s="21" t="s">
        <v>149</v>
      </c>
      <c r="D99" s="22" t="s">
        <v>290</v>
      </c>
    </row>
    <row r="100" spans="3:4">
      <c r="C100" s="21" t="s">
        <v>149</v>
      </c>
      <c r="D100" s="22" t="s">
        <v>291</v>
      </c>
    </row>
    <row r="101" spans="3:4">
      <c r="C101" s="21" t="s">
        <v>149</v>
      </c>
      <c r="D101" s="22" t="s">
        <v>292</v>
      </c>
    </row>
    <row r="102" spans="3:4">
      <c r="C102" s="21" t="s">
        <v>149</v>
      </c>
      <c r="D102" s="22" t="s">
        <v>293</v>
      </c>
    </row>
    <row r="103" spans="3:4">
      <c r="C103" s="21" t="s">
        <v>149</v>
      </c>
      <c r="D103" s="22" t="s">
        <v>294</v>
      </c>
    </row>
    <row r="104" spans="3:4">
      <c r="C104" s="21" t="s">
        <v>149</v>
      </c>
      <c r="D104" s="22" t="s">
        <v>295</v>
      </c>
    </row>
    <row r="105" spans="3:4">
      <c r="C105" s="21" t="s">
        <v>149</v>
      </c>
      <c r="D105" s="22" t="s">
        <v>296</v>
      </c>
    </row>
    <row r="106" spans="3:4">
      <c r="C106" s="21" t="s">
        <v>149</v>
      </c>
      <c r="D106" s="22" t="s">
        <v>297</v>
      </c>
    </row>
    <row r="107" spans="3:4">
      <c r="C107" s="21" t="s">
        <v>149</v>
      </c>
      <c r="D107" s="22" t="s">
        <v>298</v>
      </c>
    </row>
    <row r="108" spans="3:4">
      <c r="C108" s="21" t="s">
        <v>149</v>
      </c>
      <c r="D108" s="22" t="s">
        <v>299</v>
      </c>
    </row>
    <row r="109" spans="3:4">
      <c r="C109" s="21" t="s">
        <v>149</v>
      </c>
      <c r="D109" s="22" t="s">
        <v>300</v>
      </c>
    </row>
    <row r="110" spans="3:4">
      <c r="C110" s="21" t="s">
        <v>149</v>
      </c>
      <c r="D110" s="22" t="s">
        <v>301</v>
      </c>
    </row>
    <row r="111" spans="3:4">
      <c r="C111" s="21" t="s">
        <v>149</v>
      </c>
      <c r="D111" s="22" t="s">
        <v>302</v>
      </c>
    </row>
    <row r="112" spans="3:4">
      <c r="C112" s="21" t="s">
        <v>149</v>
      </c>
      <c r="D112" s="22" t="s">
        <v>303</v>
      </c>
    </row>
    <row r="113" spans="3:4">
      <c r="C113" s="21" t="s">
        <v>149</v>
      </c>
      <c r="D113" s="22" t="s">
        <v>304</v>
      </c>
    </row>
    <row r="114" spans="3:4">
      <c r="C114" s="21" t="s">
        <v>149</v>
      </c>
      <c r="D114" s="22" t="s">
        <v>305</v>
      </c>
    </row>
    <row r="115" spans="3:4">
      <c r="C115" s="21" t="s">
        <v>149</v>
      </c>
      <c r="D115" s="22" t="s">
        <v>306</v>
      </c>
    </row>
    <row r="116" spans="3:4">
      <c r="C116" s="21" t="s">
        <v>149</v>
      </c>
      <c r="D116" s="22" t="s">
        <v>307</v>
      </c>
    </row>
    <row r="117" spans="3:4">
      <c r="C117" s="21" t="s">
        <v>149</v>
      </c>
      <c r="D117" s="22" t="s">
        <v>308</v>
      </c>
    </row>
    <row r="118" spans="3:4">
      <c r="C118" s="21" t="s">
        <v>149</v>
      </c>
      <c r="D118" s="22" t="s">
        <v>309</v>
      </c>
    </row>
    <row r="119" spans="3:4">
      <c r="C119" s="21" t="s">
        <v>149</v>
      </c>
      <c r="D119" s="22" t="s">
        <v>310</v>
      </c>
    </row>
    <row r="120" spans="3:4">
      <c r="C120" s="21" t="s">
        <v>149</v>
      </c>
      <c r="D120" s="22" t="s">
        <v>311</v>
      </c>
    </row>
    <row r="121" spans="3:4">
      <c r="C121" s="21" t="s">
        <v>149</v>
      </c>
      <c r="D121" s="22" t="s">
        <v>312</v>
      </c>
    </row>
    <row r="122" spans="3:4">
      <c r="C122" s="21" t="s">
        <v>149</v>
      </c>
      <c r="D122" s="22" t="s">
        <v>313</v>
      </c>
    </row>
    <row r="123" spans="3:4">
      <c r="C123" s="21" t="s">
        <v>149</v>
      </c>
      <c r="D123" s="22" t="s">
        <v>314</v>
      </c>
    </row>
    <row r="124" spans="3:4">
      <c r="C124" s="21" t="s">
        <v>149</v>
      </c>
      <c r="D124" s="22" t="s">
        <v>315</v>
      </c>
    </row>
    <row r="125" spans="3:4">
      <c r="C125" s="21" t="s">
        <v>149</v>
      </c>
      <c r="D125" s="22" t="s">
        <v>316</v>
      </c>
    </row>
    <row r="126" spans="3:4">
      <c r="C126" s="21" t="s">
        <v>149</v>
      </c>
      <c r="D126" s="22" t="s">
        <v>317</v>
      </c>
    </row>
    <row r="127" spans="3:4">
      <c r="C127" s="21" t="s">
        <v>149</v>
      </c>
      <c r="D127" s="22" t="s">
        <v>318</v>
      </c>
    </row>
    <row r="128" spans="3:4">
      <c r="C128" s="21" t="s">
        <v>149</v>
      </c>
      <c r="D128" s="22" t="s">
        <v>319</v>
      </c>
    </row>
    <row r="129" spans="3:4">
      <c r="C129" s="21" t="s">
        <v>149</v>
      </c>
      <c r="D129" s="22" t="s">
        <v>320</v>
      </c>
    </row>
    <row r="130" spans="3:4">
      <c r="C130" s="21" t="s">
        <v>149</v>
      </c>
      <c r="D130" s="22" t="s">
        <v>321</v>
      </c>
    </row>
    <row r="131" spans="3:4">
      <c r="C131" s="21" t="s">
        <v>149</v>
      </c>
      <c r="D131" s="22" t="s">
        <v>322</v>
      </c>
    </row>
    <row r="132" spans="3:4">
      <c r="C132" s="21" t="s">
        <v>149</v>
      </c>
      <c r="D132" s="22" t="s">
        <v>323</v>
      </c>
    </row>
    <row r="133" spans="3:4">
      <c r="C133" s="21" t="s">
        <v>149</v>
      </c>
      <c r="D133" s="22" t="s">
        <v>324</v>
      </c>
    </row>
    <row r="134" spans="3:4">
      <c r="C134" s="21" t="s">
        <v>149</v>
      </c>
      <c r="D134" s="22" t="s">
        <v>325</v>
      </c>
    </row>
    <row r="135" spans="3:4">
      <c r="C135" s="21" t="s">
        <v>149</v>
      </c>
      <c r="D135" s="22" t="s">
        <v>326</v>
      </c>
    </row>
    <row r="136" spans="3:4">
      <c r="C136" s="21" t="s">
        <v>149</v>
      </c>
      <c r="D136" s="22" t="s">
        <v>327</v>
      </c>
    </row>
    <row r="137" spans="3:4">
      <c r="C137" s="21" t="s">
        <v>149</v>
      </c>
      <c r="D137" s="22" t="s">
        <v>328</v>
      </c>
    </row>
    <row r="138" spans="3:4">
      <c r="C138" s="21" t="s">
        <v>149</v>
      </c>
      <c r="D138" s="22" t="s">
        <v>329</v>
      </c>
    </row>
    <row r="139" spans="3:4">
      <c r="C139" s="21" t="s">
        <v>149</v>
      </c>
      <c r="D139" s="22" t="s">
        <v>330</v>
      </c>
    </row>
    <row r="140" spans="3:4">
      <c r="C140" s="21" t="s">
        <v>149</v>
      </c>
      <c r="D140" s="22" t="s">
        <v>331</v>
      </c>
    </row>
    <row r="141" spans="3:4">
      <c r="C141" s="21" t="s">
        <v>149</v>
      </c>
      <c r="D141" s="22" t="s">
        <v>332</v>
      </c>
    </row>
    <row r="142" spans="3:4">
      <c r="C142" s="21" t="s">
        <v>149</v>
      </c>
      <c r="D142" s="22" t="s">
        <v>333</v>
      </c>
    </row>
    <row r="143" spans="3:4">
      <c r="C143" s="21" t="s">
        <v>149</v>
      </c>
      <c r="D143" s="22" t="s">
        <v>334</v>
      </c>
    </row>
    <row r="144" spans="3:4">
      <c r="C144" s="21" t="s">
        <v>149</v>
      </c>
      <c r="D144" s="22" t="s">
        <v>335</v>
      </c>
    </row>
    <row r="145" spans="3:4">
      <c r="C145" s="21" t="s">
        <v>149</v>
      </c>
      <c r="D145" s="22" t="s">
        <v>336</v>
      </c>
    </row>
    <row r="146" spans="3:4">
      <c r="C146" s="21" t="s">
        <v>149</v>
      </c>
      <c r="D146" s="22" t="s">
        <v>337</v>
      </c>
    </row>
    <row r="147" spans="3:4">
      <c r="C147" s="21" t="s">
        <v>149</v>
      </c>
      <c r="D147" s="22" t="s">
        <v>338</v>
      </c>
    </row>
    <row r="148" spans="3:4">
      <c r="C148" s="21" t="s">
        <v>149</v>
      </c>
      <c r="D148" s="22" t="s">
        <v>339</v>
      </c>
    </row>
    <row r="149" spans="3:4">
      <c r="C149" s="21" t="s">
        <v>149</v>
      </c>
      <c r="D149" s="22" t="s">
        <v>340</v>
      </c>
    </row>
    <row r="150" spans="3:4">
      <c r="C150" s="21" t="s">
        <v>149</v>
      </c>
      <c r="D150" s="22" t="s">
        <v>341</v>
      </c>
    </row>
    <row r="151" spans="3:4">
      <c r="C151" s="21" t="s">
        <v>149</v>
      </c>
      <c r="D151" s="22" t="s">
        <v>342</v>
      </c>
    </row>
    <row r="152" spans="3:4">
      <c r="C152" s="21" t="s">
        <v>149</v>
      </c>
      <c r="D152" s="22" t="s">
        <v>343</v>
      </c>
    </row>
    <row r="153" spans="3:4">
      <c r="C153" s="21" t="s">
        <v>149</v>
      </c>
      <c r="D153" s="22" t="s">
        <v>344</v>
      </c>
    </row>
    <row r="154" spans="3:4">
      <c r="C154" s="21" t="s">
        <v>149</v>
      </c>
      <c r="D154" s="22" t="s">
        <v>345</v>
      </c>
    </row>
    <row r="155" spans="3:4">
      <c r="C155" s="21" t="s">
        <v>149</v>
      </c>
      <c r="D155" s="22" t="s">
        <v>346</v>
      </c>
    </row>
    <row r="156" spans="3:4">
      <c r="C156" s="21" t="s">
        <v>149</v>
      </c>
      <c r="D156" s="22" t="s">
        <v>347</v>
      </c>
    </row>
    <row r="157" spans="3:4">
      <c r="C157" s="21" t="s">
        <v>149</v>
      </c>
      <c r="D157" s="22" t="s">
        <v>348</v>
      </c>
    </row>
    <row r="158" spans="3:4">
      <c r="C158" s="21" t="s">
        <v>149</v>
      </c>
      <c r="D158" s="22" t="s">
        <v>349</v>
      </c>
    </row>
    <row r="159" spans="3:4">
      <c r="C159" s="21" t="s">
        <v>149</v>
      </c>
      <c r="D159" s="22" t="s">
        <v>350</v>
      </c>
    </row>
    <row r="160" spans="3:4">
      <c r="C160" s="21" t="s">
        <v>149</v>
      </c>
      <c r="D160" s="22" t="s">
        <v>351</v>
      </c>
    </row>
    <row r="161" spans="3:4">
      <c r="C161" s="21" t="s">
        <v>149</v>
      </c>
      <c r="D161" s="22" t="s">
        <v>352</v>
      </c>
    </row>
    <row r="162" spans="3:4">
      <c r="C162" s="21" t="s">
        <v>149</v>
      </c>
      <c r="D162" s="22" t="s">
        <v>353</v>
      </c>
    </row>
    <row r="163" spans="3:4">
      <c r="C163" s="21" t="s">
        <v>149</v>
      </c>
      <c r="D163" s="22" t="s">
        <v>354</v>
      </c>
    </row>
    <row r="164" spans="3:4">
      <c r="C164" s="21" t="s">
        <v>149</v>
      </c>
      <c r="D164" s="22" t="s">
        <v>355</v>
      </c>
    </row>
    <row r="165" spans="3:4">
      <c r="C165" s="21" t="s">
        <v>149</v>
      </c>
      <c r="D165" s="22" t="s">
        <v>356</v>
      </c>
    </row>
    <row r="166" spans="3:4">
      <c r="C166" s="21" t="s">
        <v>149</v>
      </c>
      <c r="D166" s="22" t="s">
        <v>357</v>
      </c>
    </row>
    <row r="167" spans="3:4">
      <c r="C167" s="21" t="s">
        <v>149</v>
      </c>
      <c r="D167" s="22" t="s">
        <v>358</v>
      </c>
    </row>
    <row r="168" spans="3:4">
      <c r="C168" s="21" t="s">
        <v>149</v>
      </c>
      <c r="D168" s="22" t="s">
        <v>359</v>
      </c>
    </row>
    <row r="169" spans="3:4">
      <c r="C169" s="21" t="s">
        <v>149</v>
      </c>
      <c r="D169" s="22" t="s">
        <v>360</v>
      </c>
    </row>
    <row r="170" spans="3:4">
      <c r="C170" s="21" t="s">
        <v>149</v>
      </c>
      <c r="D170" s="22" t="s">
        <v>361</v>
      </c>
    </row>
    <row r="171" spans="3:4">
      <c r="C171" s="21" t="s">
        <v>149</v>
      </c>
      <c r="D171" s="22" t="s">
        <v>362</v>
      </c>
    </row>
    <row r="172" spans="3:4">
      <c r="C172" s="21" t="s">
        <v>149</v>
      </c>
      <c r="D172" s="22" t="s">
        <v>363</v>
      </c>
    </row>
    <row r="173" spans="3:4">
      <c r="C173" s="21" t="s">
        <v>149</v>
      </c>
      <c r="D173" s="22" t="s">
        <v>364</v>
      </c>
    </row>
    <row r="174" spans="3:4">
      <c r="C174" s="21" t="s">
        <v>149</v>
      </c>
      <c r="D174" s="22" t="s">
        <v>365</v>
      </c>
    </row>
    <row r="175" spans="3:4">
      <c r="C175" s="21" t="s">
        <v>149</v>
      </c>
      <c r="D175" s="22" t="s">
        <v>366</v>
      </c>
    </row>
    <row r="176" spans="3:4">
      <c r="C176" s="21" t="s">
        <v>149</v>
      </c>
      <c r="D176" s="22" t="s">
        <v>367</v>
      </c>
    </row>
    <row r="177" spans="3:4">
      <c r="C177" s="21" t="s">
        <v>149</v>
      </c>
      <c r="D177" s="22" t="s">
        <v>368</v>
      </c>
    </row>
    <row r="178" spans="3:4">
      <c r="C178" s="21" t="s">
        <v>149</v>
      </c>
      <c r="D178" s="22" t="s">
        <v>369</v>
      </c>
    </row>
    <row r="179" spans="3:4">
      <c r="C179" s="21" t="s">
        <v>149</v>
      </c>
      <c r="D179" s="22" t="s">
        <v>370</v>
      </c>
    </row>
    <row r="180" spans="3:4">
      <c r="C180" s="21" t="s">
        <v>149</v>
      </c>
      <c r="D180" s="22" t="s">
        <v>371</v>
      </c>
    </row>
    <row r="181" spans="3:4">
      <c r="C181" s="21" t="s">
        <v>149</v>
      </c>
      <c r="D181" s="22" t="s">
        <v>372</v>
      </c>
    </row>
    <row r="182" spans="3:4">
      <c r="C182" s="21" t="s">
        <v>149</v>
      </c>
      <c r="D182" s="22" t="s">
        <v>373</v>
      </c>
    </row>
    <row r="183" spans="3:4">
      <c r="C183" s="21" t="s">
        <v>149</v>
      </c>
      <c r="D183" s="22" t="s">
        <v>374</v>
      </c>
    </row>
    <row r="184" spans="3:4">
      <c r="C184" s="21" t="s">
        <v>149</v>
      </c>
      <c r="D184" s="22" t="s">
        <v>375</v>
      </c>
    </row>
    <row r="185" spans="3:4">
      <c r="C185" s="21" t="s">
        <v>149</v>
      </c>
      <c r="D185" s="22" t="s">
        <v>376</v>
      </c>
    </row>
    <row r="186" spans="3:4">
      <c r="C186" s="21" t="s">
        <v>149</v>
      </c>
      <c r="D186" s="22" t="s">
        <v>377</v>
      </c>
    </row>
    <row r="187" spans="3:4">
      <c r="C187" s="21" t="s">
        <v>149</v>
      </c>
      <c r="D187" s="22" t="s">
        <v>378</v>
      </c>
    </row>
    <row r="188" spans="3:4">
      <c r="C188" s="21" t="s">
        <v>151</v>
      </c>
      <c r="D188" s="22" t="s">
        <v>379</v>
      </c>
    </row>
    <row r="189" spans="3:4">
      <c r="C189" s="21" t="s">
        <v>151</v>
      </c>
      <c r="D189" s="22" t="s">
        <v>380</v>
      </c>
    </row>
    <row r="190" spans="3:4">
      <c r="C190" s="21" t="s">
        <v>151</v>
      </c>
      <c r="D190" s="22" t="s">
        <v>381</v>
      </c>
    </row>
    <row r="191" spans="3:4">
      <c r="C191" s="21" t="s">
        <v>151</v>
      </c>
      <c r="D191" s="22" t="s">
        <v>382</v>
      </c>
    </row>
    <row r="192" spans="3:4">
      <c r="C192" s="21" t="s">
        <v>151</v>
      </c>
      <c r="D192" s="22" t="s">
        <v>383</v>
      </c>
    </row>
    <row r="193" spans="3:4">
      <c r="C193" s="21" t="s">
        <v>151</v>
      </c>
      <c r="D193" s="22" t="s">
        <v>384</v>
      </c>
    </row>
    <row r="194" spans="3:4">
      <c r="C194" s="21" t="s">
        <v>151</v>
      </c>
      <c r="D194" s="22" t="s">
        <v>385</v>
      </c>
    </row>
    <row r="195" spans="3:4">
      <c r="C195" s="21" t="s">
        <v>151</v>
      </c>
      <c r="D195" s="22" t="s">
        <v>386</v>
      </c>
    </row>
    <row r="196" spans="3:4">
      <c r="C196" s="21" t="s">
        <v>151</v>
      </c>
      <c r="D196" s="22" t="s">
        <v>387</v>
      </c>
    </row>
    <row r="197" spans="3:4">
      <c r="C197" s="21" t="s">
        <v>151</v>
      </c>
      <c r="D197" s="22" t="s">
        <v>388</v>
      </c>
    </row>
    <row r="198" spans="3:4">
      <c r="C198" s="21" t="s">
        <v>151</v>
      </c>
      <c r="D198" s="22" t="s">
        <v>389</v>
      </c>
    </row>
    <row r="199" spans="3:4">
      <c r="C199" s="21" t="s">
        <v>151</v>
      </c>
      <c r="D199" s="22" t="s">
        <v>390</v>
      </c>
    </row>
    <row r="200" spans="3:4">
      <c r="C200" s="21" t="s">
        <v>151</v>
      </c>
      <c r="D200" s="22" t="s">
        <v>391</v>
      </c>
    </row>
    <row r="201" spans="3:4">
      <c r="C201" s="21" t="s">
        <v>151</v>
      </c>
      <c r="D201" s="22" t="s">
        <v>392</v>
      </c>
    </row>
    <row r="202" spans="3:4">
      <c r="C202" s="21" t="s">
        <v>151</v>
      </c>
      <c r="D202" s="22" t="s">
        <v>393</v>
      </c>
    </row>
    <row r="203" spans="3:4">
      <c r="C203" s="21" t="s">
        <v>151</v>
      </c>
      <c r="D203" s="22" t="s">
        <v>394</v>
      </c>
    </row>
    <row r="204" spans="3:4">
      <c r="C204" s="21" t="s">
        <v>151</v>
      </c>
      <c r="D204" s="22" t="s">
        <v>395</v>
      </c>
    </row>
    <row r="205" spans="3:4">
      <c r="C205" s="21" t="s">
        <v>151</v>
      </c>
      <c r="D205" s="22" t="s">
        <v>396</v>
      </c>
    </row>
    <row r="206" spans="3:4">
      <c r="C206" s="21" t="s">
        <v>151</v>
      </c>
      <c r="D206" s="22" t="s">
        <v>397</v>
      </c>
    </row>
    <row r="207" spans="3:4">
      <c r="C207" s="21" t="s">
        <v>151</v>
      </c>
      <c r="D207" s="22" t="s">
        <v>398</v>
      </c>
    </row>
    <row r="208" spans="3:4">
      <c r="C208" s="21" t="s">
        <v>151</v>
      </c>
      <c r="D208" s="22" t="s">
        <v>399</v>
      </c>
    </row>
    <row r="209" spans="3:4">
      <c r="C209" s="21" t="s">
        <v>151</v>
      </c>
      <c r="D209" s="22" t="s">
        <v>400</v>
      </c>
    </row>
    <row r="210" spans="3:4">
      <c r="C210" s="21" t="s">
        <v>151</v>
      </c>
      <c r="D210" s="22" t="s">
        <v>401</v>
      </c>
    </row>
    <row r="211" spans="3:4">
      <c r="C211" s="21" t="s">
        <v>151</v>
      </c>
      <c r="D211" s="22" t="s">
        <v>402</v>
      </c>
    </row>
    <row r="212" spans="3:4">
      <c r="C212" s="21" t="s">
        <v>151</v>
      </c>
      <c r="D212" s="22" t="s">
        <v>403</v>
      </c>
    </row>
    <row r="213" spans="3:4">
      <c r="C213" s="21" t="s">
        <v>151</v>
      </c>
      <c r="D213" s="22" t="s">
        <v>404</v>
      </c>
    </row>
    <row r="214" spans="3:4">
      <c r="C214" s="21" t="s">
        <v>151</v>
      </c>
      <c r="D214" s="22" t="s">
        <v>405</v>
      </c>
    </row>
    <row r="215" spans="3:4">
      <c r="C215" s="21" t="s">
        <v>151</v>
      </c>
      <c r="D215" s="22" t="s">
        <v>406</v>
      </c>
    </row>
    <row r="216" spans="3:4">
      <c r="C216" s="21" t="s">
        <v>151</v>
      </c>
      <c r="D216" s="22" t="s">
        <v>407</v>
      </c>
    </row>
    <row r="217" spans="3:4">
      <c r="C217" s="21" t="s">
        <v>151</v>
      </c>
      <c r="D217" s="22" t="s">
        <v>408</v>
      </c>
    </row>
    <row r="218" spans="3:4">
      <c r="C218" s="21" t="s">
        <v>151</v>
      </c>
      <c r="D218" s="22" t="s">
        <v>409</v>
      </c>
    </row>
    <row r="219" spans="3:4">
      <c r="C219" s="21" t="s">
        <v>151</v>
      </c>
      <c r="D219" s="22" t="s">
        <v>410</v>
      </c>
    </row>
    <row r="220" spans="3:4">
      <c r="C220" s="21" t="s">
        <v>151</v>
      </c>
      <c r="D220" s="22" t="s">
        <v>411</v>
      </c>
    </row>
    <row r="221" spans="3:4">
      <c r="C221" s="21" t="s">
        <v>151</v>
      </c>
      <c r="D221" s="22" t="s">
        <v>412</v>
      </c>
    </row>
    <row r="222" spans="3:4">
      <c r="C222" s="21" t="s">
        <v>151</v>
      </c>
      <c r="D222" s="22" t="s">
        <v>413</v>
      </c>
    </row>
    <row r="223" spans="3:4">
      <c r="C223" s="21" t="s">
        <v>151</v>
      </c>
      <c r="D223" s="22" t="s">
        <v>414</v>
      </c>
    </row>
    <row r="224" spans="3:4">
      <c r="C224" s="21" t="s">
        <v>151</v>
      </c>
      <c r="D224" s="22" t="s">
        <v>415</v>
      </c>
    </row>
    <row r="225" spans="3:4">
      <c r="C225" s="21" t="s">
        <v>151</v>
      </c>
      <c r="D225" s="22" t="s">
        <v>416</v>
      </c>
    </row>
    <row r="226" spans="3:4">
      <c r="C226" s="21" t="s">
        <v>151</v>
      </c>
      <c r="D226" s="22" t="s">
        <v>417</v>
      </c>
    </row>
    <row r="227" spans="3:4">
      <c r="C227" s="21" t="s">
        <v>151</v>
      </c>
      <c r="D227" s="22" t="s">
        <v>418</v>
      </c>
    </row>
    <row r="228" spans="3:4">
      <c r="C228" s="21" t="s">
        <v>153</v>
      </c>
      <c r="D228" s="22" t="s">
        <v>419</v>
      </c>
    </row>
    <row r="229" spans="3:4">
      <c r="C229" s="21" t="s">
        <v>153</v>
      </c>
      <c r="D229" s="22" t="s">
        <v>420</v>
      </c>
    </row>
    <row r="230" spans="3:4">
      <c r="C230" s="21" t="s">
        <v>153</v>
      </c>
      <c r="D230" s="22" t="s">
        <v>421</v>
      </c>
    </row>
    <row r="231" spans="3:4">
      <c r="C231" s="21" t="s">
        <v>153</v>
      </c>
      <c r="D231" s="22" t="s">
        <v>422</v>
      </c>
    </row>
    <row r="232" spans="3:4">
      <c r="C232" s="21" t="s">
        <v>153</v>
      </c>
      <c r="D232" s="22" t="s">
        <v>423</v>
      </c>
    </row>
    <row r="233" spans="3:4">
      <c r="C233" s="21" t="s">
        <v>153</v>
      </c>
      <c r="D233" s="22" t="s">
        <v>424</v>
      </c>
    </row>
    <row r="234" spans="3:4">
      <c r="C234" s="21" t="s">
        <v>153</v>
      </c>
      <c r="D234" s="22" t="s">
        <v>425</v>
      </c>
    </row>
    <row r="235" spans="3:4">
      <c r="C235" s="21" t="s">
        <v>153</v>
      </c>
      <c r="D235" s="22" t="s">
        <v>426</v>
      </c>
    </row>
    <row r="236" spans="3:4">
      <c r="C236" s="21" t="s">
        <v>153</v>
      </c>
      <c r="D236" s="22" t="s">
        <v>427</v>
      </c>
    </row>
    <row r="237" spans="3:4">
      <c r="C237" s="21" t="s">
        <v>153</v>
      </c>
      <c r="D237" s="22" t="s">
        <v>428</v>
      </c>
    </row>
    <row r="238" spans="3:4">
      <c r="C238" s="21" t="s">
        <v>153</v>
      </c>
      <c r="D238" s="22" t="s">
        <v>429</v>
      </c>
    </row>
    <row r="239" spans="3:4">
      <c r="C239" s="21" t="s">
        <v>153</v>
      </c>
      <c r="D239" s="22" t="s">
        <v>430</v>
      </c>
    </row>
    <row r="240" spans="3:4">
      <c r="C240" s="21" t="s">
        <v>153</v>
      </c>
      <c r="D240" s="22" t="s">
        <v>431</v>
      </c>
    </row>
    <row r="241" spans="3:4">
      <c r="C241" s="21" t="s">
        <v>153</v>
      </c>
      <c r="D241" s="22" t="s">
        <v>432</v>
      </c>
    </row>
    <row r="242" spans="3:4">
      <c r="C242" s="21" t="s">
        <v>153</v>
      </c>
      <c r="D242" s="22" t="s">
        <v>433</v>
      </c>
    </row>
    <row r="243" spans="3:4">
      <c r="C243" s="21" t="s">
        <v>153</v>
      </c>
      <c r="D243" s="22" t="s">
        <v>434</v>
      </c>
    </row>
    <row r="244" spans="3:4">
      <c r="C244" s="21" t="s">
        <v>153</v>
      </c>
      <c r="D244" s="22" t="s">
        <v>435</v>
      </c>
    </row>
    <row r="245" spans="3:4">
      <c r="C245" s="21" t="s">
        <v>153</v>
      </c>
      <c r="D245" s="22" t="s">
        <v>436</v>
      </c>
    </row>
    <row r="246" spans="3:4">
      <c r="C246" s="21" t="s">
        <v>153</v>
      </c>
      <c r="D246" s="22" t="s">
        <v>437</v>
      </c>
    </row>
    <row r="247" spans="3:4">
      <c r="C247" s="21" t="s">
        <v>153</v>
      </c>
      <c r="D247" s="22" t="s">
        <v>438</v>
      </c>
    </row>
    <row r="248" spans="3:4">
      <c r="C248" s="21" t="s">
        <v>153</v>
      </c>
      <c r="D248" s="22" t="s">
        <v>439</v>
      </c>
    </row>
    <row r="249" spans="3:4">
      <c r="C249" s="21" t="s">
        <v>153</v>
      </c>
      <c r="D249" s="22" t="s">
        <v>440</v>
      </c>
    </row>
    <row r="250" spans="3:4">
      <c r="C250" s="21" t="s">
        <v>153</v>
      </c>
      <c r="D250" s="22" t="s">
        <v>441</v>
      </c>
    </row>
    <row r="251" spans="3:4">
      <c r="C251" s="21" t="s">
        <v>153</v>
      </c>
      <c r="D251" s="22" t="s">
        <v>442</v>
      </c>
    </row>
    <row r="252" spans="3:4">
      <c r="C252" s="21" t="s">
        <v>153</v>
      </c>
      <c r="D252" s="22" t="s">
        <v>443</v>
      </c>
    </row>
    <row r="253" spans="3:4">
      <c r="C253" s="21" t="s">
        <v>153</v>
      </c>
      <c r="D253" s="22" t="s">
        <v>444</v>
      </c>
    </row>
    <row r="254" spans="3:4">
      <c r="C254" s="21" t="s">
        <v>153</v>
      </c>
      <c r="D254" s="22" t="s">
        <v>445</v>
      </c>
    </row>
    <row r="255" spans="3:4">
      <c r="C255" s="21" t="s">
        <v>153</v>
      </c>
      <c r="D255" s="22" t="s">
        <v>446</v>
      </c>
    </row>
    <row r="256" spans="3:4">
      <c r="C256" s="21" t="s">
        <v>153</v>
      </c>
      <c r="D256" s="22" t="s">
        <v>447</v>
      </c>
    </row>
    <row r="257" spans="3:4">
      <c r="C257" s="21" t="s">
        <v>153</v>
      </c>
      <c r="D257" s="22" t="s">
        <v>448</v>
      </c>
    </row>
    <row r="258" spans="3:4">
      <c r="C258" s="21" t="s">
        <v>153</v>
      </c>
      <c r="D258" s="22" t="s">
        <v>449</v>
      </c>
    </row>
    <row r="259" spans="3:4">
      <c r="C259" s="21" t="s">
        <v>153</v>
      </c>
      <c r="D259" s="22" t="s">
        <v>450</v>
      </c>
    </row>
    <row r="260" spans="3:4">
      <c r="C260" s="21" t="s">
        <v>153</v>
      </c>
      <c r="D260" s="22" t="s">
        <v>451</v>
      </c>
    </row>
    <row r="261" spans="3:4">
      <c r="C261" s="21" t="s">
        <v>155</v>
      </c>
      <c r="D261" s="22" t="s">
        <v>452</v>
      </c>
    </row>
    <row r="262" spans="3:4">
      <c r="C262" s="21" t="s">
        <v>155</v>
      </c>
      <c r="D262" s="22" t="s">
        <v>453</v>
      </c>
    </row>
    <row r="263" spans="3:4">
      <c r="C263" s="21" t="s">
        <v>155</v>
      </c>
      <c r="D263" s="22" t="s">
        <v>454</v>
      </c>
    </row>
    <row r="264" spans="3:4">
      <c r="C264" s="21" t="s">
        <v>155</v>
      </c>
      <c r="D264" s="22" t="s">
        <v>455</v>
      </c>
    </row>
    <row r="265" spans="3:4">
      <c r="C265" s="21" t="s">
        <v>155</v>
      </c>
      <c r="D265" s="22" t="s">
        <v>456</v>
      </c>
    </row>
    <row r="266" spans="3:4">
      <c r="C266" s="21" t="s">
        <v>155</v>
      </c>
      <c r="D266" s="22" t="s">
        <v>457</v>
      </c>
    </row>
    <row r="267" spans="3:4">
      <c r="C267" s="21" t="s">
        <v>155</v>
      </c>
      <c r="D267" s="22" t="s">
        <v>458</v>
      </c>
    </row>
    <row r="268" spans="3:4">
      <c r="C268" s="21" t="s">
        <v>155</v>
      </c>
      <c r="D268" s="22" t="s">
        <v>459</v>
      </c>
    </row>
    <row r="269" spans="3:4">
      <c r="C269" s="21" t="s">
        <v>155</v>
      </c>
      <c r="D269" s="22" t="s">
        <v>460</v>
      </c>
    </row>
    <row r="270" spans="3:4">
      <c r="C270" s="21" t="s">
        <v>155</v>
      </c>
      <c r="D270" s="22" t="s">
        <v>461</v>
      </c>
    </row>
    <row r="271" spans="3:4">
      <c r="C271" s="21" t="s">
        <v>155</v>
      </c>
      <c r="D271" s="22" t="s">
        <v>462</v>
      </c>
    </row>
    <row r="272" spans="3:4">
      <c r="C272" s="21" t="s">
        <v>155</v>
      </c>
      <c r="D272" s="22" t="s">
        <v>463</v>
      </c>
    </row>
    <row r="273" spans="3:4">
      <c r="C273" s="21" t="s">
        <v>155</v>
      </c>
      <c r="D273" s="22" t="s">
        <v>464</v>
      </c>
    </row>
    <row r="274" spans="3:4">
      <c r="C274" s="21" t="s">
        <v>155</v>
      </c>
      <c r="D274" s="22" t="s">
        <v>465</v>
      </c>
    </row>
    <row r="275" spans="3:4">
      <c r="C275" s="21" t="s">
        <v>155</v>
      </c>
      <c r="D275" s="22" t="s">
        <v>466</v>
      </c>
    </row>
    <row r="276" spans="3:4">
      <c r="C276" s="21" t="s">
        <v>155</v>
      </c>
      <c r="D276" s="22" t="s">
        <v>467</v>
      </c>
    </row>
    <row r="277" spans="3:4">
      <c r="C277" s="21" t="s">
        <v>155</v>
      </c>
      <c r="D277" s="22" t="s">
        <v>468</v>
      </c>
    </row>
    <row r="278" spans="3:4">
      <c r="C278" s="21" t="s">
        <v>155</v>
      </c>
      <c r="D278" s="22" t="s">
        <v>469</v>
      </c>
    </row>
    <row r="279" spans="3:4">
      <c r="C279" s="21" t="s">
        <v>155</v>
      </c>
      <c r="D279" s="22" t="s">
        <v>470</v>
      </c>
    </row>
    <row r="280" spans="3:4">
      <c r="C280" s="21" t="s">
        <v>155</v>
      </c>
      <c r="D280" s="22" t="s">
        <v>471</v>
      </c>
    </row>
    <row r="281" spans="3:4">
      <c r="C281" s="21" t="s">
        <v>155</v>
      </c>
      <c r="D281" s="22" t="s">
        <v>472</v>
      </c>
    </row>
    <row r="282" spans="3:4">
      <c r="C282" s="21" t="s">
        <v>155</v>
      </c>
      <c r="D282" s="22" t="s">
        <v>473</v>
      </c>
    </row>
    <row r="283" spans="3:4">
      <c r="C283" s="21" t="s">
        <v>155</v>
      </c>
      <c r="D283" s="22" t="s">
        <v>474</v>
      </c>
    </row>
    <row r="284" spans="3:4">
      <c r="C284" s="21" t="s">
        <v>155</v>
      </c>
      <c r="D284" s="22" t="s">
        <v>475</v>
      </c>
    </row>
    <row r="285" spans="3:4">
      <c r="C285" s="21" t="s">
        <v>155</v>
      </c>
      <c r="D285" s="22" t="s">
        <v>476</v>
      </c>
    </row>
    <row r="286" spans="3:4">
      <c r="C286" s="21" t="s">
        <v>155</v>
      </c>
      <c r="D286" s="22" t="s">
        <v>477</v>
      </c>
    </row>
    <row r="287" spans="3:4">
      <c r="C287" s="21" t="s">
        <v>155</v>
      </c>
      <c r="D287" s="22" t="s">
        <v>478</v>
      </c>
    </row>
    <row r="288" spans="3:4">
      <c r="C288" s="21" t="s">
        <v>155</v>
      </c>
      <c r="D288" s="22" t="s">
        <v>479</v>
      </c>
    </row>
    <row r="289" spans="3:4">
      <c r="C289" s="21" t="s">
        <v>155</v>
      </c>
      <c r="D289" s="22" t="s">
        <v>480</v>
      </c>
    </row>
    <row r="290" spans="3:4">
      <c r="C290" s="21" t="s">
        <v>155</v>
      </c>
      <c r="D290" s="22" t="s">
        <v>481</v>
      </c>
    </row>
    <row r="291" spans="3:4">
      <c r="C291" s="21" t="s">
        <v>155</v>
      </c>
      <c r="D291" s="22" t="s">
        <v>482</v>
      </c>
    </row>
    <row r="292" spans="3:4">
      <c r="C292" s="21" t="s">
        <v>155</v>
      </c>
      <c r="D292" s="22" t="s">
        <v>483</v>
      </c>
    </row>
    <row r="293" spans="3:4">
      <c r="C293" s="21" t="s">
        <v>155</v>
      </c>
      <c r="D293" s="22" t="s">
        <v>484</v>
      </c>
    </row>
    <row r="294" spans="3:4">
      <c r="C294" s="21" t="s">
        <v>155</v>
      </c>
      <c r="D294" s="22" t="s">
        <v>485</v>
      </c>
    </row>
    <row r="295" spans="3:4">
      <c r="C295" s="21" t="s">
        <v>155</v>
      </c>
      <c r="D295" s="22" t="s">
        <v>486</v>
      </c>
    </row>
    <row r="296" spans="3:4">
      <c r="C296" s="21" t="s">
        <v>157</v>
      </c>
      <c r="D296" s="22" t="s">
        <v>487</v>
      </c>
    </row>
    <row r="297" spans="3:4">
      <c r="C297" s="21" t="s">
        <v>157</v>
      </c>
      <c r="D297" s="22" t="s">
        <v>488</v>
      </c>
    </row>
    <row r="298" spans="3:4">
      <c r="C298" s="21" t="s">
        <v>157</v>
      </c>
      <c r="D298" s="22" t="s">
        <v>489</v>
      </c>
    </row>
    <row r="299" spans="3:4">
      <c r="C299" s="21" t="s">
        <v>157</v>
      </c>
      <c r="D299" s="22" t="s">
        <v>490</v>
      </c>
    </row>
    <row r="300" spans="3:4">
      <c r="C300" s="21" t="s">
        <v>157</v>
      </c>
      <c r="D300" s="22" t="s">
        <v>491</v>
      </c>
    </row>
    <row r="301" spans="3:4">
      <c r="C301" s="21" t="s">
        <v>157</v>
      </c>
      <c r="D301" s="22" t="s">
        <v>492</v>
      </c>
    </row>
    <row r="302" spans="3:4">
      <c r="C302" s="21" t="s">
        <v>157</v>
      </c>
      <c r="D302" s="22" t="s">
        <v>493</v>
      </c>
    </row>
    <row r="303" spans="3:4">
      <c r="C303" s="21" t="s">
        <v>157</v>
      </c>
      <c r="D303" s="22" t="s">
        <v>494</v>
      </c>
    </row>
    <row r="304" spans="3:4">
      <c r="C304" s="21" t="s">
        <v>157</v>
      </c>
      <c r="D304" s="22" t="s">
        <v>495</v>
      </c>
    </row>
    <row r="305" spans="3:4">
      <c r="C305" s="21" t="s">
        <v>157</v>
      </c>
      <c r="D305" s="22" t="s">
        <v>496</v>
      </c>
    </row>
    <row r="306" spans="3:4">
      <c r="C306" s="21" t="s">
        <v>157</v>
      </c>
      <c r="D306" s="22" t="s">
        <v>497</v>
      </c>
    </row>
    <row r="307" spans="3:4">
      <c r="C307" s="21" t="s">
        <v>157</v>
      </c>
      <c r="D307" s="22" t="s">
        <v>498</v>
      </c>
    </row>
    <row r="308" spans="3:4">
      <c r="C308" s="21" t="s">
        <v>157</v>
      </c>
      <c r="D308" s="22" t="s">
        <v>499</v>
      </c>
    </row>
    <row r="309" spans="3:4">
      <c r="C309" s="21" t="s">
        <v>157</v>
      </c>
      <c r="D309" s="22" t="s">
        <v>500</v>
      </c>
    </row>
    <row r="310" spans="3:4">
      <c r="C310" s="21" t="s">
        <v>157</v>
      </c>
      <c r="D310" s="22" t="s">
        <v>501</v>
      </c>
    </row>
    <row r="311" spans="3:4">
      <c r="C311" s="21" t="s">
        <v>157</v>
      </c>
      <c r="D311" s="22" t="s">
        <v>502</v>
      </c>
    </row>
    <row r="312" spans="3:4">
      <c r="C312" s="21" t="s">
        <v>157</v>
      </c>
      <c r="D312" s="22" t="s">
        <v>503</v>
      </c>
    </row>
    <row r="313" spans="3:4">
      <c r="C313" s="21" t="s">
        <v>157</v>
      </c>
      <c r="D313" s="22" t="s">
        <v>504</v>
      </c>
    </row>
    <row r="314" spans="3:4">
      <c r="C314" s="21" t="s">
        <v>157</v>
      </c>
      <c r="D314" s="22" t="s">
        <v>505</v>
      </c>
    </row>
    <row r="315" spans="3:4">
      <c r="C315" s="21" t="s">
        <v>157</v>
      </c>
      <c r="D315" s="22" t="s">
        <v>506</v>
      </c>
    </row>
    <row r="316" spans="3:4">
      <c r="C316" s="21" t="s">
        <v>157</v>
      </c>
      <c r="D316" s="22" t="s">
        <v>507</v>
      </c>
    </row>
    <row r="317" spans="3:4">
      <c r="C317" s="21" t="s">
        <v>157</v>
      </c>
      <c r="D317" s="22" t="s">
        <v>508</v>
      </c>
    </row>
    <row r="318" spans="3:4">
      <c r="C318" s="21" t="s">
        <v>157</v>
      </c>
      <c r="D318" s="22" t="s">
        <v>509</v>
      </c>
    </row>
    <row r="319" spans="3:4">
      <c r="C319" s="21" t="s">
        <v>157</v>
      </c>
      <c r="D319" s="22" t="s">
        <v>510</v>
      </c>
    </row>
    <row r="320" spans="3:4">
      <c r="C320" s="21" t="s">
        <v>157</v>
      </c>
      <c r="D320" s="22" t="s">
        <v>511</v>
      </c>
    </row>
    <row r="321" spans="3:4">
      <c r="C321" s="21" t="s">
        <v>159</v>
      </c>
      <c r="D321" s="22" t="s">
        <v>512</v>
      </c>
    </row>
    <row r="322" spans="3:4">
      <c r="C322" s="21" t="s">
        <v>159</v>
      </c>
      <c r="D322" s="22" t="s">
        <v>513</v>
      </c>
    </row>
    <row r="323" spans="3:4">
      <c r="C323" s="21" t="s">
        <v>159</v>
      </c>
      <c r="D323" s="22" t="s">
        <v>514</v>
      </c>
    </row>
    <row r="324" spans="3:4">
      <c r="C324" s="21" t="s">
        <v>159</v>
      </c>
      <c r="D324" s="22" t="s">
        <v>515</v>
      </c>
    </row>
    <row r="325" spans="3:4">
      <c r="C325" s="21" t="s">
        <v>159</v>
      </c>
      <c r="D325" s="22" t="s">
        <v>516</v>
      </c>
    </row>
    <row r="326" spans="3:4">
      <c r="C326" s="21" t="s">
        <v>159</v>
      </c>
      <c r="D326" s="22" t="s">
        <v>517</v>
      </c>
    </row>
    <row r="327" spans="3:4">
      <c r="C327" s="21" t="s">
        <v>159</v>
      </c>
      <c r="D327" s="22" t="s">
        <v>518</v>
      </c>
    </row>
    <row r="328" spans="3:4">
      <c r="C328" s="21" t="s">
        <v>159</v>
      </c>
      <c r="D328" s="22" t="s">
        <v>519</v>
      </c>
    </row>
    <row r="329" spans="3:4">
      <c r="C329" s="21" t="s">
        <v>159</v>
      </c>
      <c r="D329" s="22" t="s">
        <v>520</v>
      </c>
    </row>
    <row r="330" spans="3:4">
      <c r="C330" s="21" t="s">
        <v>159</v>
      </c>
      <c r="D330" s="22" t="s">
        <v>521</v>
      </c>
    </row>
    <row r="331" spans="3:4">
      <c r="C331" s="21" t="s">
        <v>159</v>
      </c>
      <c r="D331" s="22" t="s">
        <v>522</v>
      </c>
    </row>
    <row r="332" spans="3:4">
      <c r="C332" s="21" t="s">
        <v>159</v>
      </c>
      <c r="D332" s="22" t="s">
        <v>523</v>
      </c>
    </row>
    <row r="333" spans="3:4">
      <c r="C333" s="21" t="s">
        <v>159</v>
      </c>
      <c r="D333" s="22" t="s">
        <v>524</v>
      </c>
    </row>
    <row r="334" spans="3:4">
      <c r="C334" s="21" t="s">
        <v>159</v>
      </c>
      <c r="D334" s="22" t="s">
        <v>525</v>
      </c>
    </row>
    <row r="335" spans="3:4">
      <c r="C335" s="21" t="s">
        <v>159</v>
      </c>
      <c r="D335" s="22" t="s">
        <v>526</v>
      </c>
    </row>
    <row r="336" spans="3:4">
      <c r="C336" s="21" t="s">
        <v>159</v>
      </c>
      <c r="D336" s="22" t="s">
        <v>527</v>
      </c>
    </row>
    <row r="337" spans="3:4">
      <c r="C337" s="21" t="s">
        <v>159</v>
      </c>
      <c r="D337" s="22" t="s">
        <v>528</v>
      </c>
    </row>
    <row r="338" spans="3:4">
      <c r="C338" s="21" t="s">
        <v>159</v>
      </c>
      <c r="D338" s="22" t="s">
        <v>529</v>
      </c>
    </row>
    <row r="339" spans="3:4">
      <c r="C339" s="21" t="s">
        <v>159</v>
      </c>
      <c r="D339" s="22" t="s">
        <v>530</v>
      </c>
    </row>
    <row r="340" spans="3:4">
      <c r="C340" s="21" t="s">
        <v>159</v>
      </c>
      <c r="D340" s="22" t="s">
        <v>531</v>
      </c>
    </row>
    <row r="341" spans="3:4">
      <c r="C341" s="21" t="s">
        <v>159</v>
      </c>
      <c r="D341" s="22" t="s">
        <v>532</v>
      </c>
    </row>
    <row r="342" spans="3:4">
      <c r="C342" s="21" t="s">
        <v>159</v>
      </c>
      <c r="D342" s="22" t="s">
        <v>533</v>
      </c>
    </row>
    <row r="343" spans="3:4">
      <c r="C343" s="21" t="s">
        <v>159</v>
      </c>
      <c r="D343" s="22" t="s">
        <v>534</v>
      </c>
    </row>
    <row r="344" spans="3:4">
      <c r="C344" s="21" t="s">
        <v>159</v>
      </c>
      <c r="D344" s="22" t="s">
        <v>535</v>
      </c>
    </row>
    <row r="345" spans="3:4">
      <c r="C345" s="21" t="s">
        <v>159</v>
      </c>
      <c r="D345" s="22" t="s">
        <v>536</v>
      </c>
    </row>
    <row r="346" spans="3:4">
      <c r="C346" s="21" t="s">
        <v>159</v>
      </c>
      <c r="D346" s="22" t="s">
        <v>537</v>
      </c>
    </row>
    <row r="347" spans="3:4">
      <c r="C347" s="21" t="s">
        <v>159</v>
      </c>
      <c r="D347" s="22" t="s">
        <v>538</v>
      </c>
    </row>
    <row r="348" spans="3:4">
      <c r="C348" s="21" t="s">
        <v>159</v>
      </c>
      <c r="D348" s="22" t="s">
        <v>539</v>
      </c>
    </row>
    <row r="349" spans="3:4">
      <c r="C349" s="21" t="s">
        <v>159</v>
      </c>
      <c r="D349" s="22" t="s">
        <v>540</v>
      </c>
    </row>
    <row r="350" spans="3:4">
      <c r="C350" s="21" t="s">
        <v>159</v>
      </c>
      <c r="D350" s="22" t="s">
        <v>541</v>
      </c>
    </row>
    <row r="351" spans="3:4">
      <c r="C351" s="21" t="s">
        <v>159</v>
      </c>
      <c r="D351" s="22" t="s">
        <v>542</v>
      </c>
    </row>
    <row r="352" spans="3:4">
      <c r="C352" s="21" t="s">
        <v>159</v>
      </c>
      <c r="D352" s="22" t="s">
        <v>543</v>
      </c>
    </row>
    <row r="353" spans="3:4">
      <c r="C353" s="21" t="s">
        <v>159</v>
      </c>
      <c r="D353" s="22" t="s">
        <v>544</v>
      </c>
    </row>
    <row r="354" spans="3:4">
      <c r="C354" s="21" t="s">
        <v>159</v>
      </c>
      <c r="D354" s="22" t="s">
        <v>545</v>
      </c>
    </row>
    <row r="355" spans="3:4">
      <c r="C355" s="21" t="s">
        <v>159</v>
      </c>
      <c r="D355" s="22" t="s">
        <v>546</v>
      </c>
    </row>
    <row r="356" spans="3:4">
      <c r="C356" s="21" t="s">
        <v>161</v>
      </c>
      <c r="D356" s="22" t="s">
        <v>547</v>
      </c>
    </row>
    <row r="357" spans="3:4">
      <c r="C357" s="21" t="s">
        <v>161</v>
      </c>
      <c r="D357" s="22" t="s">
        <v>548</v>
      </c>
    </row>
    <row r="358" spans="3:4">
      <c r="C358" s="21" t="s">
        <v>161</v>
      </c>
      <c r="D358" s="22" t="s">
        <v>549</v>
      </c>
    </row>
    <row r="359" spans="3:4">
      <c r="C359" s="21" t="s">
        <v>161</v>
      </c>
      <c r="D359" s="22" t="s">
        <v>550</v>
      </c>
    </row>
    <row r="360" spans="3:4">
      <c r="C360" s="21" t="s">
        <v>161</v>
      </c>
      <c r="D360" s="22" t="s">
        <v>551</v>
      </c>
    </row>
    <row r="361" spans="3:4">
      <c r="C361" s="21" t="s">
        <v>161</v>
      </c>
      <c r="D361" s="22" t="s">
        <v>552</v>
      </c>
    </row>
    <row r="362" spans="3:4">
      <c r="C362" s="21" t="s">
        <v>161</v>
      </c>
      <c r="D362" s="22" t="s">
        <v>553</v>
      </c>
    </row>
    <row r="363" spans="3:4">
      <c r="C363" s="21" t="s">
        <v>161</v>
      </c>
      <c r="D363" s="22" t="s">
        <v>554</v>
      </c>
    </row>
    <row r="364" spans="3:4">
      <c r="C364" s="21" t="s">
        <v>161</v>
      </c>
      <c r="D364" s="22" t="s">
        <v>555</v>
      </c>
    </row>
    <row r="365" spans="3:4">
      <c r="C365" s="21" t="s">
        <v>161</v>
      </c>
      <c r="D365" s="22" t="s">
        <v>556</v>
      </c>
    </row>
    <row r="366" spans="3:4">
      <c r="C366" s="21" t="s">
        <v>161</v>
      </c>
      <c r="D366" s="22" t="s">
        <v>557</v>
      </c>
    </row>
    <row r="367" spans="3:4">
      <c r="C367" s="21" t="s">
        <v>161</v>
      </c>
      <c r="D367" s="22" t="s">
        <v>210</v>
      </c>
    </row>
    <row r="368" spans="3:4">
      <c r="C368" s="21" t="s">
        <v>161</v>
      </c>
      <c r="D368" s="22" t="s">
        <v>558</v>
      </c>
    </row>
    <row r="369" spans="3:4">
      <c r="C369" s="21" t="s">
        <v>161</v>
      </c>
      <c r="D369" s="22" t="s">
        <v>559</v>
      </c>
    </row>
    <row r="370" spans="3:4">
      <c r="C370" s="21" t="s">
        <v>161</v>
      </c>
      <c r="D370" s="22" t="s">
        <v>560</v>
      </c>
    </row>
    <row r="371" spans="3:4">
      <c r="C371" s="21" t="s">
        <v>161</v>
      </c>
      <c r="D371" s="22" t="s">
        <v>561</v>
      </c>
    </row>
    <row r="372" spans="3:4">
      <c r="C372" s="21" t="s">
        <v>161</v>
      </c>
      <c r="D372" s="22" t="s">
        <v>562</v>
      </c>
    </row>
    <row r="373" spans="3:4">
      <c r="C373" s="21" t="s">
        <v>161</v>
      </c>
      <c r="D373" s="22" t="s">
        <v>563</v>
      </c>
    </row>
    <row r="374" spans="3:4">
      <c r="C374" s="21" t="s">
        <v>161</v>
      </c>
      <c r="D374" s="22" t="s">
        <v>564</v>
      </c>
    </row>
    <row r="375" spans="3:4">
      <c r="C375" s="21" t="s">
        <v>161</v>
      </c>
      <c r="D375" s="22" t="s">
        <v>565</v>
      </c>
    </row>
    <row r="376" spans="3:4">
      <c r="C376" s="21" t="s">
        <v>161</v>
      </c>
      <c r="D376" s="22" t="s">
        <v>566</v>
      </c>
    </row>
    <row r="377" spans="3:4">
      <c r="C377" s="21" t="s">
        <v>161</v>
      </c>
      <c r="D377" s="22" t="s">
        <v>567</v>
      </c>
    </row>
    <row r="378" spans="3:4">
      <c r="C378" s="21" t="s">
        <v>161</v>
      </c>
      <c r="D378" s="22" t="s">
        <v>568</v>
      </c>
    </row>
    <row r="379" spans="3:4">
      <c r="C379" s="21" t="s">
        <v>161</v>
      </c>
      <c r="D379" s="22" t="s">
        <v>569</v>
      </c>
    </row>
    <row r="380" spans="3:4">
      <c r="C380" s="21" t="s">
        <v>161</v>
      </c>
      <c r="D380" s="22" t="s">
        <v>570</v>
      </c>
    </row>
    <row r="381" spans="3:4">
      <c r="C381" s="21" t="s">
        <v>161</v>
      </c>
      <c r="D381" s="22" t="s">
        <v>571</v>
      </c>
    </row>
    <row r="382" spans="3:4">
      <c r="C382" s="21" t="s">
        <v>161</v>
      </c>
      <c r="D382" s="22" t="s">
        <v>572</v>
      </c>
    </row>
    <row r="383" spans="3:4">
      <c r="C383" s="21" t="s">
        <v>161</v>
      </c>
      <c r="D383" s="22" t="s">
        <v>573</v>
      </c>
    </row>
    <row r="384" spans="3:4">
      <c r="C384" s="21" t="s">
        <v>161</v>
      </c>
      <c r="D384" s="22" t="s">
        <v>574</v>
      </c>
    </row>
    <row r="385" spans="3:4">
      <c r="C385" s="21" t="s">
        <v>161</v>
      </c>
      <c r="D385" s="22" t="s">
        <v>575</v>
      </c>
    </row>
    <row r="386" spans="3:4">
      <c r="C386" s="21" t="s">
        <v>161</v>
      </c>
      <c r="D386" s="22" t="s">
        <v>576</v>
      </c>
    </row>
    <row r="387" spans="3:4">
      <c r="C387" s="21" t="s">
        <v>161</v>
      </c>
      <c r="D387" s="22" t="s">
        <v>532</v>
      </c>
    </row>
    <row r="388" spans="3:4">
      <c r="C388" s="21" t="s">
        <v>161</v>
      </c>
      <c r="D388" s="22" t="s">
        <v>577</v>
      </c>
    </row>
    <row r="389" spans="3:4">
      <c r="C389" s="21" t="s">
        <v>161</v>
      </c>
      <c r="D389" s="22" t="s">
        <v>578</v>
      </c>
    </row>
    <row r="390" spans="3:4">
      <c r="C390" s="21" t="s">
        <v>161</v>
      </c>
      <c r="D390" s="22" t="s">
        <v>579</v>
      </c>
    </row>
    <row r="391" spans="3:4">
      <c r="C391" s="21" t="s">
        <v>161</v>
      </c>
      <c r="D391" s="22" t="s">
        <v>580</v>
      </c>
    </row>
    <row r="392" spans="3:4">
      <c r="C392" s="21" t="s">
        <v>161</v>
      </c>
      <c r="D392" s="22" t="s">
        <v>581</v>
      </c>
    </row>
    <row r="393" spans="3:4">
      <c r="C393" s="21" t="s">
        <v>161</v>
      </c>
      <c r="D393" s="22" t="s">
        <v>582</v>
      </c>
    </row>
    <row r="394" spans="3:4">
      <c r="C394" s="21" t="s">
        <v>161</v>
      </c>
      <c r="D394" s="22" t="s">
        <v>583</v>
      </c>
    </row>
    <row r="395" spans="3:4">
      <c r="C395" s="21" t="s">
        <v>161</v>
      </c>
      <c r="D395" s="22" t="s">
        <v>584</v>
      </c>
    </row>
    <row r="396" spans="3:4">
      <c r="C396" s="21" t="s">
        <v>161</v>
      </c>
      <c r="D396" s="22" t="s">
        <v>585</v>
      </c>
    </row>
    <row r="397" spans="3:4">
      <c r="C397" s="21" t="s">
        <v>161</v>
      </c>
      <c r="D397" s="22" t="s">
        <v>586</v>
      </c>
    </row>
    <row r="398" spans="3:4">
      <c r="C398" s="21" t="s">
        <v>161</v>
      </c>
      <c r="D398" s="22" t="s">
        <v>587</v>
      </c>
    </row>
    <row r="399" spans="3:4">
      <c r="C399" s="21" t="s">
        <v>161</v>
      </c>
      <c r="D399" s="22" t="s">
        <v>588</v>
      </c>
    </row>
    <row r="400" spans="3:4">
      <c r="C400" s="21" t="s">
        <v>161</v>
      </c>
      <c r="D400" s="22" t="s">
        <v>589</v>
      </c>
    </row>
    <row r="401" spans="3:4">
      <c r="C401" s="21" t="s">
        <v>161</v>
      </c>
      <c r="D401" s="22" t="s">
        <v>590</v>
      </c>
    </row>
    <row r="402" spans="3:4">
      <c r="C402" s="21" t="s">
        <v>161</v>
      </c>
      <c r="D402" s="22" t="s">
        <v>591</v>
      </c>
    </row>
    <row r="403" spans="3:4">
      <c r="C403" s="21" t="s">
        <v>161</v>
      </c>
      <c r="D403" s="22" t="s">
        <v>592</v>
      </c>
    </row>
    <row r="404" spans="3:4">
      <c r="C404" s="21" t="s">
        <v>161</v>
      </c>
      <c r="D404" s="22" t="s">
        <v>593</v>
      </c>
    </row>
    <row r="405" spans="3:4">
      <c r="C405" s="21" t="s">
        <v>161</v>
      </c>
      <c r="D405" s="22" t="s">
        <v>594</v>
      </c>
    </row>
    <row r="406" spans="3:4">
      <c r="C406" s="21" t="s">
        <v>161</v>
      </c>
      <c r="D406" s="22" t="s">
        <v>595</v>
      </c>
    </row>
    <row r="407" spans="3:4">
      <c r="C407" s="21" t="s">
        <v>161</v>
      </c>
      <c r="D407" s="22" t="s">
        <v>596</v>
      </c>
    </row>
    <row r="408" spans="3:4">
      <c r="C408" s="21" t="s">
        <v>161</v>
      </c>
      <c r="D408" s="22" t="s">
        <v>597</v>
      </c>
    </row>
    <row r="409" spans="3:4">
      <c r="C409" s="21" t="s">
        <v>161</v>
      </c>
      <c r="D409" s="22" t="s">
        <v>598</v>
      </c>
    </row>
    <row r="410" spans="3:4">
      <c r="C410" s="21" t="s">
        <v>161</v>
      </c>
      <c r="D410" s="22" t="s">
        <v>599</v>
      </c>
    </row>
    <row r="411" spans="3:4">
      <c r="C411" s="21" t="s">
        <v>161</v>
      </c>
      <c r="D411" s="22" t="s">
        <v>600</v>
      </c>
    </row>
    <row r="412" spans="3:4">
      <c r="C412" s="21" t="s">
        <v>161</v>
      </c>
      <c r="D412" s="22" t="s">
        <v>601</v>
      </c>
    </row>
    <row r="413" spans="3:4">
      <c r="C413" s="21" t="s">
        <v>161</v>
      </c>
      <c r="D413" s="22" t="s">
        <v>602</v>
      </c>
    </row>
    <row r="414" spans="3:4">
      <c r="C414" s="21" t="s">
        <v>161</v>
      </c>
      <c r="D414" s="22" t="s">
        <v>603</v>
      </c>
    </row>
    <row r="415" spans="3:4">
      <c r="C415" s="21" t="s">
        <v>163</v>
      </c>
      <c r="D415" s="22" t="s">
        <v>604</v>
      </c>
    </row>
    <row r="416" spans="3:4">
      <c r="C416" s="21" t="s">
        <v>163</v>
      </c>
      <c r="D416" s="22" t="s">
        <v>605</v>
      </c>
    </row>
    <row r="417" spans="3:4">
      <c r="C417" s="21" t="s">
        <v>163</v>
      </c>
      <c r="D417" s="22" t="s">
        <v>606</v>
      </c>
    </row>
    <row r="418" spans="3:4">
      <c r="C418" s="21" t="s">
        <v>163</v>
      </c>
      <c r="D418" s="22" t="s">
        <v>607</v>
      </c>
    </row>
    <row r="419" spans="3:4">
      <c r="C419" s="21" t="s">
        <v>163</v>
      </c>
      <c r="D419" s="22" t="s">
        <v>608</v>
      </c>
    </row>
    <row r="420" spans="3:4">
      <c r="C420" s="21" t="s">
        <v>163</v>
      </c>
      <c r="D420" s="22" t="s">
        <v>609</v>
      </c>
    </row>
    <row r="421" spans="3:4">
      <c r="C421" s="21" t="s">
        <v>163</v>
      </c>
      <c r="D421" s="22" t="s">
        <v>610</v>
      </c>
    </row>
    <row r="422" spans="3:4">
      <c r="C422" s="21" t="s">
        <v>163</v>
      </c>
      <c r="D422" s="22" t="s">
        <v>611</v>
      </c>
    </row>
    <row r="423" spans="3:4">
      <c r="C423" s="21" t="s">
        <v>163</v>
      </c>
      <c r="D423" s="22" t="s">
        <v>612</v>
      </c>
    </row>
    <row r="424" spans="3:4">
      <c r="C424" s="21" t="s">
        <v>163</v>
      </c>
      <c r="D424" s="22" t="s">
        <v>613</v>
      </c>
    </row>
    <row r="425" spans="3:4">
      <c r="C425" s="21" t="s">
        <v>163</v>
      </c>
      <c r="D425" s="22" t="s">
        <v>614</v>
      </c>
    </row>
    <row r="426" spans="3:4">
      <c r="C426" s="21" t="s">
        <v>163</v>
      </c>
      <c r="D426" s="22" t="s">
        <v>615</v>
      </c>
    </row>
    <row r="427" spans="3:4">
      <c r="C427" s="21" t="s">
        <v>163</v>
      </c>
      <c r="D427" s="22" t="s">
        <v>616</v>
      </c>
    </row>
    <row r="428" spans="3:4">
      <c r="C428" s="21" t="s">
        <v>163</v>
      </c>
      <c r="D428" s="22" t="s">
        <v>617</v>
      </c>
    </row>
    <row r="429" spans="3:4">
      <c r="C429" s="21" t="s">
        <v>163</v>
      </c>
      <c r="D429" s="22" t="s">
        <v>618</v>
      </c>
    </row>
    <row r="430" spans="3:4">
      <c r="C430" s="21" t="s">
        <v>163</v>
      </c>
      <c r="D430" s="22" t="s">
        <v>619</v>
      </c>
    </row>
    <row r="431" spans="3:4">
      <c r="C431" s="21" t="s">
        <v>163</v>
      </c>
      <c r="D431" s="22" t="s">
        <v>620</v>
      </c>
    </row>
    <row r="432" spans="3:4">
      <c r="C432" s="21" t="s">
        <v>163</v>
      </c>
      <c r="D432" s="22" t="s">
        <v>621</v>
      </c>
    </row>
    <row r="433" spans="3:4">
      <c r="C433" s="21" t="s">
        <v>163</v>
      </c>
      <c r="D433" s="22" t="s">
        <v>622</v>
      </c>
    </row>
    <row r="434" spans="3:4">
      <c r="C434" s="21" t="s">
        <v>163</v>
      </c>
      <c r="D434" s="22" t="s">
        <v>623</v>
      </c>
    </row>
    <row r="435" spans="3:4">
      <c r="C435" s="21" t="s">
        <v>163</v>
      </c>
      <c r="D435" s="22" t="s">
        <v>624</v>
      </c>
    </row>
    <row r="436" spans="3:4">
      <c r="C436" s="21" t="s">
        <v>163</v>
      </c>
      <c r="D436" s="22" t="s">
        <v>625</v>
      </c>
    </row>
    <row r="437" spans="3:4">
      <c r="C437" s="21" t="s">
        <v>163</v>
      </c>
      <c r="D437" s="22" t="s">
        <v>626</v>
      </c>
    </row>
    <row r="438" spans="3:4">
      <c r="C438" s="21" t="s">
        <v>163</v>
      </c>
      <c r="D438" s="22" t="s">
        <v>627</v>
      </c>
    </row>
    <row r="439" spans="3:4">
      <c r="C439" s="21" t="s">
        <v>163</v>
      </c>
      <c r="D439" s="22" t="s">
        <v>628</v>
      </c>
    </row>
    <row r="440" spans="3:4">
      <c r="C440" s="21" t="s">
        <v>163</v>
      </c>
      <c r="D440" s="22" t="s">
        <v>629</v>
      </c>
    </row>
    <row r="441" spans="3:4">
      <c r="C441" s="21" t="s">
        <v>163</v>
      </c>
      <c r="D441" s="22" t="s">
        <v>630</v>
      </c>
    </row>
    <row r="442" spans="3:4">
      <c r="C442" s="21" t="s">
        <v>163</v>
      </c>
      <c r="D442" s="22" t="s">
        <v>631</v>
      </c>
    </row>
    <row r="443" spans="3:4">
      <c r="C443" s="21" t="s">
        <v>163</v>
      </c>
      <c r="D443" s="22" t="s">
        <v>632</v>
      </c>
    </row>
    <row r="444" spans="3:4">
      <c r="C444" s="21" t="s">
        <v>163</v>
      </c>
      <c r="D444" s="22" t="s">
        <v>633</v>
      </c>
    </row>
    <row r="445" spans="3:4">
      <c r="C445" s="21" t="s">
        <v>163</v>
      </c>
      <c r="D445" s="22" t="s">
        <v>634</v>
      </c>
    </row>
    <row r="446" spans="3:4">
      <c r="C446" s="21" t="s">
        <v>163</v>
      </c>
      <c r="D446" s="22" t="s">
        <v>635</v>
      </c>
    </row>
    <row r="447" spans="3:4">
      <c r="C447" s="21" t="s">
        <v>163</v>
      </c>
      <c r="D447" s="22" t="s">
        <v>636</v>
      </c>
    </row>
    <row r="448" spans="3:4">
      <c r="C448" s="21" t="s">
        <v>163</v>
      </c>
      <c r="D448" s="22" t="s">
        <v>637</v>
      </c>
    </row>
    <row r="449" spans="3:4">
      <c r="C449" s="21" t="s">
        <v>163</v>
      </c>
      <c r="D449" s="22" t="s">
        <v>638</v>
      </c>
    </row>
    <row r="450" spans="3:4">
      <c r="C450" s="21" t="s">
        <v>163</v>
      </c>
      <c r="D450" s="22" t="s">
        <v>639</v>
      </c>
    </row>
    <row r="451" spans="3:4">
      <c r="C451" s="21" t="s">
        <v>163</v>
      </c>
      <c r="D451" s="22" t="s">
        <v>640</v>
      </c>
    </row>
    <row r="452" spans="3:4">
      <c r="C452" s="21" t="s">
        <v>163</v>
      </c>
      <c r="D452" s="22" t="s">
        <v>641</v>
      </c>
    </row>
    <row r="453" spans="3:4">
      <c r="C453" s="21" t="s">
        <v>163</v>
      </c>
      <c r="D453" s="22" t="s">
        <v>642</v>
      </c>
    </row>
    <row r="454" spans="3:4">
      <c r="C454" s="21" t="s">
        <v>163</v>
      </c>
      <c r="D454" s="22" t="s">
        <v>643</v>
      </c>
    </row>
    <row r="455" spans="3:4">
      <c r="C455" s="21" t="s">
        <v>163</v>
      </c>
      <c r="D455" s="22" t="s">
        <v>644</v>
      </c>
    </row>
    <row r="456" spans="3:4">
      <c r="C456" s="21" t="s">
        <v>163</v>
      </c>
      <c r="D456" s="22" t="s">
        <v>645</v>
      </c>
    </row>
    <row r="457" spans="3:4">
      <c r="C457" s="21" t="s">
        <v>163</v>
      </c>
      <c r="D457" s="22" t="s">
        <v>646</v>
      </c>
    </row>
    <row r="458" spans="3:4">
      <c r="C458" s="21" t="s">
        <v>163</v>
      </c>
      <c r="D458" s="22" t="s">
        <v>647</v>
      </c>
    </row>
    <row r="459" spans="3:4">
      <c r="C459" s="21" t="s">
        <v>165</v>
      </c>
      <c r="D459" s="22" t="s">
        <v>648</v>
      </c>
    </row>
    <row r="460" spans="3:4">
      <c r="C460" s="21" t="s">
        <v>165</v>
      </c>
      <c r="D460" s="22" t="s">
        <v>649</v>
      </c>
    </row>
    <row r="461" spans="3:4">
      <c r="C461" s="21" t="s">
        <v>165</v>
      </c>
      <c r="D461" s="22" t="s">
        <v>650</v>
      </c>
    </row>
    <row r="462" spans="3:4">
      <c r="C462" s="21" t="s">
        <v>165</v>
      </c>
      <c r="D462" s="22" t="s">
        <v>651</v>
      </c>
    </row>
    <row r="463" spans="3:4">
      <c r="C463" s="21" t="s">
        <v>165</v>
      </c>
      <c r="D463" s="22" t="s">
        <v>652</v>
      </c>
    </row>
    <row r="464" spans="3:4">
      <c r="C464" s="21" t="s">
        <v>165</v>
      </c>
      <c r="D464" s="22" t="s">
        <v>653</v>
      </c>
    </row>
    <row r="465" spans="3:4">
      <c r="C465" s="21" t="s">
        <v>165</v>
      </c>
      <c r="D465" s="22" t="s">
        <v>654</v>
      </c>
    </row>
    <row r="466" spans="3:4">
      <c r="C466" s="21" t="s">
        <v>165</v>
      </c>
      <c r="D466" s="22" t="s">
        <v>655</v>
      </c>
    </row>
    <row r="467" spans="3:4">
      <c r="C467" s="21" t="s">
        <v>165</v>
      </c>
      <c r="D467" s="22" t="s">
        <v>656</v>
      </c>
    </row>
    <row r="468" spans="3:4">
      <c r="C468" s="21" t="s">
        <v>165</v>
      </c>
      <c r="D468" s="22" t="s">
        <v>657</v>
      </c>
    </row>
    <row r="469" spans="3:4">
      <c r="C469" s="21" t="s">
        <v>165</v>
      </c>
      <c r="D469" s="22" t="s">
        <v>658</v>
      </c>
    </row>
    <row r="470" spans="3:4">
      <c r="C470" s="21" t="s">
        <v>165</v>
      </c>
      <c r="D470" s="22" t="s">
        <v>659</v>
      </c>
    </row>
    <row r="471" spans="3:4">
      <c r="C471" s="21" t="s">
        <v>165</v>
      </c>
      <c r="D471" s="22" t="s">
        <v>660</v>
      </c>
    </row>
    <row r="472" spans="3:4">
      <c r="C472" s="21" t="s">
        <v>165</v>
      </c>
      <c r="D472" s="22" t="s">
        <v>661</v>
      </c>
    </row>
    <row r="473" spans="3:4">
      <c r="C473" s="21" t="s">
        <v>165</v>
      </c>
      <c r="D473" s="22" t="s">
        <v>662</v>
      </c>
    </row>
    <row r="474" spans="3:4">
      <c r="C474" s="21" t="s">
        <v>165</v>
      </c>
      <c r="D474" s="22" t="s">
        <v>663</v>
      </c>
    </row>
    <row r="475" spans="3:4">
      <c r="C475" s="21" t="s">
        <v>165</v>
      </c>
      <c r="D475" s="22" t="s">
        <v>664</v>
      </c>
    </row>
    <row r="476" spans="3:4">
      <c r="C476" s="21" t="s">
        <v>165</v>
      </c>
      <c r="D476" s="22" t="s">
        <v>665</v>
      </c>
    </row>
    <row r="477" spans="3:4">
      <c r="C477" s="21" t="s">
        <v>165</v>
      </c>
      <c r="D477" s="22" t="s">
        <v>666</v>
      </c>
    </row>
    <row r="478" spans="3:4">
      <c r="C478" s="21" t="s">
        <v>165</v>
      </c>
      <c r="D478" s="22" t="s">
        <v>667</v>
      </c>
    </row>
    <row r="479" spans="3:4">
      <c r="C479" s="21" t="s">
        <v>165</v>
      </c>
      <c r="D479" s="22" t="s">
        <v>668</v>
      </c>
    </row>
    <row r="480" spans="3:4">
      <c r="C480" s="21" t="s">
        <v>165</v>
      </c>
      <c r="D480" s="22" t="s">
        <v>669</v>
      </c>
    </row>
    <row r="481" spans="3:4">
      <c r="C481" s="21" t="s">
        <v>165</v>
      </c>
      <c r="D481" s="22" t="s">
        <v>670</v>
      </c>
    </row>
    <row r="482" spans="3:4">
      <c r="C482" s="21" t="s">
        <v>165</v>
      </c>
      <c r="D482" s="22" t="s">
        <v>671</v>
      </c>
    </row>
    <row r="483" spans="3:4">
      <c r="C483" s="21" t="s">
        <v>165</v>
      </c>
      <c r="D483" s="22" t="s">
        <v>672</v>
      </c>
    </row>
    <row r="484" spans="3:4">
      <c r="C484" s="21" t="s">
        <v>167</v>
      </c>
      <c r="D484" s="22" t="s">
        <v>673</v>
      </c>
    </row>
    <row r="485" spans="3:4">
      <c r="C485" s="21" t="s">
        <v>167</v>
      </c>
      <c r="D485" s="22" t="s">
        <v>674</v>
      </c>
    </row>
    <row r="486" spans="3:4">
      <c r="C486" s="21" t="s">
        <v>167</v>
      </c>
      <c r="D486" s="22" t="s">
        <v>675</v>
      </c>
    </row>
    <row r="487" spans="3:4">
      <c r="C487" s="21" t="s">
        <v>167</v>
      </c>
      <c r="D487" s="22" t="s">
        <v>676</v>
      </c>
    </row>
    <row r="488" spans="3:4">
      <c r="C488" s="21" t="s">
        <v>167</v>
      </c>
      <c r="D488" s="22" t="s">
        <v>677</v>
      </c>
    </row>
    <row r="489" spans="3:4">
      <c r="C489" s="21" t="s">
        <v>167</v>
      </c>
      <c r="D489" s="22" t="s">
        <v>678</v>
      </c>
    </row>
    <row r="490" spans="3:4">
      <c r="C490" s="21" t="s">
        <v>167</v>
      </c>
      <c r="D490" s="22" t="s">
        <v>679</v>
      </c>
    </row>
    <row r="491" spans="3:4">
      <c r="C491" s="21" t="s">
        <v>167</v>
      </c>
      <c r="D491" s="22" t="s">
        <v>680</v>
      </c>
    </row>
    <row r="492" spans="3:4">
      <c r="C492" s="21" t="s">
        <v>167</v>
      </c>
      <c r="D492" s="22" t="s">
        <v>681</v>
      </c>
    </row>
    <row r="493" spans="3:4">
      <c r="C493" s="21" t="s">
        <v>167</v>
      </c>
      <c r="D493" s="22" t="s">
        <v>682</v>
      </c>
    </row>
    <row r="494" spans="3:4">
      <c r="C494" s="21" t="s">
        <v>167</v>
      </c>
      <c r="D494" s="22" t="s">
        <v>683</v>
      </c>
    </row>
    <row r="495" spans="3:4">
      <c r="C495" s="21" t="s">
        <v>167</v>
      </c>
      <c r="D495" s="22" t="s">
        <v>684</v>
      </c>
    </row>
    <row r="496" spans="3:4">
      <c r="C496" s="21" t="s">
        <v>167</v>
      </c>
      <c r="D496" s="22" t="s">
        <v>685</v>
      </c>
    </row>
    <row r="497" spans="3:4">
      <c r="C497" s="21" t="s">
        <v>167</v>
      </c>
      <c r="D497" s="22" t="s">
        <v>686</v>
      </c>
    </row>
    <row r="498" spans="3:4">
      <c r="C498" s="21" t="s">
        <v>167</v>
      </c>
      <c r="D498" s="22" t="s">
        <v>687</v>
      </c>
    </row>
    <row r="499" spans="3:4">
      <c r="C499" s="21" t="s">
        <v>167</v>
      </c>
      <c r="D499" s="22" t="s">
        <v>688</v>
      </c>
    </row>
    <row r="500" spans="3:4">
      <c r="C500" s="21" t="s">
        <v>167</v>
      </c>
      <c r="D500" s="22" t="s">
        <v>689</v>
      </c>
    </row>
    <row r="501" spans="3:4">
      <c r="C501" s="21" t="s">
        <v>167</v>
      </c>
      <c r="D501" s="22" t="s">
        <v>690</v>
      </c>
    </row>
    <row r="502" spans="3:4">
      <c r="C502" s="21" t="s">
        <v>167</v>
      </c>
      <c r="D502" s="22" t="s">
        <v>691</v>
      </c>
    </row>
    <row r="503" spans="3:4">
      <c r="C503" s="21" t="s">
        <v>167</v>
      </c>
      <c r="D503" s="22" t="s">
        <v>692</v>
      </c>
    </row>
    <row r="504" spans="3:4">
      <c r="C504" s="21" t="s">
        <v>167</v>
      </c>
      <c r="D504" s="22" t="s">
        <v>693</v>
      </c>
    </row>
    <row r="505" spans="3:4">
      <c r="C505" s="21" t="s">
        <v>167</v>
      </c>
      <c r="D505" s="22" t="s">
        <v>694</v>
      </c>
    </row>
    <row r="506" spans="3:4">
      <c r="C506" s="21" t="s">
        <v>167</v>
      </c>
      <c r="D506" s="22" t="s">
        <v>695</v>
      </c>
    </row>
    <row r="507" spans="3:4">
      <c r="C507" s="21" t="s">
        <v>167</v>
      </c>
      <c r="D507" s="22" t="s">
        <v>696</v>
      </c>
    </row>
    <row r="508" spans="3:4">
      <c r="C508" s="21" t="s">
        <v>167</v>
      </c>
      <c r="D508" s="22" t="s">
        <v>697</v>
      </c>
    </row>
    <row r="509" spans="3:4">
      <c r="C509" s="21" t="s">
        <v>167</v>
      </c>
      <c r="D509" s="22" t="s">
        <v>698</v>
      </c>
    </row>
    <row r="510" spans="3:4">
      <c r="C510" s="21" t="s">
        <v>167</v>
      </c>
      <c r="D510" s="22" t="s">
        <v>699</v>
      </c>
    </row>
    <row r="511" spans="3:4">
      <c r="C511" s="21" t="s">
        <v>167</v>
      </c>
      <c r="D511" s="22" t="s">
        <v>577</v>
      </c>
    </row>
    <row r="512" spans="3:4">
      <c r="C512" s="21" t="s">
        <v>167</v>
      </c>
      <c r="D512" s="22" t="s">
        <v>700</v>
      </c>
    </row>
    <row r="513" spans="3:4">
      <c r="C513" s="21" t="s">
        <v>167</v>
      </c>
      <c r="D513" s="22" t="s">
        <v>701</v>
      </c>
    </row>
    <row r="514" spans="3:4">
      <c r="C514" s="21" t="s">
        <v>167</v>
      </c>
      <c r="D514" s="22" t="s">
        <v>702</v>
      </c>
    </row>
    <row r="515" spans="3:4">
      <c r="C515" s="21" t="s">
        <v>167</v>
      </c>
      <c r="D515" s="22" t="s">
        <v>703</v>
      </c>
    </row>
    <row r="516" spans="3:4">
      <c r="C516" s="21" t="s">
        <v>167</v>
      </c>
      <c r="D516" s="22" t="s">
        <v>704</v>
      </c>
    </row>
    <row r="517" spans="3:4">
      <c r="C517" s="21" t="s">
        <v>167</v>
      </c>
      <c r="D517" s="22" t="s">
        <v>705</v>
      </c>
    </row>
    <row r="518" spans="3:4">
      <c r="C518" s="21" t="s">
        <v>167</v>
      </c>
      <c r="D518" s="22" t="s">
        <v>706</v>
      </c>
    </row>
    <row r="519" spans="3:4">
      <c r="C519" s="21" t="s">
        <v>169</v>
      </c>
      <c r="D519" s="22" t="s">
        <v>707</v>
      </c>
    </row>
    <row r="520" spans="3:4">
      <c r="C520" s="21" t="s">
        <v>169</v>
      </c>
      <c r="D520" s="22" t="s">
        <v>708</v>
      </c>
    </row>
    <row r="521" spans="3:4">
      <c r="C521" s="21" t="s">
        <v>169</v>
      </c>
      <c r="D521" s="22" t="s">
        <v>709</v>
      </c>
    </row>
    <row r="522" spans="3:4">
      <c r="C522" s="21" t="s">
        <v>169</v>
      </c>
      <c r="D522" s="22" t="s">
        <v>710</v>
      </c>
    </row>
    <row r="523" spans="3:4">
      <c r="C523" s="21" t="s">
        <v>169</v>
      </c>
      <c r="D523" s="22" t="s">
        <v>711</v>
      </c>
    </row>
    <row r="524" spans="3:4">
      <c r="C524" s="21" t="s">
        <v>169</v>
      </c>
      <c r="D524" s="22" t="s">
        <v>712</v>
      </c>
    </row>
    <row r="525" spans="3:4">
      <c r="C525" s="21" t="s">
        <v>169</v>
      </c>
      <c r="D525" s="22" t="s">
        <v>713</v>
      </c>
    </row>
    <row r="526" spans="3:4">
      <c r="C526" s="21" t="s">
        <v>169</v>
      </c>
      <c r="D526" s="22" t="s">
        <v>714</v>
      </c>
    </row>
    <row r="527" spans="3:4">
      <c r="C527" s="21" t="s">
        <v>169</v>
      </c>
      <c r="D527" s="22" t="s">
        <v>715</v>
      </c>
    </row>
    <row r="528" spans="3:4">
      <c r="C528" s="21" t="s">
        <v>169</v>
      </c>
      <c r="D528" s="22" t="s">
        <v>716</v>
      </c>
    </row>
    <row r="529" spans="3:4">
      <c r="C529" s="21" t="s">
        <v>169</v>
      </c>
      <c r="D529" s="22" t="s">
        <v>717</v>
      </c>
    </row>
    <row r="530" spans="3:4">
      <c r="C530" s="21" t="s">
        <v>169</v>
      </c>
      <c r="D530" s="22" t="s">
        <v>718</v>
      </c>
    </row>
    <row r="531" spans="3:4">
      <c r="C531" s="21" t="s">
        <v>169</v>
      </c>
      <c r="D531" s="22" t="s">
        <v>719</v>
      </c>
    </row>
    <row r="532" spans="3:4">
      <c r="C532" s="21" t="s">
        <v>169</v>
      </c>
      <c r="D532" s="22" t="s">
        <v>720</v>
      </c>
    </row>
    <row r="533" spans="3:4">
      <c r="C533" s="21" t="s">
        <v>169</v>
      </c>
      <c r="D533" s="22" t="s">
        <v>721</v>
      </c>
    </row>
    <row r="534" spans="3:4">
      <c r="C534" s="21" t="s">
        <v>169</v>
      </c>
      <c r="D534" s="22" t="s">
        <v>722</v>
      </c>
    </row>
    <row r="535" spans="3:4">
      <c r="C535" s="21" t="s">
        <v>169</v>
      </c>
      <c r="D535" s="22" t="s">
        <v>723</v>
      </c>
    </row>
    <row r="536" spans="3:4">
      <c r="C536" s="21" t="s">
        <v>169</v>
      </c>
      <c r="D536" s="22" t="s">
        <v>724</v>
      </c>
    </row>
    <row r="537" spans="3:4">
      <c r="C537" s="21" t="s">
        <v>169</v>
      </c>
      <c r="D537" s="22" t="s">
        <v>725</v>
      </c>
    </row>
    <row r="538" spans="3:4">
      <c r="C538" s="21" t="s">
        <v>169</v>
      </c>
      <c r="D538" s="22" t="s">
        <v>726</v>
      </c>
    </row>
    <row r="539" spans="3:4">
      <c r="C539" s="21" t="s">
        <v>169</v>
      </c>
      <c r="D539" s="22" t="s">
        <v>727</v>
      </c>
    </row>
    <row r="540" spans="3:4">
      <c r="C540" s="21" t="s">
        <v>169</v>
      </c>
      <c r="D540" s="22" t="s">
        <v>728</v>
      </c>
    </row>
    <row r="541" spans="3:4">
      <c r="C541" s="21" t="s">
        <v>169</v>
      </c>
      <c r="D541" s="22" t="s">
        <v>729</v>
      </c>
    </row>
    <row r="542" spans="3:4">
      <c r="C542" s="21" t="s">
        <v>169</v>
      </c>
      <c r="D542" s="22" t="s">
        <v>730</v>
      </c>
    </row>
    <row r="543" spans="3:4">
      <c r="C543" s="21" t="s">
        <v>169</v>
      </c>
      <c r="D543" s="22" t="s">
        <v>731</v>
      </c>
    </row>
    <row r="544" spans="3:4">
      <c r="C544" s="21" t="s">
        <v>169</v>
      </c>
      <c r="D544" s="22" t="s">
        <v>732</v>
      </c>
    </row>
    <row r="545" spans="3:4">
      <c r="C545" s="21" t="s">
        <v>169</v>
      </c>
      <c r="D545" s="22" t="s">
        <v>733</v>
      </c>
    </row>
    <row r="546" spans="3:4">
      <c r="C546" s="21" t="s">
        <v>169</v>
      </c>
      <c r="D546" s="22" t="s">
        <v>734</v>
      </c>
    </row>
    <row r="547" spans="3:4">
      <c r="C547" s="21" t="s">
        <v>169</v>
      </c>
      <c r="D547" s="22" t="s">
        <v>735</v>
      </c>
    </row>
    <row r="548" spans="3:4">
      <c r="C548" s="21" t="s">
        <v>169</v>
      </c>
      <c r="D548" s="22" t="s">
        <v>736</v>
      </c>
    </row>
    <row r="549" spans="3:4">
      <c r="C549" s="21" t="s">
        <v>169</v>
      </c>
      <c r="D549" s="22" t="s">
        <v>737</v>
      </c>
    </row>
    <row r="550" spans="3:4">
      <c r="C550" s="21" t="s">
        <v>169</v>
      </c>
      <c r="D550" s="22" t="s">
        <v>738</v>
      </c>
    </row>
    <row r="551" spans="3:4">
      <c r="C551" s="21" t="s">
        <v>169</v>
      </c>
      <c r="D551" s="22" t="s">
        <v>739</v>
      </c>
    </row>
    <row r="552" spans="3:4">
      <c r="C552" s="21" t="s">
        <v>169</v>
      </c>
      <c r="D552" s="22" t="s">
        <v>740</v>
      </c>
    </row>
    <row r="553" spans="3:4">
      <c r="C553" s="21" t="s">
        <v>169</v>
      </c>
      <c r="D553" s="22" t="s">
        <v>741</v>
      </c>
    </row>
    <row r="554" spans="3:4">
      <c r="C554" s="21" t="s">
        <v>169</v>
      </c>
      <c r="D554" s="22" t="s">
        <v>742</v>
      </c>
    </row>
    <row r="555" spans="3:4">
      <c r="C555" s="21" t="s">
        <v>169</v>
      </c>
      <c r="D555" s="22" t="s">
        <v>743</v>
      </c>
    </row>
    <row r="556" spans="3:4">
      <c r="C556" s="21" t="s">
        <v>169</v>
      </c>
      <c r="D556" s="22" t="s">
        <v>744</v>
      </c>
    </row>
    <row r="557" spans="3:4">
      <c r="C557" s="21" t="s">
        <v>169</v>
      </c>
      <c r="D557" s="22" t="s">
        <v>745</v>
      </c>
    </row>
    <row r="558" spans="3:4">
      <c r="C558" s="21" t="s">
        <v>169</v>
      </c>
      <c r="D558" s="22" t="s">
        <v>746</v>
      </c>
    </row>
    <row r="559" spans="3:4">
      <c r="C559" s="21" t="s">
        <v>169</v>
      </c>
      <c r="D559" s="22" t="s">
        <v>747</v>
      </c>
    </row>
    <row r="560" spans="3:4">
      <c r="C560" s="21" t="s">
        <v>169</v>
      </c>
      <c r="D560" s="22" t="s">
        <v>748</v>
      </c>
    </row>
    <row r="561" spans="3:4">
      <c r="C561" s="21" t="s">
        <v>169</v>
      </c>
      <c r="D561" s="22" t="s">
        <v>749</v>
      </c>
    </row>
    <row r="562" spans="3:4">
      <c r="C562" s="21" t="s">
        <v>169</v>
      </c>
      <c r="D562" s="22" t="s">
        <v>750</v>
      </c>
    </row>
    <row r="563" spans="3:4">
      <c r="C563" s="21" t="s">
        <v>169</v>
      </c>
      <c r="D563" s="22" t="s">
        <v>751</v>
      </c>
    </row>
    <row r="564" spans="3:4">
      <c r="C564" s="21" t="s">
        <v>169</v>
      </c>
      <c r="D564" s="22" t="s">
        <v>752</v>
      </c>
    </row>
    <row r="565" spans="3:4">
      <c r="C565" s="21" t="s">
        <v>169</v>
      </c>
      <c r="D565" s="22" t="s">
        <v>753</v>
      </c>
    </row>
    <row r="566" spans="3:4">
      <c r="C566" s="21" t="s">
        <v>169</v>
      </c>
      <c r="D566" s="22" t="s">
        <v>754</v>
      </c>
    </row>
    <row r="567" spans="3:4">
      <c r="C567" s="21" t="s">
        <v>169</v>
      </c>
      <c r="D567" s="22" t="s">
        <v>755</v>
      </c>
    </row>
    <row r="568" spans="3:4">
      <c r="C568" s="21" t="s">
        <v>169</v>
      </c>
      <c r="D568" s="22" t="s">
        <v>756</v>
      </c>
    </row>
    <row r="569" spans="3:4">
      <c r="C569" s="21" t="s">
        <v>169</v>
      </c>
      <c r="D569" s="22" t="s">
        <v>757</v>
      </c>
    </row>
    <row r="570" spans="3:4">
      <c r="C570" s="21" t="s">
        <v>169</v>
      </c>
      <c r="D570" s="22" t="s">
        <v>758</v>
      </c>
    </row>
    <row r="571" spans="3:4">
      <c r="C571" s="21" t="s">
        <v>169</v>
      </c>
      <c r="D571" s="22" t="s">
        <v>759</v>
      </c>
    </row>
    <row r="572" spans="3:4">
      <c r="C572" s="21" t="s">
        <v>169</v>
      </c>
      <c r="D572" s="22" t="s">
        <v>760</v>
      </c>
    </row>
    <row r="573" spans="3:4">
      <c r="C573" s="21" t="s">
        <v>169</v>
      </c>
      <c r="D573" s="22" t="s">
        <v>761</v>
      </c>
    </row>
    <row r="574" spans="3:4">
      <c r="C574" s="21" t="s">
        <v>169</v>
      </c>
      <c r="D574" s="22" t="s">
        <v>762</v>
      </c>
    </row>
    <row r="575" spans="3:4">
      <c r="C575" s="21" t="s">
        <v>169</v>
      </c>
      <c r="D575" s="22" t="s">
        <v>484</v>
      </c>
    </row>
    <row r="576" spans="3:4">
      <c r="C576" s="21" t="s">
        <v>169</v>
      </c>
      <c r="D576" s="22" t="s">
        <v>763</v>
      </c>
    </row>
    <row r="577" spans="3:4">
      <c r="C577" s="21" t="s">
        <v>169</v>
      </c>
      <c r="D577" s="22" t="s">
        <v>764</v>
      </c>
    </row>
    <row r="578" spans="3:4">
      <c r="C578" s="21" t="s">
        <v>169</v>
      </c>
      <c r="D578" s="22" t="s">
        <v>765</v>
      </c>
    </row>
    <row r="579" spans="3:4">
      <c r="C579" s="21" t="s">
        <v>169</v>
      </c>
      <c r="D579" s="22" t="s">
        <v>766</v>
      </c>
    </row>
    <row r="580" spans="3:4">
      <c r="C580" s="21" t="s">
        <v>169</v>
      </c>
      <c r="D580" s="22" t="s">
        <v>767</v>
      </c>
    </row>
    <row r="581" spans="3:4">
      <c r="C581" s="21" t="s">
        <v>169</v>
      </c>
      <c r="D581" s="22" t="s">
        <v>768</v>
      </c>
    </row>
    <row r="582" spans="3:4">
      <c r="C582" s="21" t="s">
        <v>31</v>
      </c>
      <c r="D582" s="22" t="s">
        <v>32</v>
      </c>
    </row>
    <row r="583" spans="3:4">
      <c r="C583" s="21" t="s">
        <v>31</v>
      </c>
      <c r="D583" s="22" t="s">
        <v>769</v>
      </c>
    </row>
    <row r="584" spans="3:4">
      <c r="C584" s="21" t="s">
        <v>31</v>
      </c>
      <c r="D584" s="22" t="s">
        <v>770</v>
      </c>
    </row>
    <row r="585" spans="3:4">
      <c r="C585" s="21" t="s">
        <v>31</v>
      </c>
      <c r="D585" s="22" t="s">
        <v>771</v>
      </c>
    </row>
    <row r="586" spans="3:4">
      <c r="C586" s="21" t="s">
        <v>31</v>
      </c>
      <c r="D586" s="22" t="s">
        <v>772</v>
      </c>
    </row>
    <row r="587" spans="3:4">
      <c r="C587" s="21" t="s">
        <v>31</v>
      </c>
      <c r="D587" s="22" t="s">
        <v>773</v>
      </c>
    </row>
    <row r="588" spans="3:4">
      <c r="C588" s="21" t="s">
        <v>31</v>
      </c>
      <c r="D588" s="22" t="s">
        <v>774</v>
      </c>
    </row>
    <row r="589" spans="3:4">
      <c r="C589" s="21" t="s">
        <v>31</v>
      </c>
      <c r="D589" s="22" t="s">
        <v>775</v>
      </c>
    </row>
    <row r="590" spans="3:4">
      <c r="C590" s="21" t="s">
        <v>31</v>
      </c>
      <c r="D590" s="22" t="s">
        <v>776</v>
      </c>
    </row>
    <row r="591" spans="3:4">
      <c r="C591" s="21" t="s">
        <v>31</v>
      </c>
      <c r="D591" s="22" t="s">
        <v>777</v>
      </c>
    </row>
    <row r="592" spans="3:4">
      <c r="C592" s="21" t="s">
        <v>31</v>
      </c>
      <c r="D592" s="22" t="s">
        <v>778</v>
      </c>
    </row>
    <row r="593" spans="3:4">
      <c r="C593" s="21" t="s">
        <v>31</v>
      </c>
      <c r="D593" s="22" t="s">
        <v>779</v>
      </c>
    </row>
    <row r="594" spans="3:4">
      <c r="C594" s="21" t="s">
        <v>31</v>
      </c>
      <c r="D594" s="22" t="s">
        <v>780</v>
      </c>
    </row>
    <row r="595" spans="3:4">
      <c r="C595" s="21" t="s">
        <v>31</v>
      </c>
      <c r="D595" s="22" t="s">
        <v>781</v>
      </c>
    </row>
    <row r="596" spans="3:4">
      <c r="C596" s="21" t="s">
        <v>31</v>
      </c>
      <c r="D596" s="22" t="s">
        <v>782</v>
      </c>
    </row>
    <row r="597" spans="3:4">
      <c r="C597" s="21" t="s">
        <v>31</v>
      </c>
      <c r="D597" s="22" t="s">
        <v>783</v>
      </c>
    </row>
    <row r="598" spans="3:4">
      <c r="C598" s="21" t="s">
        <v>31</v>
      </c>
      <c r="D598" s="22" t="s">
        <v>784</v>
      </c>
    </row>
    <row r="599" spans="3:4">
      <c r="C599" s="21" t="s">
        <v>31</v>
      </c>
      <c r="D599" s="22" t="s">
        <v>785</v>
      </c>
    </row>
    <row r="600" spans="3:4">
      <c r="C600" s="21" t="s">
        <v>31</v>
      </c>
      <c r="D600" s="22" t="s">
        <v>786</v>
      </c>
    </row>
    <row r="601" spans="3:4">
      <c r="C601" s="21" t="s">
        <v>31</v>
      </c>
      <c r="D601" s="22" t="s">
        <v>787</v>
      </c>
    </row>
    <row r="602" spans="3:4">
      <c r="C602" s="21" t="s">
        <v>31</v>
      </c>
      <c r="D602" s="22" t="s">
        <v>788</v>
      </c>
    </row>
    <row r="603" spans="3:4">
      <c r="C603" s="21" t="s">
        <v>31</v>
      </c>
      <c r="D603" s="22" t="s">
        <v>789</v>
      </c>
    </row>
    <row r="604" spans="3:4">
      <c r="C604" s="21" t="s">
        <v>31</v>
      </c>
      <c r="D604" s="22" t="s">
        <v>790</v>
      </c>
    </row>
    <row r="605" spans="3:4">
      <c r="C605" s="21" t="s">
        <v>31</v>
      </c>
      <c r="D605" s="22" t="s">
        <v>791</v>
      </c>
    </row>
    <row r="606" spans="3:4">
      <c r="C606" s="21" t="s">
        <v>31</v>
      </c>
      <c r="D606" s="22" t="s">
        <v>792</v>
      </c>
    </row>
    <row r="607" spans="3:4">
      <c r="C607" s="21" t="s">
        <v>31</v>
      </c>
      <c r="D607" s="22" t="s">
        <v>793</v>
      </c>
    </row>
    <row r="608" spans="3:4">
      <c r="C608" s="21" t="s">
        <v>31</v>
      </c>
      <c r="D608" s="22" t="s">
        <v>794</v>
      </c>
    </row>
    <row r="609" spans="3:4">
      <c r="C609" s="21" t="s">
        <v>31</v>
      </c>
      <c r="D609" s="22" t="s">
        <v>795</v>
      </c>
    </row>
    <row r="610" spans="3:4">
      <c r="C610" s="21" t="s">
        <v>31</v>
      </c>
      <c r="D610" s="22" t="s">
        <v>796</v>
      </c>
    </row>
    <row r="611" spans="3:4">
      <c r="C611" s="21" t="s">
        <v>31</v>
      </c>
      <c r="D611" s="22" t="s">
        <v>797</v>
      </c>
    </row>
    <row r="612" spans="3:4">
      <c r="C612" s="21" t="s">
        <v>31</v>
      </c>
      <c r="D612" s="22" t="s">
        <v>798</v>
      </c>
    </row>
    <row r="613" spans="3:4">
      <c r="C613" s="21" t="s">
        <v>31</v>
      </c>
      <c r="D613" s="22" t="s">
        <v>799</v>
      </c>
    </row>
    <row r="614" spans="3:4">
      <c r="C614" s="21" t="s">
        <v>31</v>
      </c>
      <c r="D614" s="22" t="s">
        <v>800</v>
      </c>
    </row>
    <row r="615" spans="3:4">
      <c r="C615" s="21" t="s">
        <v>31</v>
      </c>
      <c r="D615" s="22" t="s">
        <v>801</v>
      </c>
    </row>
    <row r="616" spans="3:4">
      <c r="C616" s="21" t="s">
        <v>31</v>
      </c>
      <c r="D616" s="22" t="s">
        <v>802</v>
      </c>
    </row>
    <row r="617" spans="3:4">
      <c r="C617" s="21" t="s">
        <v>31</v>
      </c>
      <c r="D617" s="22" t="s">
        <v>803</v>
      </c>
    </row>
    <row r="618" spans="3:4">
      <c r="C618" s="21" t="s">
        <v>31</v>
      </c>
      <c r="D618" s="22" t="s">
        <v>804</v>
      </c>
    </row>
    <row r="619" spans="3:4">
      <c r="C619" s="21" t="s">
        <v>31</v>
      </c>
      <c r="D619" s="22" t="s">
        <v>805</v>
      </c>
    </row>
    <row r="620" spans="3:4">
      <c r="C620" s="21" t="s">
        <v>31</v>
      </c>
      <c r="D620" s="22" t="s">
        <v>806</v>
      </c>
    </row>
    <row r="621" spans="3:4">
      <c r="C621" s="21" t="s">
        <v>31</v>
      </c>
      <c r="D621" s="22" t="s">
        <v>807</v>
      </c>
    </row>
    <row r="622" spans="3:4">
      <c r="C622" s="21" t="s">
        <v>31</v>
      </c>
      <c r="D622" s="22" t="s">
        <v>808</v>
      </c>
    </row>
    <row r="623" spans="3:4">
      <c r="C623" s="21" t="s">
        <v>31</v>
      </c>
      <c r="D623" s="22" t="s">
        <v>809</v>
      </c>
    </row>
    <row r="624" spans="3:4">
      <c r="C624" s="21" t="s">
        <v>31</v>
      </c>
      <c r="D624" s="22" t="s">
        <v>810</v>
      </c>
    </row>
    <row r="625" spans="3:4">
      <c r="C625" s="21" t="s">
        <v>31</v>
      </c>
      <c r="D625" s="22" t="s">
        <v>811</v>
      </c>
    </row>
    <row r="626" spans="3:4">
      <c r="C626" s="21" t="s">
        <v>31</v>
      </c>
      <c r="D626" s="22" t="s">
        <v>812</v>
      </c>
    </row>
    <row r="627" spans="3:4">
      <c r="C627" s="21" t="s">
        <v>31</v>
      </c>
      <c r="D627" s="22" t="s">
        <v>813</v>
      </c>
    </row>
    <row r="628" spans="3:4">
      <c r="C628" s="21" t="s">
        <v>31</v>
      </c>
      <c r="D628" s="22" t="s">
        <v>814</v>
      </c>
    </row>
    <row r="629" spans="3:4">
      <c r="C629" s="21" t="s">
        <v>31</v>
      </c>
      <c r="D629" s="22" t="s">
        <v>815</v>
      </c>
    </row>
    <row r="630" spans="3:4">
      <c r="C630" s="21" t="s">
        <v>31</v>
      </c>
      <c r="D630" s="22" t="s">
        <v>816</v>
      </c>
    </row>
    <row r="631" spans="3:4">
      <c r="C631" s="21" t="s">
        <v>31</v>
      </c>
      <c r="D631" s="22" t="s">
        <v>817</v>
      </c>
    </row>
    <row r="632" spans="3:4">
      <c r="C632" s="21" t="s">
        <v>31</v>
      </c>
      <c r="D632" s="22" t="s">
        <v>818</v>
      </c>
    </row>
    <row r="633" spans="3:4">
      <c r="C633" s="21" t="s">
        <v>31</v>
      </c>
      <c r="D633" s="22" t="s">
        <v>819</v>
      </c>
    </row>
    <row r="634" spans="3:4">
      <c r="C634" s="21" t="s">
        <v>31</v>
      </c>
      <c r="D634" s="22" t="s">
        <v>820</v>
      </c>
    </row>
    <row r="635" spans="3:4">
      <c r="C635" s="21" t="s">
        <v>31</v>
      </c>
      <c r="D635" s="22" t="s">
        <v>821</v>
      </c>
    </row>
    <row r="636" spans="3:4">
      <c r="C636" s="21" t="s">
        <v>27</v>
      </c>
      <c r="D636" s="22" t="s">
        <v>28</v>
      </c>
    </row>
    <row r="637" spans="3:4">
      <c r="C637" s="21" t="s">
        <v>27</v>
      </c>
      <c r="D637" s="22" t="s">
        <v>822</v>
      </c>
    </row>
    <row r="638" spans="3:4">
      <c r="C638" s="21" t="s">
        <v>27</v>
      </c>
      <c r="D638" s="22" t="s">
        <v>823</v>
      </c>
    </row>
    <row r="639" spans="3:4">
      <c r="C639" s="21" t="s">
        <v>27</v>
      </c>
      <c r="D639" s="22" t="s">
        <v>824</v>
      </c>
    </row>
    <row r="640" spans="3:4">
      <c r="C640" s="21" t="s">
        <v>27</v>
      </c>
      <c r="D640" s="22" t="s">
        <v>825</v>
      </c>
    </row>
    <row r="641" spans="3:4">
      <c r="C641" s="21" t="s">
        <v>27</v>
      </c>
      <c r="D641" s="22" t="s">
        <v>826</v>
      </c>
    </row>
    <row r="642" spans="3:4">
      <c r="C642" s="21" t="s">
        <v>27</v>
      </c>
      <c r="D642" s="22" t="s">
        <v>827</v>
      </c>
    </row>
    <row r="643" spans="3:4">
      <c r="C643" s="21" t="s">
        <v>27</v>
      </c>
      <c r="D643" s="22" t="s">
        <v>828</v>
      </c>
    </row>
    <row r="644" spans="3:4">
      <c r="C644" s="21" t="s">
        <v>27</v>
      </c>
      <c r="D644" s="22" t="s">
        <v>829</v>
      </c>
    </row>
    <row r="645" spans="3:4">
      <c r="C645" s="21" t="s">
        <v>27</v>
      </c>
      <c r="D645" s="22" t="s">
        <v>830</v>
      </c>
    </row>
    <row r="646" spans="3:4">
      <c r="C646" s="21" t="s">
        <v>27</v>
      </c>
      <c r="D646" s="22" t="s">
        <v>831</v>
      </c>
    </row>
    <row r="647" spans="3:4">
      <c r="C647" s="21" t="s">
        <v>27</v>
      </c>
      <c r="D647" s="22" t="s">
        <v>832</v>
      </c>
    </row>
    <row r="648" spans="3:4">
      <c r="C648" s="21" t="s">
        <v>27</v>
      </c>
      <c r="D648" s="22" t="s">
        <v>833</v>
      </c>
    </row>
    <row r="649" spans="3:4">
      <c r="C649" s="21" t="s">
        <v>27</v>
      </c>
      <c r="D649" s="22" t="s">
        <v>834</v>
      </c>
    </row>
    <row r="650" spans="3:4">
      <c r="C650" s="21" t="s">
        <v>27</v>
      </c>
      <c r="D650" s="22" t="s">
        <v>835</v>
      </c>
    </row>
    <row r="651" spans="3:4">
      <c r="C651" s="21" t="s">
        <v>27</v>
      </c>
      <c r="D651" s="22" t="s">
        <v>836</v>
      </c>
    </row>
    <row r="652" spans="3:4">
      <c r="C652" s="21" t="s">
        <v>27</v>
      </c>
      <c r="D652" s="22" t="s">
        <v>837</v>
      </c>
    </row>
    <row r="653" spans="3:4">
      <c r="C653" s="21" t="s">
        <v>27</v>
      </c>
      <c r="D653" s="22" t="s">
        <v>838</v>
      </c>
    </row>
    <row r="654" spans="3:4">
      <c r="C654" s="21" t="s">
        <v>27</v>
      </c>
      <c r="D654" s="22" t="s">
        <v>839</v>
      </c>
    </row>
    <row r="655" spans="3:4">
      <c r="C655" s="21" t="s">
        <v>27</v>
      </c>
      <c r="D655" s="22" t="s">
        <v>840</v>
      </c>
    </row>
    <row r="656" spans="3:4">
      <c r="C656" s="21" t="s">
        <v>27</v>
      </c>
      <c r="D656" s="22" t="s">
        <v>841</v>
      </c>
    </row>
    <row r="657" spans="3:4">
      <c r="C657" s="21" t="s">
        <v>27</v>
      </c>
      <c r="D657" s="22" t="s">
        <v>842</v>
      </c>
    </row>
    <row r="658" spans="3:4">
      <c r="C658" s="21" t="s">
        <v>27</v>
      </c>
      <c r="D658" s="22" t="s">
        <v>843</v>
      </c>
    </row>
    <row r="659" spans="3:4">
      <c r="C659" s="21" t="s">
        <v>27</v>
      </c>
      <c r="D659" s="22" t="s">
        <v>844</v>
      </c>
    </row>
    <row r="660" spans="3:4">
      <c r="C660" s="21" t="s">
        <v>27</v>
      </c>
      <c r="D660" s="22" t="s">
        <v>845</v>
      </c>
    </row>
    <row r="661" spans="3:4">
      <c r="C661" s="21" t="s">
        <v>27</v>
      </c>
      <c r="D661" s="22" t="s">
        <v>846</v>
      </c>
    </row>
    <row r="662" spans="3:4">
      <c r="C662" s="21" t="s">
        <v>27</v>
      </c>
      <c r="D662" s="22" t="s">
        <v>847</v>
      </c>
    </row>
    <row r="663" spans="3:4">
      <c r="C663" s="21" t="s">
        <v>27</v>
      </c>
      <c r="D663" s="22" t="s">
        <v>848</v>
      </c>
    </row>
    <row r="664" spans="3:4">
      <c r="C664" s="21" t="s">
        <v>27</v>
      </c>
      <c r="D664" s="22" t="s">
        <v>849</v>
      </c>
    </row>
    <row r="665" spans="3:4">
      <c r="C665" s="21" t="s">
        <v>27</v>
      </c>
      <c r="D665" s="22" t="s">
        <v>850</v>
      </c>
    </row>
    <row r="666" spans="3:4">
      <c r="C666" s="21" t="s">
        <v>27</v>
      </c>
      <c r="D666" s="22" t="s">
        <v>851</v>
      </c>
    </row>
    <row r="667" spans="3:4">
      <c r="C667" s="21" t="s">
        <v>27</v>
      </c>
      <c r="D667" s="22" t="s">
        <v>852</v>
      </c>
    </row>
    <row r="668" spans="3:4">
      <c r="C668" s="21" t="s">
        <v>27</v>
      </c>
      <c r="D668" s="22" t="s">
        <v>853</v>
      </c>
    </row>
    <row r="669" spans="3:4">
      <c r="C669" s="21" t="s">
        <v>27</v>
      </c>
      <c r="D669" s="22" t="s">
        <v>854</v>
      </c>
    </row>
    <row r="670" spans="3:4">
      <c r="C670" s="21" t="s">
        <v>27</v>
      </c>
      <c r="D670" s="22" t="s">
        <v>855</v>
      </c>
    </row>
    <row r="671" spans="3:4">
      <c r="C671" s="21" t="s">
        <v>27</v>
      </c>
      <c r="D671" s="22" t="s">
        <v>856</v>
      </c>
    </row>
    <row r="672" spans="3:4">
      <c r="C672" s="21" t="s">
        <v>27</v>
      </c>
      <c r="D672" s="22" t="s">
        <v>857</v>
      </c>
    </row>
    <row r="673" spans="3:4">
      <c r="C673" s="21" t="s">
        <v>27</v>
      </c>
      <c r="D673" s="22" t="s">
        <v>858</v>
      </c>
    </row>
    <row r="674" spans="3:4">
      <c r="C674" s="21" t="s">
        <v>27</v>
      </c>
      <c r="D674" s="22" t="s">
        <v>859</v>
      </c>
    </row>
    <row r="675" spans="3:4">
      <c r="C675" s="21" t="s">
        <v>27</v>
      </c>
      <c r="D675" s="22" t="s">
        <v>860</v>
      </c>
    </row>
    <row r="676" spans="3:4">
      <c r="C676" s="21" t="s">
        <v>27</v>
      </c>
      <c r="D676" s="22" t="s">
        <v>861</v>
      </c>
    </row>
    <row r="677" spans="3:4">
      <c r="C677" s="21" t="s">
        <v>27</v>
      </c>
      <c r="D677" s="22" t="s">
        <v>862</v>
      </c>
    </row>
    <row r="678" spans="3:4">
      <c r="C678" s="21" t="s">
        <v>27</v>
      </c>
      <c r="D678" s="22" t="s">
        <v>863</v>
      </c>
    </row>
    <row r="679" spans="3:4">
      <c r="C679" s="21" t="s">
        <v>27</v>
      </c>
      <c r="D679" s="22" t="s">
        <v>864</v>
      </c>
    </row>
    <row r="680" spans="3:4">
      <c r="C680" s="21" t="s">
        <v>27</v>
      </c>
      <c r="D680" s="22" t="s">
        <v>865</v>
      </c>
    </row>
    <row r="681" spans="3:4">
      <c r="C681" s="21" t="s">
        <v>27</v>
      </c>
      <c r="D681" s="22" t="s">
        <v>866</v>
      </c>
    </row>
    <row r="682" spans="3:4">
      <c r="C682" s="21" t="s">
        <v>27</v>
      </c>
      <c r="D682" s="22" t="s">
        <v>867</v>
      </c>
    </row>
    <row r="683" spans="3:4">
      <c r="C683" s="21" t="s">
        <v>27</v>
      </c>
      <c r="D683" s="22" t="s">
        <v>868</v>
      </c>
    </row>
    <row r="684" spans="3:4">
      <c r="C684" s="21" t="s">
        <v>27</v>
      </c>
      <c r="D684" s="22" t="s">
        <v>869</v>
      </c>
    </row>
    <row r="685" spans="3:4">
      <c r="C685" s="21" t="s">
        <v>27</v>
      </c>
      <c r="D685" s="22" t="s">
        <v>870</v>
      </c>
    </row>
    <row r="686" spans="3:4">
      <c r="C686" s="21" t="s">
        <v>27</v>
      </c>
      <c r="D686" s="22" t="s">
        <v>871</v>
      </c>
    </row>
    <row r="687" spans="3:4">
      <c r="C687" s="21" t="s">
        <v>27</v>
      </c>
      <c r="D687" s="22" t="s">
        <v>872</v>
      </c>
    </row>
    <row r="688" spans="3:4">
      <c r="C688" s="21" t="s">
        <v>27</v>
      </c>
      <c r="D688" s="22" t="s">
        <v>873</v>
      </c>
    </row>
    <row r="689" spans="3:4">
      <c r="C689" s="21" t="s">
        <v>27</v>
      </c>
      <c r="D689" s="22" t="s">
        <v>874</v>
      </c>
    </row>
    <row r="690" spans="3:4">
      <c r="C690" s="21" t="s">
        <v>27</v>
      </c>
      <c r="D690" s="22" t="s">
        <v>875</v>
      </c>
    </row>
    <row r="691" spans="3:4">
      <c r="C691" s="21" t="s">
        <v>27</v>
      </c>
      <c r="D691" s="22" t="s">
        <v>876</v>
      </c>
    </row>
    <row r="692" spans="3:4">
      <c r="C692" s="21" t="s">
        <v>27</v>
      </c>
      <c r="D692" s="22" t="s">
        <v>877</v>
      </c>
    </row>
    <row r="693" spans="3:4">
      <c r="C693" s="21" t="s">
        <v>27</v>
      </c>
      <c r="D693" s="22" t="s">
        <v>878</v>
      </c>
    </row>
    <row r="694" spans="3:4">
      <c r="C694" s="21" t="s">
        <v>27</v>
      </c>
      <c r="D694" s="22" t="s">
        <v>879</v>
      </c>
    </row>
    <row r="695" spans="3:4">
      <c r="C695" s="21" t="s">
        <v>27</v>
      </c>
      <c r="D695" s="22" t="s">
        <v>880</v>
      </c>
    </row>
    <row r="696" spans="3:4">
      <c r="C696" s="21" t="s">
        <v>27</v>
      </c>
      <c r="D696" s="22" t="s">
        <v>881</v>
      </c>
    </row>
    <row r="697" spans="3:4">
      <c r="C697" s="21" t="s">
        <v>27</v>
      </c>
      <c r="D697" s="22" t="s">
        <v>882</v>
      </c>
    </row>
    <row r="698" spans="3:4">
      <c r="C698" s="21" t="s">
        <v>173</v>
      </c>
      <c r="D698" s="22" t="s">
        <v>883</v>
      </c>
    </row>
    <row r="699" spans="3:4">
      <c r="C699" s="21" t="s">
        <v>173</v>
      </c>
      <c r="D699" s="22" t="s">
        <v>884</v>
      </c>
    </row>
    <row r="700" spans="3:4">
      <c r="C700" s="21" t="s">
        <v>173</v>
      </c>
      <c r="D700" s="22" t="s">
        <v>885</v>
      </c>
    </row>
    <row r="701" spans="3:4">
      <c r="C701" s="21" t="s">
        <v>173</v>
      </c>
      <c r="D701" s="22" t="s">
        <v>886</v>
      </c>
    </row>
    <row r="702" spans="3:4">
      <c r="C702" s="21" t="s">
        <v>173</v>
      </c>
      <c r="D702" s="22" t="s">
        <v>887</v>
      </c>
    </row>
    <row r="703" spans="3:4">
      <c r="C703" s="21" t="s">
        <v>173</v>
      </c>
      <c r="D703" s="22" t="s">
        <v>888</v>
      </c>
    </row>
    <row r="704" spans="3:4">
      <c r="C704" s="21" t="s">
        <v>173</v>
      </c>
      <c r="D704" s="22" t="s">
        <v>889</v>
      </c>
    </row>
    <row r="705" spans="3:4">
      <c r="C705" s="21" t="s">
        <v>173</v>
      </c>
      <c r="D705" s="22" t="s">
        <v>890</v>
      </c>
    </row>
    <row r="706" spans="3:4">
      <c r="C706" s="21" t="s">
        <v>173</v>
      </c>
      <c r="D706" s="22" t="s">
        <v>891</v>
      </c>
    </row>
    <row r="707" spans="3:4">
      <c r="C707" s="21" t="s">
        <v>173</v>
      </c>
      <c r="D707" s="22" t="s">
        <v>892</v>
      </c>
    </row>
    <row r="708" spans="3:4">
      <c r="C708" s="21" t="s">
        <v>173</v>
      </c>
      <c r="D708" s="22" t="s">
        <v>893</v>
      </c>
    </row>
    <row r="709" spans="3:4">
      <c r="C709" s="21" t="s">
        <v>173</v>
      </c>
      <c r="D709" s="22" t="s">
        <v>894</v>
      </c>
    </row>
    <row r="710" spans="3:4">
      <c r="C710" s="21" t="s">
        <v>173</v>
      </c>
      <c r="D710" s="22" t="s">
        <v>895</v>
      </c>
    </row>
    <row r="711" spans="3:4">
      <c r="C711" s="21" t="s">
        <v>173</v>
      </c>
      <c r="D711" s="22" t="s">
        <v>896</v>
      </c>
    </row>
    <row r="712" spans="3:4">
      <c r="C712" s="21" t="s">
        <v>173</v>
      </c>
      <c r="D712" s="22" t="s">
        <v>897</v>
      </c>
    </row>
    <row r="713" spans="3:4">
      <c r="C713" s="21" t="s">
        <v>173</v>
      </c>
      <c r="D713" s="22" t="s">
        <v>898</v>
      </c>
    </row>
    <row r="714" spans="3:4">
      <c r="C714" s="21" t="s">
        <v>173</v>
      </c>
      <c r="D714" s="22" t="s">
        <v>899</v>
      </c>
    </row>
    <row r="715" spans="3:4">
      <c r="C715" s="21" t="s">
        <v>173</v>
      </c>
      <c r="D715" s="22" t="s">
        <v>900</v>
      </c>
    </row>
    <row r="716" spans="3:4">
      <c r="C716" s="21" t="s">
        <v>173</v>
      </c>
      <c r="D716" s="22" t="s">
        <v>901</v>
      </c>
    </row>
    <row r="717" spans="3:4">
      <c r="C717" s="21" t="s">
        <v>173</v>
      </c>
      <c r="D717" s="22" t="s">
        <v>902</v>
      </c>
    </row>
    <row r="718" spans="3:4">
      <c r="C718" s="21" t="s">
        <v>173</v>
      </c>
      <c r="D718" s="22" t="s">
        <v>903</v>
      </c>
    </row>
    <row r="719" spans="3:4">
      <c r="C719" s="21" t="s">
        <v>173</v>
      </c>
      <c r="D719" s="22" t="s">
        <v>904</v>
      </c>
    </row>
    <row r="720" spans="3:4">
      <c r="C720" s="21" t="s">
        <v>173</v>
      </c>
      <c r="D720" s="22" t="s">
        <v>905</v>
      </c>
    </row>
    <row r="721" spans="3:4">
      <c r="C721" s="21" t="s">
        <v>173</v>
      </c>
      <c r="D721" s="22" t="s">
        <v>906</v>
      </c>
    </row>
    <row r="722" spans="3:4">
      <c r="C722" s="21" t="s">
        <v>173</v>
      </c>
      <c r="D722" s="22" t="s">
        <v>907</v>
      </c>
    </row>
    <row r="723" spans="3:4">
      <c r="C723" s="21" t="s">
        <v>173</v>
      </c>
      <c r="D723" s="22" t="s">
        <v>908</v>
      </c>
    </row>
    <row r="724" spans="3:4">
      <c r="C724" s="21" t="s">
        <v>173</v>
      </c>
      <c r="D724" s="22" t="s">
        <v>909</v>
      </c>
    </row>
    <row r="725" spans="3:4">
      <c r="C725" s="21" t="s">
        <v>173</v>
      </c>
      <c r="D725" s="22" t="s">
        <v>910</v>
      </c>
    </row>
    <row r="726" spans="3:4">
      <c r="C726" s="21" t="s">
        <v>173</v>
      </c>
      <c r="D726" s="22" t="s">
        <v>911</v>
      </c>
    </row>
    <row r="727" spans="3:4">
      <c r="C727" s="21" t="s">
        <v>173</v>
      </c>
      <c r="D727" s="22" t="s">
        <v>912</v>
      </c>
    </row>
    <row r="728" spans="3:4">
      <c r="C728" s="21" t="s">
        <v>173</v>
      </c>
      <c r="D728" s="22" t="s">
        <v>913</v>
      </c>
    </row>
    <row r="729" spans="3:4">
      <c r="C729" s="21" t="s">
        <v>173</v>
      </c>
      <c r="D729" s="22" t="s">
        <v>914</v>
      </c>
    </row>
    <row r="730" spans="3:4">
      <c r="C730" s="21" t="s">
        <v>173</v>
      </c>
      <c r="D730" s="22" t="s">
        <v>915</v>
      </c>
    </row>
    <row r="731" spans="3:4">
      <c r="C731" s="21" t="s">
        <v>175</v>
      </c>
      <c r="D731" s="22" t="s">
        <v>916</v>
      </c>
    </row>
    <row r="732" spans="3:4">
      <c r="C732" s="21" t="s">
        <v>175</v>
      </c>
      <c r="D732" s="22" t="s">
        <v>917</v>
      </c>
    </row>
    <row r="733" spans="3:4">
      <c r="C733" s="21" t="s">
        <v>175</v>
      </c>
      <c r="D733" s="22" t="s">
        <v>918</v>
      </c>
    </row>
    <row r="734" spans="3:4">
      <c r="C734" s="21" t="s">
        <v>175</v>
      </c>
      <c r="D734" s="22" t="s">
        <v>919</v>
      </c>
    </row>
    <row r="735" spans="3:4">
      <c r="C735" s="21" t="s">
        <v>175</v>
      </c>
      <c r="D735" s="22" t="s">
        <v>920</v>
      </c>
    </row>
    <row r="736" spans="3:4">
      <c r="C736" s="21" t="s">
        <v>175</v>
      </c>
      <c r="D736" s="22" t="s">
        <v>921</v>
      </c>
    </row>
    <row r="737" spans="3:4">
      <c r="C737" s="21" t="s">
        <v>175</v>
      </c>
      <c r="D737" s="22" t="s">
        <v>922</v>
      </c>
    </row>
    <row r="738" spans="3:4">
      <c r="C738" s="21" t="s">
        <v>175</v>
      </c>
      <c r="D738" s="22" t="s">
        <v>923</v>
      </c>
    </row>
    <row r="739" spans="3:4">
      <c r="C739" s="21" t="s">
        <v>175</v>
      </c>
      <c r="D739" s="22" t="s">
        <v>924</v>
      </c>
    </row>
    <row r="740" spans="3:4">
      <c r="C740" s="21" t="s">
        <v>175</v>
      </c>
      <c r="D740" s="22" t="s">
        <v>925</v>
      </c>
    </row>
    <row r="741" spans="3:4">
      <c r="C741" s="21" t="s">
        <v>175</v>
      </c>
      <c r="D741" s="22" t="s">
        <v>926</v>
      </c>
    </row>
    <row r="742" spans="3:4">
      <c r="C742" s="21" t="s">
        <v>175</v>
      </c>
      <c r="D742" s="22" t="s">
        <v>927</v>
      </c>
    </row>
    <row r="743" spans="3:4">
      <c r="C743" s="21" t="s">
        <v>175</v>
      </c>
      <c r="D743" s="22" t="s">
        <v>928</v>
      </c>
    </row>
    <row r="744" spans="3:4">
      <c r="C744" s="21" t="s">
        <v>175</v>
      </c>
      <c r="D744" s="22" t="s">
        <v>929</v>
      </c>
    </row>
    <row r="745" spans="3:4">
      <c r="C745" s="21" t="s">
        <v>175</v>
      </c>
      <c r="D745" s="22" t="s">
        <v>930</v>
      </c>
    </row>
    <row r="746" spans="3:4">
      <c r="C746" s="21" t="s">
        <v>175</v>
      </c>
      <c r="D746" s="22" t="s">
        <v>931</v>
      </c>
    </row>
    <row r="747" spans="3:4">
      <c r="C747" s="21" t="s">
        <v>175</v>
      </c>
      <c r="D747" s="22" t="s">
        <v>932</v>
      </c>
    </row>
    <row r="748" spans="3:4">
      <c r="C748" s="21" t="s">
        <v>175</v>
      </c>
      <c r="D748" s="22" t="s">
        <v>933</v>
      </c>
    </row>
    <row r="749" spans="3:4">
      <c r="C749" s="21" t="s">
        <v>175</v>
      </c>
      <c r="D749" s="22" t="s">
        <v>934</v>
      </c>
    </row>
    <row r="750" spans="3:4">
      <c r="C750" s="21" t="s">
        <v>175</v>
      </c>
      <c r="D750" s="22" t="s">
        <v>935</v>
      </c>
    </row>
    <row r="751" spans="3:4">
      <c r="C751" s="21" t="s">
        <v>175</v>
      </c>
      <c r="D751" s="22" t="s">
        <v>936</v>
      </c>
    </row>
    <row r="752" spans="3:4">
      <c r="C752" s="21" t="s">
        <v>175</v>
      </c>
      <c r="D752" s="22" t="s">
        <v>937</v>
      </c>
    </row>
    <row r="753" spans="3:4">
      <c r="C753" s="21" t="s">
        <v>175</v>
      </c>
      <c r="D753" s="22" t="s">
        <v>938</v>
      </c>
    </row>
    <row r="754" spans="3:4">
      <c r="C754" s="21" t="s">
        <v>175</v>
      </c>
      <c r="D754" s="22" t="s">
        <v>939</v>
      </c>
    </row>
    <row r="755" spans="3:4">
      <c r="C755" s="21" t="s">
        <v>175</v>
      </c>
      <c r="D755" s="22" t="s">
        <v>940</v>
      </c>
    </row>
    <row r="756" spans="3:4">
      <c r="C756" s="21" t="s">
        <v>175</v>
      </c>
      <c r="D756" s="22" t="s">
        <v>941</v>
      </c>
    </row>
    <row r="757" spans="3:4">
      <c r="C757" s="21" t="s">
        <v>175</v>
      </c>
      <c r="D757" s="22" t="s">
        <v>942</v>
      </c>
    </row>
    <row r="758" spans="3:4">
      <c r="C758" s="21" t="s">
        <v>175</v>
      </c>
      <c r="D758" s="22" t="s">
        <v>943</v>
      </c>
    </row>
    <row r="759" spans="3:4">
      <c r="C759" s="21" t="s">
        <v>175</v>
      </c>
      <c r="D759" s="22" t="s">
        <v>944</v>
      </c>
    </row>
    <row r="760" spans="3:4">
      <c r="C760" s="21" t="s">
        <v>175</v>
      </c>
      <c r="D760" s="22" t="s">
        <v>945</v>
      </c>
    </row>
    <row r="761" spans="3:4">
      <c r="C761" s="21" t="s">
        <v>177</v>
      </c>
      <c r="D761" s="22" t="s">
        <v>946</v>
      </c>
    </row>
    <row r="762" spans="3:4">
      <c r="C762" s="21" t="s">
        <v>177</v>
      </c>
      <c r="D762" s="22" t="s">
        <v>947</v>
      </c>
    </row>
    <row r="763" spans="3:4">
      <c r="C763" s="21" t="s">
        <v>177</v>
      </c>
      <c r="D763" s="22" t="s">
        <v>948</v>
      </c>
    </row>
    <row r="764" spans="3:4">
      <c r="C764" s="21" t="s">
        <v>177</v>
      </c>
      <c r="D764" s="22" t="s">
        <v>949</v>
      </c>
    </row>
    <row r="765" spans="3:4">
      <c r="C765" s="21" t="s">
        <v>177</v>
      </c>
      <c r="D765" s="22" t="s">
        <v>950</v>
      </c>
    </row>
    <row r="766" spans="3:4">
      <c r="C766" s="21" t="s">
        <v>177</v>
      </c>
      <c r="D766" s="22" t="s">
        <v>951</v>
      </c>
    </row>
    <row r="767" spans="3:4">
      <c r="C767" s="21" t="s">
        <v>177</v>
      </c>
      <c r="D767" s="22" t="s">
        <v>952</v>
      </c>
    </row>
    <row r="768" spans="3:4">
      <c r="C768" s="21" t="s">
        <v>177</v>
      </c>
      <c r="D768" s="22" t="s">
        <v>953</v>
      </c>
    </row>
    <row r="769" spans="3:4">
      <c r="C769" s="21" t="s">
        <v>177</v>
      </c>
      <c r="D769" s="22" t="s">
        <v>954</v>
      </c>
    </row>
    <row r="770" spans="3:4">
      <c r="C770" s="21" t="s">
        <v>177</v>
      </c>
      <c r="D770" s="22" t="s">
        <v>955</v>
      </c>
    </row>
    <row r="771" spans="3:4">
      <c r="C771" s="21" t="s">
        <v>177</v>
      </c>
      <c r="D771" s="22" t="s">
        <v>956</v>
      </c>
    </row>
    <row r="772" spans="3:4">
      <c r="C772" s="21" t="s">
        <v>177</v>
      </c>
      <c r="D772" s="22" t="s">
        <v>957</v>
      </c>
    </row>
    <row r="773" spans="3:4">
      <c r="C773" s="21" t="s">
        <v>177</v>
      </c>
      <c r="D773" s="22" t="s">
        <v>958</v>
      </c>
    </row>
    <row r="774" spans="3:4">
      <c r="C774" s="21" t="s">
        <v>177</v>
      </c>
      <c r="D774" s="22" t="s">
        <v>959</v>
      </c>
    </row>
    <row r="775" spans="3:4">
      <c r="C775" s="21" t="s">
        <v>177</v>
      </c>
      <c r="D775" s="22" t="s">
        <v>529</v>
      </c>
    </row>
    <row r="776" spans="3:4">
      <c r="C776" s="21" t="s">
        <v>179</v>
      </c>
      <c r="D776" s="22" t="s">
        <v>960</v>
      </c>
    </row>
    <row r="777" spans="3:4">
      <c r="C777" s="21" t="s">
        <v>179</v>
      </c>
      <c r="D777" s="22" t="s">
        <v>961</v>
      </c>
    </row>
    <row r="778" spans="3:4">
      <c r="C778" s="21" t="s">
        <v>179</v>
      </c>
      <c r="D778" s="22" t="s">
        <v>962</v>
      </c>
    </row>
    <row r="779" spans="3:4">
      <c r="C779" s="21" t="s">
        <v>179</v>
      </c>
      <c r="D779" s="22" t="s">
        <v>963</v>
      </c>
    </row>
    <row r="780" spans="3:4">
      <c r="C780" s="21" t="s">
        <v>179</v>
      </c>
      <c r="D780" s="22" t="s">
        <v>964</v>
      </c>
    </row>
    <row r="781" spans="3:4">
      <c r="C781" s="21" t="s">
        <v>179</v>
      </c>
      <c r="D781" s="22" t="s">
        <v>965</v>
      </c>
    </row>
    <row r="782" spans="3:4">
      <c r="C782" s="21" t="s">
        <v>179</v>
      </c>
      <c r="D782" s="22" t="s">
        <v>966</v>
      </c>
    </row>
    <row r="783" spans="3:4">
      <c r="C783" s="21" t="s">
        <v>179</v>
      </c>
      <c r="D783" s="22" t="s">
        <v>967</v>
      </c>
    </row>
    <row r="784" spans="3:4">
      <c r="C784" s="21" t="s">
        <v>179</v>
      </c>
      <c r="D784" s="22" t="s">
        <v>968</v>
      </c>
    </row>
    <row r="785" spans="3:4">
      <c r="C785" s="21" t="s">
        <v>179</v>
      </c>
      <c r="D785" s="22" t="s">
        <v>969</v>
      </c>
    </row>
    <row r="786" spans="3:4">
      <c r="C786" s="21" t="s">
        <v>179</v>
      </c>
      <c r="D786" s="22" t="s">
        <v>970</v>
      </c>
    </row>
    <row r="787" spans="3:4">
      <c r="C787" s="21" t="s">
        <v>179</v>
      </c>
      <c r="D787" s="22" t="s">
        <v>971</v>
      </c>
    </row>
    <row r="788" spans="3:4">
      <c r="C788" s="21" t="s">
        <v>179</v>
      </c>
      <c r="D788" s="22" t="s">
        <v>972</v>
      </c>
    </row>
    <row r="789" spans="3:4">
      <c r="C789" s="21" t="s">
        <v>179</v>
      </c>
      <c r="D789" s="22" t="s">
        <v>973</v>
      </c>
    </row>
    <row r="790" spans="3:4">
      <c r="C790" s="21" t="s">
        <v>179</v>
      </c>
      <c r="D790" s="22" t="s">
        <v>974</v>
      </c>
    </row>
    <row r="791" spans="3:4">
      <c r="C791" s="21" t="s">
        <v>179</v>
      </c>
      <c r="D791" s="22" t="s">
        <v>975</v>
      </c>
    </row>
    <row r="792" spans="3:4">
      <c r="C792" s="21" t="s">
        <v>179</v>
      </c>
      <c r="D792" s="22" t="s">
        <v>976</v>
      </c>
    </row>
    <row r="793" spans="3:4">
      <c r="C793" s="21" t="s">
        <v>179</v>
      </c>
      <c r="D793" s="22" t="s">
        <v>977</v>
      </c>
    </row>
    <row r="794" spans="3:4">
      <c r="C794" s="21" t="s">
        <v>179</v>
      </c>
      <c r="D794" s="22" t="s">
        <v>978</v>
      </c>
    </row>
    <row r="795" spans="3:4">
      <c r="C795" s="21" t="s">
        <v>181</v>
      </c>
      <c r="D795" s="22" t="s">
        <v>979</v>
      </c>
    </row>
    <row r="796" spans="3:4">
      <c r="C796" s="21" t="s">
        <v>181</v>
      </c>
      <c r="D796" s="22" t="s">
        <v>980</v>
      </c>
    </row>
    <row r="797" spans="3:4">
      <c r="C797" s="21" t="s">
        <v>181</v>
      </c>
      <c r="D797" s="22" t="s">
        <v>981</v>
      </c>
    </row>
    <row r="798" spans="3:4">
      <c r="C798" s="21" t="s">
        <v>181</v>
      </c>
      <c r="D798" s="22" t="s">
        <v>982</v>
      </c>
    </row>
    <row r="799" spans="3:4">
      <c r="C799" s="21" t="s">
        <v>181</v>
      </c>
      <c r="D799" s="22" t="s">
        <v>983</v>
      </c>
    </row>
    <row r="800" spans="3:4">
      <c r="C800" s="21" t="s">
        <v>181</v>
      </c>
      <c r="D800" s="22" t="s">
        <v>984</v>
      </c>
    </row>
    <row r="801" spans="3:4">
      <c r="C801" s="21" t="s">
        <v>181</v>
      </c>
      <c r="D801" s="22" t="s">
        <v>985</v>
      </c>
    </row>
    <row r="802" spans="3:4">
      <c r="C802" s="21" t="s">
        <v>181</v>
      </c>
      <c r="D802" s="22" t="s">
        <v>986</v>
      </c>
    </row>
    <row r="803" spans="3:4">
      <c r="C803" s="21" t="s">
        <v>181</v>
      </c>
      <c r="D803" s="22" t="s">
        <v>987</v>
      </c>
    </row>
    <row r="804" spans="3:4">
      <c r="C804" s="21" t="s">
        <v>181</v>
      </c>
      <c r="D804" s="22" t="s">
        <v>988</v>
      </c>
    </row>
    <row r="805" spans="3:4">
      <c r="C805" s="21" t="s">
        <v>181</v>
      </c>
      <c r="D805" s="22" t="s">
        <v>356</v>
      </c>
    </row>
    <row r="806" spans="3:4">
      <c r="C806" s="21" t="s">
        <v>181</v>
      </c>
      <c r="D806" s="22" t="s">
        <v>989</v>
      </c>
    </row>
    <row r="807" spans="3:4">
      <c r="C807" s="21" t="s">
        <v>181</v>
      </c>
      <c r="D807" s="22" t="s">
        <v>990</v>
      </c>
    </row>
    <row r="808" spans="3:4">
      <c r="C808" s="21" t="s">
        <v>181</v>
      </c>
      <c r="D808" s="22" t="s">
        <v>991</v>
      </c>
    </row>
    <row r="809" spans="3:4">
      <c r="C809" s="21" t="s">
        <v>181</v>
      </c>
      <c r="D809" s="22" t="s">
        <v>992</v>
      </c>
    </row>
    <row r="810" spans="3:4">
      <c r="C810" s="21" t="s">
        <v>181</v>
      </c>
      <c r="D810" s="22" t="s">
        <v>993</v>
      </c>
    </row>
    <row r="811" spans="3:4">
      <c r="C811" s="21" t="s">
        <v>181</v>
      </c>
      <c r="D811" s="22" t="s">
        <v>994</v>
      </c>
    </row>
    <row r="812" spans="3:4">
      <c r="C812" s="21" t="s">
        <v>183</v>
      </c>
      <c r="D812" s="22" t="s">
        <v>995</v>
      </c>
    </row>
    <row r="813" spans="3:4">
      <c r="C813" s="21" t="s">
        <v>183</v>
      </c>
      <c r="D813" s="22" t="s">
        <v>996</v>
      </c>
    </row>
    <row r="814" spans="3:4">
      <c r="C814" s="21" t="s">
        <v>183</v>
      </c>
      <c r="D814" s="22" t="s">
        <v>997</v>
      </c>
    </row>
    <row r="815" spans="3:4">
      <c r="C815" s="21" t="s">
        <v>183</v>
      </c>
      <c r="D815" s="22" t="s">
        <v>998</v>
      </c>
    </row>
    <row r="816" spans="3:4">
      <c r="C816" s="21" t="s">
        <v>183</v>
      </c>
      <c r="D816" s="22" t="s">
        <v>999</v>
      </c>
    </row>
    <row r="817" spans="3:4">
      <c r="C817" s="21" t="s">
        <v>183</v>
      </c>
      <c r="D817" s="22" t="s">
        <v>1000</v>
      </c>
    </row>
    <row r="818" spans="3:4">
      <c r="C818" s="21" t="s">
        <v>183</v>
      </c>
      <c r="D818" s="22" t="s">
        <v>1001</v>
      </c>
    </row>
    <row r="819" spans="3:4">
      <c r="C819" s="21" t="s">
        <v>183</v>
      </c>
      <c r="D819" s="22" t="s">
        <v>1002</v>
      </c>
    </row>
    <row r="820" spans="3:4">
      <c r="C820" s="21" t="s">
        <v>183</v>
      </c>
      <c r="D820" s="22" t="s">
        <v>1003</v>
      </c>
    </row>
    <row r="821" spans="3:4">
      <c r="C821" s="21" t="s">
        <v>183</v>
      </c>
      <c r="D821" s="22" t="s">
        <v>1004</v>
      </c>
    </row>
    <row r="822" spans="3:4">
      <c r="C822" s="21" t="s">
        <v>183</v>
      </c>
      <c r="D822" s="22" t="s">
        <v>1005</v>
      </c>
    </row>
    <row r="823" spans="3:4">
      <c r="C823" s="21" t="s">
        <v>183</v>
      </c>
      <c r="D823" s="22" t="s">
        <v>1006</v>
      </c>
    </row>
    <row r="824" spans="3:4">
      <c r="C824" s="21" t="s">
        <v>183</v>
      </c>
      <c r="D824" s="22" t="s">
        <v>1007</v>
      </c>
    </row>
    <row r="825" spans="3:4">
      <c r="C825" s="21" t="s">
        <v>183</v>
      </c>
      <c r="D825" s="22" t="s">
        <v>1008</v>
      </c>
    </row>
    <row r="826" spans="3:4">
      <c r="C826" s="21" t="s">
        <v>183</v>
      </c>
      <c r="D826" s="22" t="s">
        <v>1009</v>
      </c>
    </row>
    <row r="827" spans="3:4">
      <c r="C827" s="21" t="s">
        <v>183</v>
      </c>
      <c r="D827" s="22" t="s">
        <v>1010</v>
      </c>
    </row>
    <row r="828" spans="3:4">
      <c r="C828" s="21" t="s">
        <v>183</v>
      </c>
      <c r="D828" s="22" t="s">
        <v>416</v>
      </c>
    </row>
    <row r="829" spans="3:4">
      <c r="C829" s="21" t="s">
        <v>183</v>
      </c>
      <c r="D829" s="22" t="s">
        <v>1011</v>
      </c>
    </row>
    <row r="830" spans="3:4">
      <c r="C830" s="21" t="s">
        <v>183</v>
      </c>
      <c r="D830" s="22" t="s">
        <v>1012</v>
      </c>
    </row>
    <row r="831" spans="3:4">
      <c r="C831" s="21" t="s">
        <v>183</v>
      </c>
      <c r="D831" s="22" t="s">
        <v>1013</v>
      </c>
    </row>
    <row r="832" spans="3:4">
      <c r="C832" s="21" t="s">
        <v>183</v>
      </c>
      <c r="D832" s="22" t="s">
        <v>1014</v>
      </c>
    </row>
    <row r="833" spans="3:4">
      <c r="C833" s="21" t="s">
        <v>183</v>
      </c>
      <c r="D833" s="22" t="s">
        <v>1015</v>
      </c>
    </row>
    <row r="834" spans="3:4">
      <c r="C834" s="21" t="s">
        <v>183</v>
      </c>
      <c r="D834" s="22" t="s">
        <v>1016</v>
      </c>
    </row>
    <row r="835" spans="3:4">
      <c r="C835" s="21" t="s">
        <v>183</v>
      </c>
      <c r="D835" s="22" t="s">
        <v>1017</v>
      </c>
    </row>
    <row r="836" spans="3:4">
      <c r="C836" s="21" t="s">
        <v>183</v>
      </c>
      <c r="D836" s="22" t="s">
        <v>1018</v>
      </c>
    </row>
    <row r="837" spans="3:4">
      <c r="C837" s="21" t="s">
        <v>183</v>
      </c>
      <c r="D837" s="22" t="s">
        <v>1019</v>
      </c>
    </row>
    <row r="838" spans="3:4">
      <c r="C838" s="21" t="s">
        <v>183</v>
      </c>
      <c r="D838" s="22" t="s">
        <v>1020</v>
      </c>
    </row>
    <row r="839" spans="3:4">
      <c r="C839" s="21" t="s">
        <v>185</v>
      </c>
      <c r="D839" s="22" t="s">
        <v>1021</v>
      </c>
    </row>
    <row r="840" spans="3:4">
      <c r="C840" s="21" t="s">
        <v>185</v>
      </c>
      <c r="D840" s="22" t="s">
        <v>1022</v>
      </c>
    </row>
    <row r="841" spans="3:4">
      <c r="C841" s="21" t="s">
        <v>185</v>
      </c>
      <c r="D841" s="22" t="s">
        <v>1023</v>
      </c>
    </row>
    <row r="842" spans="3:4">
      <c r="C842" s="21" t="s">
        <v>185</v>
      </c>
      <c r="D842" s="22" t="s">
        <v>1024</v>
      </c>
    </row>
    <row r="843" spans="3:4">
      <c r="C843" s="21" t="s">
        <v>185</v>
      </c>
      <c r="D843" s="22" t="s">
        <v>1025</v>
      </c>
    </row>
    <row r="844" spans="3:4">
      <c r="C844" s="21" t="s">
        <v>185</v>
      </c>
      <c r="D844" s="22" t="s">
        <v>1026</v>
      </c>
    </row>
    <row r="845" spans="3:4">
      <c r="C845" s="21" t="s">
        <v>185</v>
      </c>
      <c r="D845" s="22" t="s">
        <v>1027</v>
      </c>
    </row>
    <row r="846" spans="3:4">
      <c r="C846" s="21" t="s">
        <v>185</v>
      </c>
      <c r="D846" s="22" t="s">
        <v>1028</v>
      </c>
    </row>
    <row r="847" spans="3:4">
      <c r="C847" s="21" t="s">
        <v>185</v>
      </c>
      <c r="D847" s="22" t="s">
        <v>1029</v>
      </c>
    </row>
    <row r="848" spans="3:4">
      <c r="C848" s="21" t="s">
        <v>185</v>
      </c>
      <c r="D848" s="22" t="s">
        <v>1030</v>
      </c>
    </row>
    <row r="849" spans="3:4">
      <c r="C849" s="21" t="s">
        <v>185</v>
      </c>
      <c r="D849" s="22" t="s">
        <v>1031</v>
      </c>
    </row>
    <row r="850" spans="3:4">
      <c r="C850" s="21" t="s">
        <v>185</v>
      </c>
      <c r="D850" s="22" t="s">
        <v>1032</v>
      </c>
    </row>
    <row r="851" spans="3:4">
      <c r="C851" s="21" t="s">
        <v>185</v>
      </c>
      <c r="D851" s="22" t="s">
        <v>1033</v>
      </c>
    </row>
    <row r="852" spans="3:4">
      <c r="C852" s="21" t="s">
        <v>185</v>
      </c>
      <c r="D852" s="22" t="s">
        <v>1034</v>
      </c>
    </row>
    <row r="853" spans="3:4">
      <c r="C853" s="21" t="s">
        <v>185</v>
      </c>
      <c r="D853" s="22" t="s">
        <v>1035</v>
      </c>
    </row>
    <row r="854" spans="3:4">
      <c r="C854" s="21" t="s">
        <v>185</v>
      </c>
      <c r="D854" s="22" t="s">
        <v>1036</v>
      </c>
    </row>
    <row r="855" spans="3:4">
      <c r="C855" s="21" t="s">
        <v>185</v>
      </c>
      <c r="D855" s="22" t="s">
        <v>1037</v>
      </c>
    </row>
    <row r="856" spans="3:4">
      <c r="C856" s="21" t="s">
        <v>185</v>
      </c>
      <c r="D856" s="22" t="s">
        <v>1038</v>
      </c>
    </row>
    <row r="857" spans="3:4">
      <c r="C857" s="21" t="s">
        <v>185</v>
      </c>
      <c r="D857" s="22" t="s">
        <v>1039</v>
      </c>
    </row>
    <row r="858" spans="3:4">
      <c r="C858" s="21" t="s">
        <v>185</v>
      </c>
      <c r="D858" s="22" t="s">
        <v>1040</v>
      </c>
    </row>
    <row r="859" spans="3:4">
      <c r="C859" s="21" t="s">
        <v>185</v>
      </c>
      <c r="D859" s="22" t="s">
        <v>1041</v>
      </c>
    </row>
    <row r="860" spans="3:4">
      <c r="C860" s="21" t="s">
        <v>185</v>
      </c>
      <c r="D860" s="22" t="s">
        <v>690</v>
      </c>
    </row>
    <row r="861" spans="3:4">
      <c r="C861" s="21" t="s">
        <v>185</v>
      </c>
      <c r="D861" s="22" t="s">
        <v>1042</v>
      </c>
    </row>
    <row r="862" spans="3:4">
      <c r="C862" s="21" t="s">
        <v>185</v>
      </c>
      <c r="D862" s="22" t="s">
        <v>1043</v>
      </c>
    </row>
    <row r="863" spans="3:4">
      <c r="C863" s="21" t="s">
        <v>185</v>
      </c>
      <c r="D863" s="22" t="s">
        <v>1044</v>
      </c>
    </row>
    <row r="864" spans="3:4">
      <c r="C864" s="21" t="s">
        <v>185</v>
      </c>
      <c r="D864" s="22" t="s">
        <v>1045</v>
      </c>
    </row>
    <row r="865" spans="3:4">
      <c r="C865" s="21" t="s">
        <v>185</v>
      </c>
      <c r="D865" s="22" t="s">
        <v>1046</v>
      </c>
    </row>
    <row r="866" spans="3:4">
      <c r="C866" s="21" t="s">
        <v>185</v>
      </c>
      <c r="D866" s="22" t="s">
        <v>1047</v>
      </c>
    </row>
    <row r="867" spans="3:4">
      <c r="C867" s="21" t="s">
        <v>185</v>
      </c>
      <c r="D867" s="22" t="s">
        <v>1048</v>
      </c>
    </row>
    <row r="868" spans="3:4">
      <c r="C868" s="21" t="s">
        <v>185</v>
      </c>
      <c r="D868" s="22" t="s">
        <v>1049</v>
      </c>
    </row>
    <row r="869" spans="3:4">
      <c r="C869" s="21" t="s">
        <v>185</v>
      </c>
      <c r="D869" s="22" t="s">
        <v>1050</v>
      </c>
    </row>
    <row r="870" spans="3:4">
      <c r="C870" s="21" t="s">
        <v>185</v>
      </c>
      <c r="D870" s="22" t="s">
        <v>1051</v>
      </c>
    </row>
    <row r="871" spans="3:4">
      <c r="C871" s="21" t="s">
        <v>185</v>
      </c>
      <c r="D871" s="22" t="s">
        <v>1052</v>
      </c>
    </row>
    <row r="872" spans="3:4">
      <c r="C872" s="21" t="s">
        <v>185</v>
      </c>
      <c r="D872" s="22" t="s">
        <v>1053</v>
      </c>
    </row>
    <row r="873" spans="3:4">
      <c r="C873" s="21" t="s">
        <v>185</v>
      </c>
      <c r="D873" s="22" t="s">
        <v>1054</v>
      </c>
    </row>
    <row r="874" spans="3:4">
      <c r="C874" s="21" t="s">
        <v>185</v>
      </c>
      <c r="D874" s="22" t="s">
        <v>1055</v>
      </c>
    </row>
    <row r="875" spans="3:4">
      <c r="C875" s="21" t="s">
        <v>185</v>
      </c>
      <c r="D875" s="22" t="s">
        <v>1056</v>
      </c>
    </row>
    <row r="876" spans="3:4">
      <c r="C876" s="21" t="s">
        <v>185</v>
      </c>
      <c r="D876" s="22" t="s">
        <v>1057</v>
      </c>
    </row>
    <row r="877" spans="3:4">
      <c r="C877" s="21" t="s">
        <v>185</v>
      </c>
      <c r="D877" s="22" t="s">
        <v>1058</v>
      </c>
    </row>
    <row r="878" spans="3:4">
      <c r="C878" s="21" t="s">
        <v>185</v>
      </c>
      <c r="D878" s="22" t="s">
        <v>1059</v>
      </c>
    </row>
    <row r="879" spans="3:4">
      <c r="C879" s="21" t="s">
        <v>185</v>
      </c>
      <c r="D879" s="22" t="s">
        <v>1060</v>
      </c>
    </row>
    <row r="880" spans="3:4">
      <c r="C880" s="21" t="s">
        <v>185</v>
      </c>
      <c r="D880" s="22" t="s">
        <v>1061</v>
      </c>
    </row>
    <row r="881" spans="3:4">
      <c r="C881" s="21" t="s">
        <v>185</v>
      </c>
      <c r="D881" s="22" t="s">
        <v>1062</v>
      </c>
    </row>
    <row r="882" spans="3:4">
      <c r="C882" s="21" t="s">
        <v>185</v>
      </c>
      <c r="D882" s="22" t="s">
        <v>1063</v>
      </c>
    </row>
    <row r="883" spans="3:4">
      <c r="C883" s="21" t="s">
        <v>185</v>
      </c>
      <c r="D883" s="22" t="s">
        <v>1064</v>
      </c>
    </row>
    <row r="884" spans="3:4">
      <c r="C884" s="21" t="s">
        <v>185</v>
      </c>
      <c r="D884" s="22" t="s">
        <v>1065</v>
      </c>
    </row>
    <row r="885" spans="3:4">
      <c r="C885" s="21" t="s">
        <v>185</v>
      </c>
      <c r="D885" s="22" t="s">
        <v>1066</v>
      </c>
    </row>
    <row r="886" spans="3:4">
      <c r="C886" s="21" t="s">
        <v>185</v>
      </c>
      <c r="D886" s="22" t="s">
        <v>1067</v>
      </c>
    </row>
    <row r="887" spans="3:4">
      <c r="C887" s="21" t="s">
        <v>185</v>
      </c>
      <c r="D887" s="22" t="s">
        <v>1068</v>
      </c>
    </row>
    <row r="888" spans="3:4">
      <c r="C888" s="21" t="s">
        <v>185</v>
      </c>
      <c r="D888" s="22" t="s">
        <v>1069</v>
      </c>
    </row>
    <row r="889" spans="3:4">
      <c r="C889" s="21" t="s">
        <v>185</v>
      </c>
      <c r="D889" s="22" t="s">
        <v>1070</v>
      </c>
    </row>
    <row r="890" spans="3:4">
      <c r="C890" s="21" t="s">
        <v>185</v>
      </c>
      <c r="D890" s="22" t="s">
        <v>1071</v>
      </c>
    </row>
    <row r="891" spans="3:4">
      <c r="C891" s="21" t="s">
        <v>185</v>
      </c>
      <c r="D891" s="22" t="s">
        <v>1072</v>
      </c>
    </row>
    <row r="892" spans="3:4">
      <c r="C892" s="21" t="s">
        <v>185</v>
      </c>
      <c r="D892" s="22" t="s">
        <v>1073</v>
      </c>
    </row>
    <row r="893" spans="3:4">
      <c r="C893" s="21" t="s">
        <v>185</v>
      </c>
      <c r="D893" s="22" t="s">
        <v>1074</v>
      </c>
    </row>
    <row r="894" spans="3:4">
      <c r="C894" s="21" t="s">
        <v>185</v>
      </c>
      <c r="D894" s="22" t="s">
        <v>1075</v>
      </c>
    </row>
    <row r="895" spans="3:4">
      <c r="C895" s="21" t="s">
        <v>185</v>
      </c>
      <c r="D895" s="22" t="s">
        <v>1076</v>
      </c>
    </row>
    <row r="896" spans="3:4">
      <c r="C896" s="21" t="s">
        <v>185</v>
      </c>
      <c r="D896" s="22" t="s">
        <v>1077</v>
      </c>
    </row>
    <row r="897" spans="3:4">
      <c r="C897" s="21" t="s">
        <v>185</v>
      </c>
      <c r="D897" s="22" t="s">
        <v>1078</v>
      </c>
    </row>
    <row r="898" spans="3:4">
      <c r="C898" s="21" t="s">
        <v>185</v>
      </c>
      <c r="D898" s="22" t="s">
        <v>1079</v>
      </c>
    </row>
    <row r="899" spans="3:4">
      <c r="C899" s="21" t="s">
        <v>185</v>
      </c>
      <c r="D899" s="22" t="s">
        <v>1080</v>
      </c>
    </row>
    <row r="900" spans="3:4">
      <c r="C900" s="21" t="s">
        <v>185</v>
      </c>
      <c r="D900" s="22" t="s">
        <v>1081</v>
      </c>
    </row>
    <row r="901" spans="3:4">
      <c r="C901" s="21" t="s">
        <v>185</v>
      </c>
      <c r="D901" s="22" t="s">
        <v>1082</v>
      </c>
    </row>
    <row r="902" spans="3:4">
      <c r="C902" s="21" t="s">
        <v>185</v>
      </c>
      <c r="D902" s="22" t="s">
        <v>356</v>
      </c>
    </row>
    <row r="903" spans="3:4">
      <c r="C903" s="21" t="s">
        <v>185</v>
      </c>
      <c r="D903" s="22" t="s">
        <v>1083</v>
      </c>
    </row>
    <row r="904" spans="3:4">
      <c r="C904" s="21" t="s">
        <v>185</v>
      </c>
      <c r="D904" s="22" t="s">
        <v>1084</v>
      </c>
    </row>
    <row r="905" spans="3:4">
      <c r="C905" s="21" t="s">
        <v>185</v>
      </c>
      <c r="D905" s="22" t="s">
        <v>1085</v>
      </c>
    </row>
    <row r="906" spans="3:4">
      <c r="C906" s="21" t="s">
        <v>185</v>
      </c>
      <c r="D906" s="22" t="s">
        <v>1086</v>
      </c>
    </row>
    <row r="907" spans="3:4">
      <c r="C907" s="21" t="s">
        <v>185</v>
      </c>
      <c r="D907" s="22" t="s">
        <v>1087</v>
      </c>
    </row>
    <row r="908" spans="3:4">
      <c r="C908" s="21" t="s">
        <v>185</v>
      </c>
      <c r="D908" s="22" t="s">
        <v>696</v>
      </c>
    </row>
    <row r="909" spans="3:4">
      <c r="C909" s="21" t="s">
        <v>185</v>
      </c>
      <c r="D909" s="22" t="s">
        <v>1088</v>
      </c>
    </row>
    <row r="910" spans="3:4">
      <c r="C910" s="21" t="s">
        <v>185</v>
      </c>
      <c r="D910" s="22" t="s">
        <v>1089</v>
      </c>
    </row>
    <row r="911" spans="3:4">
      <c r="C911" s="21" t="s">
        <v>185</v>
      </c>
      <c r="D911" s="22" t="s">
        <v>1090</v>
      </c>
    </row>
    <row r="912" spans="3:4">
      <c r="C912" s="21" t="s">
        <v>185</v>
      </c>
      <c r="D912" s="22" t="s">
        <v>1091</v>
      </c>
    </row>
    <row r="913" spans="3:4">
      <c r="C913" s="21" t="s">
        <v>185</v>
      </c>
      <c r="D913" s="22" t="s">
        <v>1092</v>
      </c>
    </row>
    <row r="914" spans="3:4">
      <c r="C914" s="21" t="s">
        <v>185</v>
      </c>
      <c r="D914" s="22" t="s">
        <v>1093</v>
      </c>
    </row>
    <row r="915" spans="3:4">
      <c r="C915" s="21" t="s">
        <v>185</v>
      </c>
      <c r="D915" s="22" t="s">
        <v>1094</v>
      </c>
    </row>
    <row r="916" spans="3:4">
      <c r="C916" s="21" t="s">
        <v>187</v>
      </c>
      <c r="D916" s="22" t="s">
        <v>1095</v>
      </c>
    </row>
    <row r="917" spans="3:4">
      <c r="C917" s="21" t="s">
        <v>187</v>
      </c>
      <c r="D917" s="22" t="s">
        <v>1096</v>
      </c>
    </row>
    <row r="918" spans="3:4">
      <c r="C918" s="21" t="s">
        <v>187</v>
      </c>
      <c r="D918" s="22" t="s">
        <v>1097</v>
      </c>
    </row>
    <row r="919" spans="3:4">
      <c r="C919" s="21" t="s">
        <v>187</v>
      </c>
      <c r="D919" s="22" t="s">
        <v>1098</v>
      </c>
    </row>
    <row r="920" spans="3:4">
      <c r="C920" s="21" t="s">
        <v>187</v>
      </c>
      <c r="D920" s="22" t="s">
        <v>1099</v>
      </c>
    </row>
    <row r="921" spans="3:4">
      <c r="C921" s="21" t="s">
        <v>187</v>
      </c>
      <c r="D921" s="22" t="s">
        <v>1100</v>
      </c>
    </row>
    <row r="922" spans="3:4">
      <c r="C922" s="21" t="s">
        <v>187</v>
      </c>
      <c r="D922" s="22" t="s">
        <v>1101</v>
      </c>
    </row>
    <row r="923" spans="3:4">
      <c r="C923" s="21" t="s">
        <v>187</v>
      </c>
      <c r="D923" s="22" t="s">
        <v>1102</v>
      </c>
    </row>
    <row r="924" spans="3:4">
      <c r="C924" s="21" t="s">
        <v>187</v>
      </c>
      <c r="D924" s="22" t="s">
        <v>1103</v>
      </c>
    </row>
    <row r="925" spans="3:4">
      <c r="C925" s="21" t="s">
        <v>187</v>
      </c>
      <c r="D925" s="22" t="s">
        <v>1104</v>
      </c>
    </row>
    <row r="926" spans="3:4">
      <c r="C926" s="21" t="s">
        <v>187</v>
      </c>
      <c r="D926" s="22" t="s">
        <v>1105</v>
      </c>
    </row>
    <row r="927" spans="3:4">
      <c r="C927" s="21" t="s">
        <v>187</v>
      </c>
      <c r="D927" s="22" t="s">
        <v>1106</v>
      </c>
    </row>
    <row r="928" spans="3:4">
      <c r="C928" s="21" t="s">
        <v>187</v>
      </c>
      <c r="D928" s="22" t="s">
        <v>1107</v>
      </c>
    </row>
    <row r="929" spans="3:4">
      <c r="C929" s="21" t="s">
        <v>187</v>
      </c>
      <c r="D929" s="22" t="s">
        <v>1108</v>
      </c>
    </row>
    <row r="930" spans="3:4">
      <c r="C930" s="21" t="s">
        <v>187</v>
      </c>
      <c r="D930" s="22" t="s">
        <v>1109</v>
      </c>
    </row>
    <row r="931" spans="3:4">
      <c r="C931" s="21" t="s">
        <v>187</v>
      </c>
      <c r="D931" s="22" t="s">
        <v>1110</v>
      </c>
    </row>
    <row r="932" spans="3:4">
      <c r="C932" s="21" t="s">
        <v>187</v>
      </c>
      <c r="D932" s="22" t="s">
        <v>1111</v>
      </c>
    </row>
    <row r="933" spans="3:4">
      <c r="C933" s="21" t="s">
        <v>187</v>
      </c>
      <c r="D933" s="22" t="s">
        <v>1112</v>
      </c>
    </row>
    <row r="934" spans="3:4">
      <c r="C934" s="21" t="s">
        <v>187</v>
      </c>
      <c r="D934" s="22" t="s">
        <v>1113</v>
      </c>
    </row>
    <row r="935" spans="3:4">
      <c r="C935" s="21" t="s">
        <v>187</v>
      </c>
      <c r="D935" s="22" t="s">
        <v>1114</v>
      </c>
    </row>
    <row r="936" spans="3:4">
      <c r="C936" s="21" t="s">
        <v>187</v>
      </c>
      <c r="D936" s="22" t="s">
        <v>1115</v>
      </c>
    </row>
    <row r="937" spans="3:4">
      <c r="C937" s="21" t="s">
        <v>187</v>
      </c>
      <c r="D937" s="22" t="s">
        <v>1116</v>
      </c>
    </row>
    <row r="938" spans="3:4">
      <c r="C938" s="21" t="s">
        <v>187</v>
      </c>
      <c r="D938" s="22" t="s">
        <v>1117</v>
      </c>
    </row>
    <row r="939" spans="3:4">
      <c r="C939" s="21" t="s">
        <v>187</v>
      </c>
      <c r="D939" s="22" t="s">
        <v>1118</v>
      </c>
    </row>
    <row r="940" spans="3:4">
      <c r="C940" s="21" t="s">
        <v>187</v>
      </c>
      <c r="D940" s="22" t="s">
        <v>1119</v>
      </c>
    </row>
    <row r="941" spans="3:4">
      <c r="C941" s="21" t="s">
        <v>187</v>
      </c>
      <c r="D941" s="22" t="s">
        <v>1120</v>
      </c>
    </row>
    <row r="942" spans="3:4">
      <c r="C942" s="21" t="s">
        <v>187</v>
      </c>
      <c r="D942" s="22" t="s">
        <v>1121</v>
      </c>
    </row>
    <row r="943" spans="3:4">
      <c r="C943" s="21" t="s">
        <v>187</v>
      </c>
      <c r="D943" s="22" t="s">
        <v>1122</v>
      </c>
    </row>
    <row r="944" spans="3:4">
      <c r="C944" s="21" t="s">
        <v>187</v>
      </c>
      <c r="D944" s="22" t="s">
        <v>1123</v>
      </c>
    </row>
    <row r="945" spans="3:4">
      <c r="C945" s="21" t="s">
        <v>187</v>
      </c>
      <c r="D945" s="22" t="s">
        <v>1124</v>
      </c>
    </row>
    <row r="946" spans="3:4">
      <c r="C946" s="21" t="s">
        <v>187</v>
      </c>
      <c r="D946" s="22" t="s">
        <v>1125</v>
      </c>
    </row>
    <row r="947" spans="3:4">
      <c r="C947" s="21" t="s">
        <v>187</v>
      </c>
      <c r="D947" s="22" t="s">
        <v>356</v>
      </c>
    </row>
    <row r="948" spans="3:4">
      <c r="C948" s="21" t="s">
        <v>187</v>
      </c>
      <c r="D948" s="22" t="s">
        <v>1126</v>
      </c>
    </row>
    <row r="949" spans="3:4">
      <c r="C949" s="21" t="s">
        <v>187</v>
      </c>
      <c r="D949" s="22" t="s">
        <v>1127</v>
      </c>
    </row>
    <row r="950" spans="3:4">
      <c r="C950" s="21" t="s">
        <v>187</v>
      </c>
      <c r="D950" s="22" t="s">
        <v>1128</v>
      </c>
    </row>
    <row r="951" spans="3:4">
      <c r="C951" s="21" t="s">
        <v>187</v>
      </c>
      <c r="D951" s="22" t="s">
        <v>1129</v>
      </c>
    </row>
    <row r="952" spans="3:4">
      <c r="C952" s="21" t="s">
        <v>187</v>
      </c>
      <c r="D952" s="22" t="s">
        <v>1130</v>
      </c>
    </row>
    <row r="953" spans="3:4">
      <c r="C953" s="21" t="s">
        <v>187</v>
      </c>
      <c r="D953" s="22" t="s">
        <v>1131</v>
      </c>
    </row>
    <row r="954" spans="3:4">
      <c r="C954" s="21" t="s">
        <v>187</v>
      </c>
      <c r="D954" s="22" t="s">
        <v>1132</v>
      </c>
    </row>
    <row r="955" spans="3:4">
      <c r="C955" s="21" t="s">
        <v>187</v>
      </c>
      <c r="D955" s="22" t="s">
        <v>1133</v>
      </c>
    </row>
    <row r="956" spans="3:4">
      <c r="C956" s="21" t="s">
        <v>187</v>
      </c>
      <c r="D956" s="22" t="s">
        <v>1134</v>
      </c>
    </row>
    <row r="957" spans="3:4">
      <c r="C957" s="21" t="s">
        <v>187</v>
      </c>
      <c r="D957" s="22" t="s">
        <v>1135</v>
      </c>
    </row>
    <row r="958" spans="3:4">
      <c r="C958" s="21" t="s">
        <v>189</v>
      </c>
      <c r="D958" s="22" t="s">
        <v>1136</v>
      </c>
    </row>
    <row r="959" spans="3:4">
      <c r="C959" s="21" t="s">
        <v>189</v>
      </c>
      <c r="D959" s="22" t="s">
        <v>1137</v>
      </c>
    </row>
    <row r="960" spans="3:4">
      <c r="C960" s="21" t="s">
        <v>189</v>
      </c>
      <c r="D960" s="22" t="s">
        <v>1138</v>
      </c>
    </row>
    <row r="961" spans="3:4">
      <c r="C961" s="21" t="s">
        <v>189</v>
      </c>
      <c r="D961" s="22" t="s">
        <v>1139</v>
      </c>
    </row>
    <row r="962" spans="3:4">
      <c r="C962" s="21" t="s">
        <v>189</v>
      </c>
      <c r="D962" s="22" t="s">
        <v>1140</v>
      </c>
    </row>
    <row r="963" spans="3:4">
      <c r="C963" s="21" t="s">
        <v>189</v>
      </c>
      <c r="D963" s="22" t="s">
        <v>1141</v>
      </c>
    </row>
    <row r="964" spans="3:4">
      <c r="C964" s="21" t="s">
        <v>189</v>
      </c>
      <c r="D964" s="22" t="s">
        <v>1142</v>
      </c>
    </row>
    <row r="965" spans="3:4">
      <c r="C965" s="21" t="s">
        <v>189</v>
      </c>
      <c r="D965" s="22" t="s">
        <v>1143</v>
      </c>
    </row>
    <row r="966" spans="3:4">
      <c r="C966" s="21" t="s">
        <v>189</v>
      </c>
      <c r="D966" s="22" t="s">
        <v>1144</v>
      </c>
    </row>
    <row r="967" spans="3:4">
      <c r="C967" s="21" t="s">
        <v>189</v>
      </c>
      <c r="D967" s="22" t="s">
        <v>1145</v>
      </c>
    </row>
    <row r="968" spans="3:4">
      <c r="C968" s="21" t="s">
        <v>189</v>
      </c>
      <c r="D968" s="22" t="s">
        <v>1146</v>
      </c>
    </row>
    <row r="969" spans="3:4">
      <c r="C969" s="21" t="s">
        <v>189</v>
      </c>
      <c r="D969" s="22" t="s">
        <v>1147</v>
      </c>
    </row>
    <row r="970" spans="3:4">
      <c r="C970" s="21" t="s">
        <v>189</v>
      </c>
      <c r="D970" s="22" t="s">
        <v>1148</v>
      </c>
    </row>
    <row r="971" spans="3:4">
      <c r="C971" s="21" t="s">
        <v>189</v>
      </c>
      <c r="D971" s="22" t="s">
        <v>1149</v>
      </c>
    </row>
    <row r="972" spans="3:4">
      <c r="C972" s="21" t="s">
        <v>189</v>
      </c>
      <c r="D972" s="22" t="s">
        <v>1150</v>
      </c>
    </row>
    <row r="973" spans="3:4">
      <c r="C973" s="21" t="s">
        <v>189</v>
      </c>
      <c r="D973" s="22" t="s">
        <v>1151</v>
      </c>
    </row>
    <row r="974" spans="3:4">
      <c r="C974" s="21" t="s">
        <v>189</v>
      </c>
      <c r="D974" s="22" t="s">
        <v>1152</v>
      </c>
    </row>
    <row r="975" spans="3:4">
      <c r="C975" s="21" t="s">
        <v>189</v>
      </c>
      <c r="D975" s="22" t="s">
        <v>1153</v>
      </c>
    </row>
    <row r="976" spans="3:4">
      <c r="C976" s="21" t="s">
        <v>189</v>
      </c>
      <c r="D976" s="22" t="s">
        <v>1154</v>
      </c>
    </row>
    <row r="977" spans="3:4">
      <c r="C977" s="21" t="s">
        <v>189</v>
      </c>
      <c r="D977" s="22" t="s">
        <v>1155</v>
      </c>
    </row>
    <row r="978" spans="3:4">
      <c r="C978" s="21" t="s">
        <v>189</v>
      </c>
      <c r="D978" s="22" t="s">
        <v>1156</v>
      </c>
    </row>
    <row r="979" spans="3:4">
      <c r="C979" s="21" t="s">
        <v>189</v>
      </c>
      <c r="D979" s="22" t="s">
        <v>1157</v>
      </c>
    </row>
    <row r="980" spans="3:4">
      <c r="C980" s="21" t="s">
        <v>189</v>
      </c>
      <c r="D980" s="22" t="s">
        <v>1158</v>
      </c>
    </row>
    <row r="981" spans="3:4">
      <c r="C981" s="21" t="s">
        <v>189</v>
      </c>
      <c r="D981" s="22" t="s">
        <v>1159</v>
      </c>
    </row>
    <row r="982" spans="3:4">
      <c r="C982" s="21" t="s">
        <v>189</v>
      </c>
      <c r="D982" s="22" t="s">
        <v>1160</v>
      </c>
    </row>
    <row r="983" spans="3:4">
      <c r="C983" s="21" t="s">
        <v>189</v>
      </c>
      <c r="D983" s="22" t="s">
        <v>1161</v>
      </c>
    </row>
    <row r="984" spans="3:4">
      <c r="C984" s="21" t="s">
        <v>189</v>
      </c>
      <c r="D984" s="22" t="s">
        <v>1162</v>
      </c>
    </row>
    <row r="985" spans="3:4">
      <c r="C985" s="21" t="s">
        <v>189</v>
      </c>
      <c r="D985" s="22" t="s">
        <v>1163</v>
      </c>
    </row>
    <row r="986" spans="3:4">
      <c r="C986" s="21" t="s">
        <v>189</v>
      </c>
      <c r="D986" s="22" t="s">
        <v>1164</v>
      </c>
    </row>
    <row r="987" spans="3:4">
      <c r="C987" s="21" t="s">
        <v>189</v>
      </c>
      <c r="D987" s="22" t="s">
        <v>349</v>
      </c>
    </row>
    <row r="988" spans="3:4">
      <c r="C988" s="21" t="s">
        <v>189</v>
      </c>
      <c r="D988" s="22" t="s">
        <v>1165</v>
      </c>
    </row>
    <row r="989" spans="3:4">
      <c r="C989" s="21" t="s">
        <v>189</v>
      </c>
      <c r="D989" s="22" t="s">
        <v>1166</v>
      </c>
    </row>
    <row r="990" spans="3:4">
      <c r="C990" s="21" t="s">
        <v>189</v>
      </c>
      <c r="D990" s="22" t="s">
        <v>1167</v>
      </c>
    </row>
    <row r="991" spans="3:4">
      <c r="C991" s="21" t="s">
        <v>189</v>
      </c>
      <c r="D991" s="22" t="s">
        <v>1168</v>
      </c>
    </row>
    <row r="992" spans="3:4">
      <c r="C992" s="21" t="s">
        <v>189</v>
      </c>
      <c r="D992" s="22" t="s">
        <v>234</v>
      </c>
    </row>
    <row r="993" spans="3:4">
      <c r="C993" s="21" t="s">
        <v>191</v>
      </c>
      <c r="D993" s="22" t="s">
        <v>1169</v>
      </c>
    </row>
    <row r="994" spans="3:4">
      <c r="C994" s="21" t="s">
        <v>191</v>
      </c>
      <c r="D994" s="22" t="s">
        <v>1170</v>
      </c>
    </row>
    <row r="995" spans="3:4">
      <c r="C995" s="21" t="s">
        <v>191</v>
      </c>
      <c r="D995" s="22" t="s">
        <v>1171</v>
      </c>
    </row>
    <row r="996" spans="3:4">
      <c r="C996" s="21" t="s">
        <v>191</v>
      </c>
      <c r="D996" s="22" t="s">
        <v>1172</v>
      </c>
    </row>
    <row r="997" spans="3:4">
      <c r="C997" s="21" t="s">
        <v>191</v>
      </c>
      <c r="D997" s="22" t="s">
        <v>1173</v>
      </c>
    </row>
    <row r="998" spans="3:4">
      <c r="C998" s="21" t="s">
        <v>191</v>
      </c>
      <c r="D998" s="22" t="s">
        <v>1174</v>
      </c>
    </row>
    <row r="999" spans="3:4">
      <c r="C999" s="21" t="s">
        <v>191</v>
      </c>
      <c r="D999" s="22" t="s">
        <v>1175</v>
      </c>
    </row>
    <row r="1000" spans="3:4">
      <c r="C1000" s="21" t="s">
        <v>191</v>
      </c>
      <c r="D1000" s="22" t="s">
        <v>1176</v>
      </c>
    </row>
    <row r="1001" spans="3:4">
      <c r="C1001" s="21" t="s">
        <v>191</v>
      </c>
      <c r="D1001" s="22" t="s">
        <v>1177</v>
      </c>
    </row>
    <row r="1002" spans="3:4">
      <c r="C1002" s="21" t="s">
        <v>191</v>
      </c>
      <c r="D1002" s="22" t="s">
        <v>1178</v>
      </c>
    </row>
    <row r="1003" spans="3:4">
      <c r="C1003" s="21" t="s">
        <v>191</v>
      </c>
      <c r="D1003" s="22" t="s">
        <v>1179</v>
      </c>
    </row>
    <row r="1004" spans="3:4">
      <c r="C1004" s="21" t="s">
        <v>191</v>
      </c>
      <c r="D1004" s="22" t="s">
        <v>1180</v>
      </c>
    </row>
    <row r="1005" spans="3:4">
      <c r="C1005" s="21" t="s">
        <v>191</v>
      </c>
      <c r="D1005" s="22" t="s">
        <v>1181</v>
      </c>
    </row>
    <row r="1006" spans="3:4">
      <c r="C1006" s="21" t="s">
        <v>191</v>
      </c>
      <c r="D1006" s="22" t="s">
        <v>1182</v>
      </c>
    </row>
    <row r="1007" spans="3:4">
      <c r="C1007" s="21" t="s">
        <v>191</v>
      </c>
      <c r="D1007" s="22" t="s">
        <v>1183</v>
      </c>
    </row>
    <row r="1008" spans="3:4">
      <c r="C1008" s="21" t="s">
        <v>191</v>
      </c>
      <c r="D1008" s="22" t="s">
        <v>1184</v>
      </c>
    </row>
    <row r="1009" spans="3:4">
      <c r="C1009" s="21" t="s">
        <v>191</v>
      </c>
      <c r="D1009" s="22" t="s">
        <v>1185</v>
      </c>
    </row>
    <row r="1010" spans="3:4">
      <c r="C1010" s="21" t="s">
        <v>191</v>
      </c>
      <c r="D1010" s="22" t="s">
        <v>1186</v>
      </c>
    </row>
    <row r="1011" spans="3:4">
      <c r="C1011" s="21" t="s">
        <v>191</v>
      </c>
      <c r="D1011" s="22" t="s">
        <v>1187</v>
      </c>
    </row>
    <row r="1012" spans="3:4">
      <c r="C1012" s="21" t="s">
        <v>191</v>
      </c>
      <c r="D1012" s="22" t="s">
        <v>1188</v>
      </c>
    </row>
    <row r="1013" spans="3:4">
      <c r="C1013" s="21" t="s">
        <v>191</v>
      </c>
      <c r="D1013" s="22" t="s">
        <v>1189</v>
      </c>
    </row>
    <row r="1014" spans="3:4">
      <c r="C1014" s="21" t="s">
        <v>191</v>
      </c>
      <c r="D1014" s="22" t="s">
        <v>1190</v>
      </c>
    </row>
    <row r="1015" spans="3:4">
      <c r="C1015" s="21" t="s">
        <v>191</v>
      </c>
      <c r="D1015" s="22" t="s">
        <v>1191</v>
      </c>
    </row>
    <row r="1016" spans="3:4">
      <c r="C1016" s="21" t="s">
        <v>191</v>
      </c>
      <c r="D1016" s="22" t="s">
        <v>1192</v>
      </c>
    </row>
    <row r="1017" spans="3:4">
      <c r="C1017" s="21" t="s">
        <v>191</v>
      </c>
      <c r="D1017" s="22" t="s">
        <v>1193</v>
      </c>
    </row>
    <row r="1018" spans="3:4">
      <c r="C1018" s="21" t="s">
        <v>191</v>
      </c>
      <c r="D1018" s="22" t="s">
        <v>1194</v>
      </c>
    </row>
    <row r="1019" spans="3:4">
      <c r="C1019" s="21" t="s">
        <v>191</v>
      </c>
      <c r="D1019" s="22" t="s">
        <v>1195</v>
      </c>
    </row>
    <row r="1020" spans="3:4">
      <c r="C1020" s="21" t="s">
        <v>191</v>
      </c>
      <c r="D1020" s="22" t="s">
        <v>1196</v>
      </c>
    </row>
    <row r="1021" spans="3:4">
      <c r="C1021" s="21" t="s">
        <v>191</v>
      </c>
      <c r="D1021" s="22" t="s">
        <v>1197</v>
      </c>
    </row>
    <row r="1022" spans="3:4">
      <c r="C1022" s="21" t="s">
        <v>191</v>
      </c>
      <c r="D1022" s="22" t="s">
        <v>1198</v>
      </c>
    </row>
    <row r="1023" spans="3:4">
      <c r="C1023" s="21" t="s">
        <v>191</v>
      </c>
      <c r="D1023" s="22" t="s">
        <v>1199</v>
      </c>
    </row>
    <row r="1024" spans="3:4">
      <c r="C1024" s="21" t="s">
        <v>191</v>
      </c>
      <c r="D1024" s="22" t="s">
        <v>1200</v>
      </c>
    </row>
    <row r="1025" spans="3:4">
      <c r="C1025" s="21" t="s">
        <v>191</v>
      </c>
      <c r="D1025" s="22" t="s">
        <v>1201</v>
      </c>
    </row>
    <row r="1026" spans="3:4">
      <c r="C1026" s="21" t="s">
        <v>191</v>
      </c>
      <c r="D1026" s="22" t="s">
        <v>1202</v>
      </c>
    </row>
    <row r="1027" spans="3:4">
      <c r="C1027" s="21" t="s">
        <v>191</v>
      </c>
      <c r="D1027" s="22" t="s">
        <v>1203</v>
      </c>
    </row>
    <row r="1028" spans="3:4">
      <c r="C1028" s="21" t="s">
        <v>191</v>
      </c>
      <c r="D1028" s="22" t="s">
        <v>1204</v>
      </c>
    </row>
    <row r="1029" spans="3:4">
      <c r="C1029" s="21" t="s">
        <v>191</v>
      </c>
      <c r="D1029" s="22" t="s">
        <v>1205</v>
      </c>
    </row>
    <row r="1030" spans="3:4">
      <c r="C1030" s="21" t="s">
        <v>191</v>
      </c>
      <c r="D1030" s="22" t="s">
        <v>1206</v>
      </c>
    </row>
    <row r="1031" spans="3:4">
      <c r="C1031" s="21" t="s">
        <v>191</v>
      </c>
      <c r="D1031" s="22" t="s">
        <v>1207</v>
      </c>
    </row>
    <row r="1032" spans="3:4">
      <c r="C1032" s="21" t="s">
        <v>191</v>
      </c>
      <c r="D1032" s="22" t="s">
        <v>1208</v>
      </c>
    </row>
    <row r="1033" spans="3:4">
      <c r="C1033" s="21" t="s">
        <v>191</v>
      </c>
      <c r="D1033" s="22" t="s">
        <v>1209</v>
      </c>
    </row>
    <row r="1034" spans="3:4">
      <c r="C1034" s="21" t="s">
        <v>191</v>
      </c>
      <c r="D1034" s="22" t="s">
        <v>1210</v>
      </c>
    </row>
    <row r="1035" spans="3:4">
      <c r="C1035" s="21" t="s">
        <v>191</v>
      </c>
      <c r="D1035" s="22" t="s">
        <v>1211</v>
      </c>
    </row>
    <row r="1036" spans="3:4">
      <c r="C1036" s="21" t="s">
        <v>191</v>
      </c>
      <c r="D1036" s="22" t="s">
        <v>1212</v>
      </c>
    </row>
    <row r="1037" spans="3:4">
      <c r="C1037" s="21" t="s">
        <v>191</v>
      </c>
      <c r="D1037" s="22" t="s">
        <v>1213</v>
      </c>
    </row>
    <row r="1038" spans="3:4">
      <c r="C1038" s="21" t="s">
        <v>191</v>
      </c>
      <c r="D1038" s="22" t="s">
        <v>1214</v>
      </c>
    </row>
    <row r="1039" spans="3:4">
      <c r="C1039" s="21" t="s">
        <v>191</v>
      </c>
      <c r="D1039" s="22" t="s">
        <v>1215</v>
      </c>
    </row>
    <row r="1040" spans="3:4">
      <c r="C1040" s="21" t="s">
        <v>191</v>
      </c>
      <c r="D1040" s="22" t="s">
        <v>1216</v>
      </c>
    </row>
    <row r="1041" spans="3:4">
      <c r="C1041" s="21" t="s">
        <v>191</v>
      </c>
      <c r="D1041" s="22" t="s">
        <v>991</v>
      </c>
    </row>
    <row r="1042" spans="3:4">
      <c r="C1042" s="21" t="s">
        <v>191</v>
      </c>
      <c r="D1042" s="22" t="s">
        <v>1217</v>
      </c>
    </row>
    <row r="1043" spans="3:4">
      <c r="C1043" s="21" t="s">
        <v>191</v>
      </c>
      <c r="D1043" s="22" t="s">
        <v>1218</v>
      </c>
    </row>
    <row r="1044" spans="3:4">
      <c r="C1044" s="21" t="s">
        <v>191</v>
      </c>
      <c r="D1044" s="22" t="s">
        <v>1219</v>
      </c>
    </row>
    <row r="1045" spans="3:4">
      <c r="C1045" s="21" t="s">
        <v>191</v>
      </c>
      <c r="D1045" s="22" t="s">
        <v>1220</v>
      </c>
    </row>
    <row r="1046" spans="3:4">
      <c r="C1046" s="21" t="s">
        <v>191</v>
      </c>
      <c r="D1046" s="22" t="s">
        <v>1221</v>
      </c>
    </row>
    <row r="1047" spans="3:4">
      <c r="C1047" s="21" t="s">
        <v>193</v>
      </c>
      <c r="D1047" s="22" t="s">
        <v>1222</v>
      </c>
    </row>
    <row r="1048" spans="3:4">
      <c r="C1048" s="21" t="s">
        <v>193</v>
      </c>
      <c r="D1048" s="22" t="s">
        <v>1223</v>
      </c>
    </row>
    <row r="1049" spans="3:4">
      <c r="C1049" s="21" t="s">
        <v>193</v>
      </c>
      <c r="D1049" s="22" t="s">
        <v>1224</v>
      </c>
    </row>
    <row r="1050" spans="3:4">
      <c r="C1050" s="21" t="s">
        <v>193</v>
      </c>
      <c r="D1050" s="22" t="s">
        <v>1225</v>
      </c>
    </row>
    <row r="1051" spans="3:4">
      <c r="C1051" s="21" t="s">
        <v>193</v>
      </c>
      <c r="D1051" s="22" t="s">
        <v>1226</v>
      </c>
    </row>
    <row r="1052" spans="3:4">
      <c r="C1052" s="21" t="s">
        <v>193</v>
      </c>
      <c r="D1052" s="22" t="s">
        <v>1227</v>
      </c>
    </row>
    <row r="1053" spans="3:4">
      <c r="C1053" s="21" t="s">
        <v>193</v>
      </c>
      <c r="D1053" s="22" t="s">
        <v>1228</v>
      </c>
    </row>
    <row r="1054" spans="3:4">
      <c r="C1054" s="21" t="s">
        <v>193</v>
      </c>
      <c r="D1054" s="22" t="s">
        <v>1229</v>
      </c>
    </row>
    <row r="1055" spans="3:4">
      <c r="C1055" s="21" t="s">
        <v>193</v>
      </c>
      <c r="D1055" s="22" t="s">
        <v>1230</v>
      </c>
    </row>
    <row r="1056" spans="3:4">
      <c r="C1056" s="21" t="s">
        <v>193</v>
      </c>
      <c r="D1056" s="22" t="s">
        <v>1231</v>
      </c>
    </row>
    <row r="1057" spans="3:4">
      <c r="C1057" s="21" t="s">
        <v>193</v>
      </c>
      <c r="D1057" s="22" t="s">
        <v>1232</v>
      </c>
    </row>
    <row r="1058" spans="3:4">
      <c r="C1058" s="21" t="s">
        <v>193</v>
      </c>
      <c r="D1058" s="22" t="s">
        <v>1233</v>
      </c>
    </row>
    <row r="1059" spans="3:4">
      <c r="C1059" s="21" t="s">
        <v>193</v>
      </c>
      <c r="D1059" s="22" t="s">
        <v>1234</v>
      </c>
    </row>
    <row r="1060" spans="3:4">
      <c r="C1060" s="21" t="s">
        <v>193</v>
      </c>
      <c r="D1060" s="22" t="s">
        <v>1235</v>
      </c>
    </row>
    <row r="1061" spans="3:4">
      <c r="C1061" s="21" t="s">
        <v>193</v>
      </c>
      <c r="D1061" s="22" t="s">
        <v>1236</v>
      </c>
    </row>
    <row r="1062" spans="3:4">
      <c r="C1062" s="21" t="s">
        <v>193</v>
      </c>
      <c r="D1062" s="22" t="s">
        <v>1237</v>
      </c>
    </row>
    <row r="1063" spans="3:4">
      <c r="C1063" s="21" t="s">
        <v>193</v>
      </c>
      <c r="D1063" s="22" t="s">
        <v>1238</v>
      </c>
    </row>
    <row r="1064" spans="3:4">
      <c r="C1064" s="21" t="s">
        <v>193</v>
      </c>
      <c r="D1064" s="22" t="s">
        <v>529</v>
      </c>
    </row>
    <row r="1065" spans="3:4">
      <c r="C1065" s="21" t="s">
        <v>193</v>
      </c>
      <c r="D1065" s="22" t="s">
        <v>1239</v>
      </c>
    </row>
    <row r="1066" spans="3:4">
      <c r="C1066" s="21" t="s">
        <v>193</v>
      </c>
      <c r="D1066" s="22" t="s">
        <v>1240</v>
      </c>
    </row>
    <row r="1067" spans="3:4">
      <c r="C1067" s="21" t="s">
        <v>193</v>
      </c>
      <c r="D1067" s="22" t="s">
        <v>703</v>
      </c>
    </row>
    <row r="1068" spans="3:4">
      <c r="C1068" s="21" t="s">
        <v>193</v>
      </c>
      <c r="D1068" s="22" t="s">
        <v>1241</v>
      </c>
    </row>
    <row r="1069" spans="3:4">
      <c r="C1069" s="21" t="s">
        <v>193</v>
      </c>
      <c r="D1069" s="22" t="s">
        <v>1242</v>
      </c>
    </row>
    <row r="1070" spans="3:4">
      <c r="C1070" s="21" t="s">
        <v>193</v>
      </c>
      <c r="D1070" s="22" t="s">
        <v>1243</v>
      </c>
    </row>
    <row r="1071" spans="3:4">
      <c r="C1071" s="21" t="s">
        <v>193</v>
      </c>
      <c r="D1071" s="22" t="s">
        <v>1244</v>
      </c>
    </row>
    <row r="1072" spans="3:4">
      <c r="C1072" s="21" t="s">
        <v>193</v>
      </c>
      <c r="D1072" s="22" t="s">
        <v>1245</v>
      </c>
    </row>
    <row r="1073" spans="3:4">
      <c r="C1073" s="21" t="s">
        <v>193</v>
      </c>
      <c r="D1073" s="22" t="s">
        <v>1246</v>
      </c>
    </row>
    <row r="1074" spans="3:4">
      <c r="C1074" s="21" t="s">
        <v>193</v>
      </c>
      <c r="D1074" s="22" t="s">
        <v>1247</v>
      </c>
    </row>
    <row r="1075" spans="3:4">
      <c r="C1075" s="21" t="s">
        <v>193</v>
      </c>
      <c r="D1075" s="22" t="s">
        <v>1248</v>
      </c>
    </row>
    <row r="1076" spans="3:4">
      <c r="C1076" s="21" t="s">
        <v>195</v>
      </c>
      <c r="D1076" s="22" t="s">
        <v>1249</v>
      </c>
    </row>
    <row r="1077" spans="3:4">
      <c r="C1077" s="21" t="s">
        <v>195</v>
      </c>
      <c r="D1077" s="22" t="s">
        <v>1250</v>
      </c>
    </row>
    <row r="1078" spans="3:4">
      <c r="C1078" s="21" t="s">
        <v>195</v>
      </c>
      <c r="D1078" s="22" t="s">
        <v>1251</v>
      </c>
    </row>
    <row r="1079" spans="3:4">
      <c r="C1079" s="21" t="s">
        <v>195</v>
      </c>
      <c r="D1079" s="22" t="s">
        <v>1252</v>
      </c>
    </row>
    <row r="1080" spans="3:4">
      <c r="C1080" s="21" t="s">
        <v>195</v>
      </c>
      <c r="D1080" s="22" t="s">
        <v>1253</v>
      </c>
    </row>
    <row r="1081" spans="3:4">
      <c r="C1081" s="21" t="s">
        <v>195</v>
      </c>
      <c r="D1081" s="22" t="s">
        <v>1254</v>
      </c>
    </row>
    <row r="1082" spans="3:4">
      <c r="C1082" s="21" t="s">
        <v>195</v>
      </c>
      <c r="D1082" s="22" t="s">
        <v>1255</v>
      </c>
    </row>
    <row r="1083" spans="3:4">
      <c r="C1083" s="21" t="s">
        <v>195</v>
      </c>
      <c r="D1083" s="22" t="s">
        <v>1256</v>
      </c>
    </row>
    <row r="1084" spans="3:4">
      <c r="C1084" s="21" t="s">
        <v>195</v>
      </c>
      <c r="D1084" s="22" t="s">
        <v>1257</v>
      </c>
    </row>
    <row r="1085" spans="3:4">
      <c r="C1085" s="21" t="s">
        <v>195</v>
      </c>
      <c r="D1085" s="22" t="s">
        <v>1258</v>
      </c>
    </row>
    <row r="1086" spans="3:4">
      <c r="C1086" s="21" t="s">
        <v>195</v>
      </c>
      <c r="D1086" s="22" t="s">
        <v>1259</v>
      </c>
    </row>
    <row r="1087" spans="3:4">
      <c r="C1087" s="21" t="s">
        <v>195</v>
      </c>
      <c r="D1087" s="22" t="s">
        <v>1260</v>
      </c>
    </row>
    <row r="1088" spans="3:4">
      <c r="C1088" s="21" t="s">
        <v>195</v>
      </c>
      <c r="D1088" s="22" t="s">
        <v>1261</v>
      </c>
    </row>
    <row r="1089" spans="3:4">
      <c r="C1089" s="21" t="s">
        <v>195</v>
      </c>
      <c r="D1089" s="22" t="s">
        <v>1262</v>
      </c>
    </row>
    <row r="1090" spans="3:4">
      <c r="C1090" s="21" t="s">
        <v>195</v>
      </c>
      <c r="D1090" s="22" t="s">
        <v>1263</v>
      </c>
    </row>
    <row r="1091" spans="3:4">
      <c r="C1091" s="21" t="s">
        <v>195</v>
      </c>
      <c r="D1091" s="22" t="s">
        <v>1264</v>
      </c>
    </row>
    <row r="1092" spans="3:4">
      <c r="C1092" s="21" t="s">
        <v>195</v>
      </c>
      <c r="D1092" s="22" t="s">
        <v>1265</v>
      </c>
    </row>
    <row r="1093" spans="3:4">
      <c r="C1093" s="21" t="s">
        <v>195</v>
      </c>
      <c r="D1093" s="22" t="s">
        <v>1266</v>
      </c>
    </row>
    <row r="1094" spans="3:4">
      <c r="C1094" s="21" t="s">
        <v>195</v>
      </c>
      <c r="D1094" s="22" t="s">
        <v>1267</v>
      </c>
    </row>
    <row r="1095" spans="3:4">
      <c r="C1095" s="21" t="s">
        <v>197</v>
      </c>
      <c r="D1095" s="22" t="s">
        <v>1268</v>
      </c>
    </row>
    <row r="1096" spans="3:4">
      <c r="C1096" s="21" t="s">
        <v>197</v>
      </c>
      <c r="D1096" s="22" t="s">
        <v>1269</v>
      </c>
    </row>
    <row r="1097" spans="3:4">
      <c r="C1097" s="21" t="s">
        <v>197</v>
      </c>
      <c r="D1097" s="22" t="s">
        <v>1270</v>
      </c>
    </row>
    <row r="1098" spans="3:4">
      <c r="C1098" s="21" t="s">
        <v>197</v>
      </c>
      <c r="D1098" s="22" t="s">
        <v>1271</v>
      </c>
    </row>
    <row r="1099" spans="3:4">
      <c r="C1099" s="21" t="s">
        <v>197</v>
      </c>
      <c r="D1099" s="22" t="s">
        <v>1272</v>
      </c>
    </row>
    <row r="1100" spans="3:4">
      <c r="C1100" s="21" t="s">
        <v>197</v>
      </c>
      <c r="D1100" s="22" t="s">
        <v>1273</v>
      </c>
    </row>
    <row r="1101" spans="3:4">
      <c r="C1101" s="21" t="s">
        <v>197</v>
      </c>
      <c r="D1101" s="22" t="s">
        <v>1274</v>
      </c>
    </row>
    <row r="1102" spans="3:4">
      <c r="C1102" s="21" t="s">
        <v>197</v>
      </c>
      <c r="D1102" s="22" t="s">
        <v>1275</v>
      </c>
    </row>
    <row r="1103" spans="3:4">
      <c r="C1103" s="21" t="s">
        <v>197</v>
      </c>
      <c r="D1103" s="22" t="s">
        <v>1276</v>
      </c>
    </row>
    <row r="1104" spans="3:4">
      <c r="C1104" s="21" t="s">
        <v>197</v>
      </c>
      <c r="D1104" s="22" t="s">
        <v>1277</v>
      </c>
    </row>
    <row r="1105" spans="3:4">
      <c r="C1105" s="21" t="s">
        <v>197</v>
      </c>
      <c r="D1105" s="22" t="s">
        <v>1278</v>
      </c>
    </row>
    <row r="1106" spans="3:4">
      <c r="C1106" s="21" t="s">
        <v>197</v>
      </c>
      <c r="D1106" s="22" t="s">
        <v>1279</v>
      </c>
    </row>
    <row r="1107" spans="3:4">
      <c r="C1107" s="21" t="s">
        <v>197</v>
      </c>
      <c r="D1107" s="22" t="s">
        <v>1280</v>
      </c>
    </row>
    <row r="1108" spans="3:4">
      <c r="C1108" s="21" t="s">
        <v>197</v>
      </c>
      <c r="D1108" s="22" t="s">
        <v>1281</v>
      </c>
    </row>
    <row r="1109" spans="3:4">
      <c r="C1109" s="21" t="s">
        <v>197</v>
      </c>
      <c r="D1109" s="22" t="s">
        <v>1282</v>
      </c>
    </row>
    <row r="1110" spans="3:4">
      <c r="C1110" s="21" t="s">
        <v>197</v>
      </c>
      <c r="D1110" s="22" t="s">
        <v>1283</v>
      </c>
    </row>
    <row r="1111" spans="3:4">
      <c r="C1111" s="21" t="s">
        <v>197</v>
      </c>
      <c r="D1111" s="22" t="s">
        <v>1284</v>
      </c>
    </row>
    <row r="1112" spans="3:4">
      <c r="C1112" s="21" t="s">
        <v>197</v>
      </c>
      <c r="D1112" s="22" t="s">
        <v>1285</v>
      </c>
    </row>
    <row r="1113" spans="3:4">
      <c r="C1113" s="21" t="s">
        <v>197</v>
      </c>
      <c r="D1113" s="22" t="s">
        <v>1286</v>
      </c>
    </row>
    <row r="1114" spans="3:4">
      <c r="C1114" s="21" t="s">
        <v>197</v>
      </c>
      <c r="D1114" s="22" t="s">
        <v>1287</v>
      </c>
    </row>
    <row r="1115" spans="3:4">
      <c r="C1115" s="21" t="s">
        <v>197</v>
      </c>
      <c r="D1115" s="22" t="s">
        <v>1288</v>
      </c>
    </row>
    <row r="1116" spans="3:4">
      <c r="C1116" s="21" t="s">
        <v>197</v>
      </c>
      <c r="D1116" s="22" t="s">
        <v>1289</v>
      </c>
    </row>
    <row r="1117" spans="3:4">
      <c r="C1117" s="21" t="s">
        <v>197</v>
      </c>
      <c r="D1117" s="22" t="s">
        <v>1290</v>
      </c>
    </row>
    <row r="1118" spans="3:4">
      <c r="C1118" s="21" t="s">
        <v>197</v>
      </c>
      <c r="D1118" s="22" t="s">
        <v>1291</v>
      </c>
    </row>
    <row r="1119" spans="3:4">
      <c r="C1119" s="21" t="s">
        <v>197</v>
      </c>
      <c r="D1119" s="22" t="s">
        <v>1292</v>
      </c>
    </row>
    <row r="1120" spans="3:4">
      <c r="C1120" s="21" t="s">
        <v>197</v>
      </c>
      <c r="D1120" s="22" t="s">
        <v>1293</v>
      </c>
    </row>
    <row r="1121" spans="3:4">
      <c r="C1121" s="21" t="s">
        <v>199</v>
      </c>
      <c r="D1121" s="22" t="s">
        <v>1294</v>
      </c>
    </row>
    <row r="1122" spans="3:4">
      <c r="C1122" s="21" t="s">
        <v>199</v>
      </c>
      <c r="D1122" s="22" t="s">
        <v>1295</v>
      </c>
    </row>
    <row r="1123" spans="3:4">
      <c r="C1123" s="21" t="s">
        <v>199</v>
      </c>
      <c r="D1123" s="22" t="s">
        <v>1296</v>
      </c>
    </row>
    <row r="1124" spans="3:4">
      <c r="C1124" s="21" t="s">
        <v>199</v>
      </c>
      <c r="D1124" s="22" t="s">
        <v>1297</v>
      </c>
    </row>
    <row r="1125" spans="3:4">
      <c r="C1125" s="21" t="s">
        <v>199</v>
      </c>
      <c r="D1125" s="22" t="s">
        <v>1298</v>
      </c>
    </row>
    <row r="1126" spans="3:4">
      <c r="C1126" s="21" t="s">
        <v>199</v>
      </c>
      <c r="D1126" s="22" t="s">
        <v>1299</v>
      </c>
    </row>
    <row r="1127" spans="3:4">
      <c r="C1127" s="21" t="s">
        <v>199</v>
      </c>
      <c r="D1127" s="22" t="s">
        <v>1300</v>
      </c>
    </row>
    <row r="1128" spans="3:4">
      <c r="C1128" s="21" t="s">
        <v>199</v>
      </c>
      <c r="D1128" s="22" t="s">
        <v>1301</v>
      </c>
    </row>
    <row r="1129" spans="3:4">
      <c r="C1129" s="21" t="s">
        <v>199</v>
      </c>
      <c r="D1129" s="22" t="s">
        <v>1302</v>
      </c>
    </row>
    <row r="1130" spans="3:4">
      <c r="C1130" s="21" t="s">
        <v>199</v>
      </c>
      <c r="D1130" s="22" t="s">
        <v>1303</v>
      </c>
    </row>
    <row r="1131" spans="3:4">
      <c r="C1131" s="21" t="s">
        <v>199</v>
      </c>
      <c r="D1131" s="22" t="s">
        <v>1304</v>
      </c>
    </row>
    <row r="1132" spans="3:4">
      <c r="C1132" s="21" t="s">
        <v>199</v>
      </c>
      <c r="D1132" s="22" t="s">
        <v>1305</v>
      </c>
    </row>
    <row r="1133" spans="3:4">
      <c r="C1133" s="21" t="s">
        <v>199</v>
      </c>
      <c r="D1133" s="22" t="s">
        <v>1306</v>
      </c>
    </row>
    <row r="1134" spans="3:4">
      <c r="C1134" s="21" t="s">
        <v>199</v>
      </c>
      <c r="D1134" s="22" t="s">
        <v>1307</v>
      </c>
    </row>
    <row r="1135" spans="3:4">
      <c r="C1135" s="21" t="s">
        <v>199</v>
      </c>
      <c r="D1135" s="22" t="s">
        <v>1308</v>
      </c>
    </row>
    <row r="1136" spans="3:4">
      <c r="C1136" s="21" t="s">
        <v>199</v>
      </c>
      <c r="D1136" s="22" t="s">
        <v>1309</v>
      </c>
    </row>
    <row r="1137" spans="3:4">
      <c r="C1137" s="21" t="s">
        <v>199</v>
      </c>
      <c r="D1137" s="22" t="s">
        <v>1310</v>
      </c>
    </row>
    <row r="1138" spans="3:4">
      <c r="C1138" s="21" t="s">
        <v>199</v>
      </c>
      <c r="D1138" s="22" t="s">
        <v>1311</v>
      </c>
    </row>
    <row r="1139" spans="3:4">
      <c r="C1139" s="21" t="s">
        <v>199</v>
      </c>
      <c r="D1139" s="22" t="s">
        <v>1312</v>
      </c>
    </row>
    <row r="1140" spans="3:4">
      <c r="C1140" s="21" t="s">
        <v>199</v>
      </c>
      <c r="D1140" s="22" t="s">
        <v>1313</v>
      </c>
    </row>
    <row r="1141" spans="3:4">
      <c r="C1141" s="21" t="s">
        <v>199</v>
      </c>
      <c r="D1141" s="22" t="s">
        <v>1314</v>
      </c>
    </row>
    <row r="1142" spans="3:4">
      <c r="C1142" s="21" t="s">
        <v>199</v>
      </c>
      <c r="D1142" s="22" t="s">
        <v>1315</v>
      </c>
    </row>
    <row r="1143" spans="3:4">
      <c r="C1143" s="21" t="s">
        <v>199</v>
      </c>
      <c r="D1143" s="22" t="s">
        <v>1316</v>
      </c>
    </row>
    <row r="1144" spans="3:4">
      <c r="C1144" s="21" t="s">
        <v>199</v>
      </c>
      <c r="D1144" s="22" t="s">
        <v>1317</v>
      </c>
    </row>
    <row r="1145" spans="3:4">
      <c r="C1145" s="21" t="s">
        <v>199</v>
      </c>
      <c r="D1145" s="22" t="s">
        <v>1318</v>
      </c>
    </row>
    <row r="1146" spans="3:4">
      <c r="C1146" s="21" t="s">
        <v>199</v>
      </c>
      <c r="D1146" s="22" t="s">
        <v>1319</v>
      </c>
    </row>
    <row r="1147" spans="3:4">
      <c r="C1147" s="21" t="s">
        <v>199</v>
      </c>
      <c r="D1147" s="22" t="s">
        <v>1320</v>
      </c>
    </row>
    <row r="1148" spans="3:4">
      <c r="C1148" s="21" t="s">
        <v>199</v>
      </c>
      <c r="D1148" s="22" t="s">
        <v>1321</v>
      </c>
    </row>
    <row r="1149" spans="3:4">
      <c r="C1149" s="21" t="s">
        <v>199</v>
      </c>
      <c r="D1149" s="22" t="s">
        <v>1322</v>
      </c>
    </row>
    <row r="1150" spans="3:4">
      <c r="C1150" s="21" t="s">
        <v>199</v>
      </c>
      <c r="D1150" s="22" t="s">
        <v>1323</v>
      </c>
    </row>
    <row r="1151" spans="3:4">
      <c r="C1151" s="21" t="s">
        <v>199</v>
      </c>
      <c r="D1151" s="22" t="s">
        <v>1324</v>
      </c>
    </row>
    <row r="1152" spans="3:4">
      <c r="C1152" s="21" t="s">
        <v>199</v>
      </c>
      <c r="D1152" s="22" t="s">
        <v>1325</v>
      </c>
    </row>
    <row r="1153" spans="3:4">
      <c r="C1153" s="21" t="s">
        <v>199</v>
      </c>
      <c r="D1153" s="22" t="s">
        <v>1326</v>
      </c>
    </row>
    <row r="1154" spans="3:4">
      <c r="C1154" s="21" t="s">
        <v>199</v>
      </c>
      <c r="D1154" s="22" t="s">
        <v>1327</v>
      </c>
    </row>
    <row r="1155" spans="3:4">
      <c r="C1155" s="21" t="s">
        <v>199</v>
      </c>
      <c r="D1155" s="22" t="s">
        <v>1328</v>
      </c>
    </row>
    <row r="1156" spans="3:4">
      <c r="C1156" s="21" t="s">
        <v>199</v>
      </c>
      <c r="D1156" s="22" t="s">
        <v>1329</v>
      </c>
    </row>
    <row r="1157" spans="3:4">
      <c r="C1157" s="21" t="s">
        <v>199</v>
      </c>
      <c r="D1157" s="22" t="s">
        <v>1330</v>
      </c>
    </row>
    <row r="1158" spans="3:4">
      <c r="C1158" s="21" t="s">
        <v>199</v>
      </c>
      <c r="D1158" s="22" t="s">
        <v>1331</v>
      </c>
    </row>
    <row r="1159" spans="3:4">
      <c r="C1159" s="21" t="s">
        <v>199</v>
      </c>
      <c r="D1159" s="22" t="s">
        <v>1332</v>
      </c>
    </row>
    <row r="1160" spans="3:4">
      <c r="C1160" s="21" t="s">
        <v>199</v>
      </c>
      <c r="D1160" s="22" t="s">
        <v>1333</v>
      </c>
    </row>
    <row r="1161" spans="3:4">
      <c r="C1161" s="21" t="s">
        <v>199</v>
      </c>
      <c r="D1161" s="22" t="s">
        <v>1334</v>
      </c>
    </row>
    <row r="1162" spans="3:4">
      <c r="C1162" s="21" t="s">
        <v>199</v>
      </c>
      <c r="D1162" s="22" t="s">
        <v>1335</v>
      </c>
    </row>
    <row r="1163" spans="3:4">
      <c r="C1163" s="21" t="s">
        <v>199</v>
      </c>
      <c r="D1163" s="22" t="s">
        <v>1336</v>
      </c>
    </row>
    <row r="1164" spans="3:4">
      <c r="C1164" s="21" t="s">
        <v>201</v>
      </c>
      <c r="D1164" s="22" t="s">
        <v>1337</v>
      </c>
    </row>
    <row r="1165" spans="3:4">
      <c r="C1165" s="21" t="s">
        <v>201</v>
      </c>
      <c r="D1165" s="22" t="s">
        <v>1338</v>
      </c>
    </row>
    <row r="1166" spans="3:4">
      <c r="C1166" s="21" t="s">
        <v>201</v>
      </c>
      <c r="D1166" s="22" t="s">
        <v>1339</v>
      </c>
    </row>
    <row r="1167" spans="3:4">
      <c r="C1167" s="21" t="s">
        <v>201</v>
      </c>
      <c r="D1167" s="22" t="s">
        <v>1340</v>
      </c>
    </row>
    <row r="1168" spans="3:4">
      <c r="C1168" s="21" t="s">
        <v>201</v>
      </c>
      <c r="D1168" s="22" t="s">
        <v>1341</v>
      </c>
    </row>
    <row r="1169" spans="3:4">
      <c r="C1169" s="21" t="s">
        <v>201</v>
      </c>
      <c r="D1169" s="22" t="s">
        <v>1342</v>
      </c>
    </row>
    <row r="1170" spans="3:4">
      <c r="C1170" s="21" t="s">
        <v>201</v>
      </c>
      <c r="D1170" s="22" t="s">
        <v>1343</v>
      </c>
    </row>
    <row r="1171" spans="3:4">
      <c r="C1171" s="21" t="s">
        <v>201</v>
      </c>
      <c r="D1171" s="22" t="s">
        <v>1344</v>
      </c>
    </row>
    <row r="1172" spans="3:4">
      <c r="C1172" s="21" t="s">
        <v>201</v>
      </c>
      <c r="D1172" s="22" t="s">
        <v>1345</v>
      </c>
    </row>
    <row r="1173" spans="3:4">
      <c r="C1173" s="21" t="s">
        <v>201</v>
      </c>
      <c r="D1173" s="22" t="s">
        <v>1346</v>
      </c>
    </row>
    <row r="1174" spans="3:4">
      <c r="C1174" s="21" t="s">
        <v>201</v>
      </c>
      <c r="D1174" s="22" t="s">
        <v>1347</v>
      </c>
    </row>
    <row r="1175" spans="3:4">
      <c r="C1175" s="21" t="s">
        <v>201</v>
      </c>
      <c r="D1175" s="22" t="s">
        <v>1348</v>
      </c>
    </row>
    <row r="1176" spans="3:4">
      <c r="C1176" s="21" t="s">
        <v>201</v>
      </c>
      <c r="D1176" s="22" t="s">
        <v>1349</v>
      </c>
    </row>
    <row r="1177" spans="3:4">
      <c r="C1177" s="21" t="s">
        <v>201</v>
      </c>
      <c r="D1177" s="22" t="s">
        <v>1350</v>
      </c>
    </row>
    <row r="1178" spans="3:4">
      <c r="C1178" s="21" t="s">
        <v>201</v>
      </c>
      <c r="D1178" s="22" t="s">
        <v>1351</v>
      </c>
    </row>
    <row r="1179" spans="3:4">
      <c r="C1179" s="21" t="s">
        <v>201</v>
      </c>
      <c r="D1179" s="22" t="s">
        <v>1352</v>
      </c>
    </row>
    <row r="1180" spans="3:4">
      <c r="C1180" s="21" t="s">
        <v>201</v>
      </c>
      <c r="D1180" s="22" t="s">
        <v>1353</v>
      </c>
    </row>
    <row r="1181" spans="3:4">
      <c r="C1181" s="21" t="s">
        <v>201</v>
      </c>
      <c r="D1181" s="22" t="s">
        <v>1354</v>
      </c>
    </row>
    <row r="1182" spans="3:4">
      <c r="C1182" s="21" t="s">
        <v>201</v>
      </c>
      <c r="D1182" s="22" t="s">
        <v>1355</v>
      </c>
    </row>
    <row r="1183" spans="3:4">
      <c r="C1183" s="21" t="s">
        <v>201</v>
      </c>
      <c r="D1183" s="22" t="s">
        <v>1356</v>
      </c>
    </row>
    <row r="1184" spans="3:4">
      <c r="C1184" s="21" t="s">
        <v>201</v>
      </c>
      <c r="D1184" s="22" t="s">
        <v>1357</v>
      </c>
    </row>
    <row r="1185" spans="3:4">
      <c r="C1185" s="21" t="s">
        <v>201</v>
      </c>
      <c r="D1185" s="22" t="s">
        <v>1358</v>
      </c>
    </row>
    <row r="1186" spans="3:4">
      <c r="C1186" s="21" t="s">
        <v>201</v>
      </c>
      <c r="D1186" s="22" t="s">
        <v>1359</v>
      </c>
    </row>
    <row r="1187" spans="3:4">
      <c r="C1187" s="21" t="s">
        <v>201</v>
      </c>
      <c r="D1187" s="22" t="s">
        <v>1360</v>
      </c>
    </row>
    <row r="1188" spans="3:4">
      <c r="C1188" s="21" t="s">
        <v>201</v>
      </c>
      <c r="D1188" s="22" t="s">
        <v>1361</v>
      </c>
    </row>
    <row r="1189" spans="3:4">
      <c r="C1189" s="21" t="s">
        <v>201</v>
      </c>
      <c r="D1189" s="22" t="s">
        <v>1362</v>
      </c>
    </row>
    <row r="1190" spans="3:4">
      <c r="C1190" s="21" t="s">
        <v>201</v>
      </c>
      <c r="D1190" s="22" t="s">
        <v>1363</v>
      </c>
    </row>
    <row r="1191" spans="3:4">
      <c r="C1191" s="21" t="s">
        <v>201</v>
      </c>
      <c r="D1191" s="22" t="s">
        <v>1364</v>
      </c>
    </row>
    <row r="1192" spans="3:4">
      <c r="C1192" s="21" t="s">
        <v>201</v>
      </c>
      <c r="D1192" s="22" t="s">
        <v>1365</v>
      </c>
    </row>
    <row r="1193" spans="3:4">
      <c r="C1193" s="21" t="s">
        <v>201</v>
      </c>
      <c r="D1193" s="22" t="s">
        <v>1366</v>
      </c>
    </row>
    <row r="1194" spans="3:4">
      <c r="C1194" s="21" t="s">
        <v>201</v>
      </c>
      <c r="D1194" s="22" t="s">
        <v>1367</v>
      </c>
    </row>
    <row r="1195" spans="3:4">
      <c r="C1195" s="21" t="s">
        <v>201</v>
      </c>
      <c r="D1195" s="22" t="s">
        <v>1368</v>
      </c>
    </row>
    <row r="1196" spans="3:4">
      <c r="C1196" s="21" t="s">
        <v>201</v>
      </c>
      <c r="D1196" s="22" t="s">
        <v>1369</v>
      </c>
    </row>
    <row r="1197" spans="3:4">
      <c r="C1197" s="21" t="s">
        <v>201</v>
      </c>
      <c r="D1197" s="22" t="s">
        <v>1370</v>
      </c>
    </row>
    <row r="1198" spans="3:4">
      <c r="C1198" s="21" t="s">
        <v>201</v>
      </c>
      <c r="D1198" s="22" t="s">
        <v>1371</v>
      </c>
    </row>
    <row r="1199" spans="3:4">
      <c r="C1199" s="21" t="s">
        <v>201</v>
      </c>
      <c r="D1199" s="22" t="s">
        <v>1372</v>
      </c>
    </row>
    <row r="1200" spans="3:4">
      <c r="C1200" s="21" t="s">
        <v>201</v>
      </c>
      <c r="D1200" s="22" t="s">
        <v>1334</v>
      </c>
    </row>
    <row r="1201" spans="3:4">
      <c r="C1201" s="21" t="s">
        <v>201</v>
      </c>
      <c r="D1201" s="22" t="s">
        <v>1373</v>
      </c>
    </row>
    <row r="1202" spans="3:4">
      <c r="C1202" s="21" t="s">
        <v>201</v>
      </c>
      <c r="D1202" s="22" t="s">
        <v>1374</v>
      </c>
    </row>
    <row r="1203" spans="3:4">
      <c r="C1203" s="21" t="s">
        <v>201</v>
      </c>
      <c r="D1203" s="22" t="s">
        <v>1375</v>
      </c>
    </row>
    <row r="1204" spans="3:4">
      <c r="C1204" s="21" t="s">
        <v>201</v>
      </c>
      <c r="D1204" s="22" t="s">
        <v>1376</v>
      </c>
    </row>
    <row r="1205" spans="3:4">
      <c r="C1205" s="21" t="s">
        <v>203</v>
      </c>
      <c r="D1205" s="22" t="s">
        <v>1377</v>
      </c>
    </row>
    <row r="1206" spans="3:4">
      <c r="C1206" s="21" t="s">
        <v>203</v>
      </c>
      <c r="D1206" s="22" t="s">
        <v>1378</v>
      </c>
    </row>
    <row r="1207" spans="3:4">
      <c r="C1207" s="21" t="s">
        <v>203</v>
      </c>
      <c r="D1207" s="22" t="s">
        <v>1379</v>
      </c>
    </row>
    <row r="1208" spans="3:4">
      <c r="C1208" s="21" t="s">
        <v>203</v>
      </c>
      <c r="D1208" s="22" t="s">
        <v>1380</v>
      </c>
    </row>
    <row r="1209" spans="3:4">
      <c r="C1209" s="21" t="s">
        <v>203</v>
      </c>
      <c r="D1209" s="22" t="s">
        <v>1381</v>
      </c>
    </row>
    <row r="1210" spans="3:4">
      <c r="C1210" s="21" t="s">
        <v>203</v>
      </c>
      <c r="D1210" s="22" t="s">
        <v>1382</v>
      </c>
    </row>
    <row r="1211" spans="3:4">
      <c r="C1211" s="21" t="s">
        <v>203</v>
      </c>
      <c r="D1211" s="22" t="s">
        <v>1383</v>
      </c>
    </row>
    <row r="1212" spans="3:4">
      <c r="C1212" s="21" t="s">
        <v>203</v>
      </c>
      <c r="D1212" s="22" t="s">
        <v>1384</v>
      </c>
    </row>
    <row r="1213" spans="3:4">
      <c r="C1213" s="21" t="s">
        <v>203</v>
      </c>
      <c r="D1213" s="22" t="s">
        <v>1385</v>
      </c>
    </row>
    <row r="1214" spans="3:4">
      <c r="C1214" s="21" t="s">
        <v>203</v>
      </c>
      <c r="D1214" s="22" t="s">
        <v>1386</v>
      </c>
    </row>
    <row r="1215" spans="3:4">
      <c r="C1215" s="21" t="s">
        <v>203</v>
      </c>
      <c r="D1215" s="22" t="s">
        <v>1387</v>
      </c>
    </row>
    <row r="1216" spans="3:4">
      <c r="C1216" s="21" t="s">
        <v>203</v>
      </c>
      <c r="D1216" s="22" t="s">
        <v>1388</v>
      </c>
    </row>
    <row r="1217" spans="3:4">
      <c r="C1217" s="21" t="s">
        <v>203</v>
      </c>
      <c r="D1217" s="22" t="s">
        <v>1389</v>
      </c>
    </row>
    <row r="1218" spans="3:4">
      <c r="C1218" s="21" t="s">
        <v>203</v>
      </c>
      <c r="D1218" s="22" t="s">
        <v>1390</v>
      </c>
    </row>
    <row r="1219" spans="3:4">
      <c r="C1219" s="21" t="s">
        <v>203</v>
      </c>
      <c r="D1219" s="22" t="s">
        <v>1391</v>
      </c>
    </row>
    <row r="1220" spans="3:4">
      <c r="C1220" s="21" t="s">
        <v>203</v>
      </c>
      <c r="D1220" s="22" t="s">
        <v>1392</v>
      </c>
    </row>
    <row r="1221" spans="3:4">
      <c r="C1221" s="21" t="s">
        <v>203</v>
      </c>
      <c r="D1221" s="22" t="s">
        <v>1393</v>
      </c>
    </row>
    <row r="1222" spans="3:4">
      <c r="C1222" s="21" t="s">
        <v>203</v>
      </c>
      <c r="D1222" s="22" t="s">
        <v>540</v>
      </c>
    </row>
    <row r="1223" spans="3:4">
      <c r="C1223" s="21" t="s">
        <v>203</v>
      </c>
      <c r="D1223" s="22" t="s">
        <v>1394</v>
      </c>
    </row>
    <row r="1224" spans="3:4">
      <c r="C1224" s="21" t="s">
        <v>203</v>
      </c>
      <c r="D1224" s="22" t="s">
        <v>1395</v>
      </c>
    </row>
    <row r="1225" spans="3:4">
      <c r="C1225" s="21" t="s">
        <v>203</v>
      </c>
      <c r="D1225" s="22" t="s">
        <v>1396</v>
      </c>
    </row>
    <row r="1226" spans="3:4">
      <c r="C1226" s="21" t="s">
        <v>203</v>
      </c>
      <c r="D1226" s="22" t="s">
        <v>1397</v>
      </c>
    </row>
    <row r="1227" spans="3:4">
      <c r="C1227" s="21" t="s">
        <v>203</v>
      </c>
      <c r="D1227" s="22" t="s">
        <v>1398</v>
      </c>
    </row>
    <row r="1228" spans="3:4">
      <c r="C1228" s="21" t="s">
        <v>203</v>
      </c>
      <c r="D1228" s="22" t="s">
        <v>1399</v>
      </c>
    </row>
    <row r="1229" spans="3:4">
      <c r="C1229" s="21" t="s">
        <v>203</v>
      </c>
      <c r="D1229" s="22" t="s">
        <v>1400</v>
      </c>
    </row>
    <row r="1230" spans="3:4">
      <c r="C1230" s="21" t="s">
        <v>203</v>
      </c>
      <c r="D1230" s="22" t="s">
        <v>1401</v>
      </c>
    </row>
    <row r="1231" spans="3:4">
      <c r="C1231" s="21" t="s">
        <v>203</v>
      </c>
      <c r="D1231" s="22" t="s">
        <v>1402</v>
      </c>
    </row>
    <row r="1232" spans="3:4">
      <c r="C1232" s="21" t="s">
        <v>203</v>
      </c>
      <c r="D1232" s="22" t="s">
        <v>1403</v>
      </c>
    </row>
    <row r="1233" spans="3:4">
      <c r="C1233" s="21" t="s">
        <v>203</v>
      </c>
      <c r="D1233" s="22" t="s">
        <v>1404</v>
      </c>
    </row>
    <row r="1234" spans="3:4">
      <c r="C1234" s="21" t="s">
        <v>203</v>
      </c>
      <c r="D1234" s="22" t="s">
        <v>1405</v>
      </c>
    </row>
    <row r="1235" spans="3:4">
      <c r="C1235" s="21" t="s">
        <v>203</v>
      </c>
      <c r="D1235" s="22" t="s">
        <v>1406</v>
      </c>
    </row>
    <row r="1236" spans="3:4">
      <c r="C1236" s="21" t="s">
        <v>203</v>
      </c>
      <c r="D1236" s="22" t="s">
        <v>1407</v>
      </c>
    </row>
    <row r="1237" spans="3:4">
      <c r="C1237" s="21" t="s">
        <v>203</v>
      </c>
      <c r="D1237" s="22" t="s">
        <v>1408</v>
      </c>
    </row>
    <row r="1238" spans="3:4">
      <c r="C1238" s="21" t="s">
        <v>203</v>
      </c>
      <c r="D1238" s="22" t="s">
        <v>1409</v>
      </c>
    </row>
    <row r="1239" spans="3:4">
      <c r="C1239" s="21" t="s">
        <v>203</v>
      </c>
      <c r="D1239" s="22" t="s">
        <v>1410</v>
      </c>
    </row>
    <row r="1240" spans="3:4">
      <c r="C1240" s="21" t="s">
        <v>203</v>
      </c>
      <c r="D1240" s="22" t="s">
        <v>1411</v>
      </c>
    </row>
    <row r="1241" spans="3:4">
      <c r="C1241" s="21" t="s">
        <v>203</v>
      </c>
      <c r="D1241" s="22" t="s">
        <v>1412</v>
      </c>
    </row>
    <row r="1242" spans="3:4">
      <c r="C1242" s="21" t="s">
        <v>203</v>
      </c>
      <c r="D1242" s="22" t="s">
        <v>1041</v>
      </c>
    </row>
    <row r="1243" spans="3:4">
      <c r="C1243" s="21" t="s">
        <v>203</v>
      </c>
      <c r="D1243" s="22" t="s">
        <v>1413</v>
      </c>
    </row>
    <row r="1244" spans="3:4">
      <c r="C1244" s="21" t="s">
        <v>205</v>
      </c>
      <c r="D1244" s="22" t="s">
        <v>1414</v>
      </c>
    </row>
    <row r="1245" spans="3:4">
      <c r="C1245" s="21" t="s">
        <v>205</v>
      </c>
      <c r="D1245" s="22" t="s">
        <v>1415</v>
      </c>
    </row>
    <row r="1246" spans="3:4">
      <c r="C1246" s="21" t="s">
        <v>205</v>
      </c>
      <c r="D1246" s="22" t="s">
        <v>1416</v>
      </c>
    </row>
    <row r="1247" spans="3:4">
      <c r="C1247" s="21" t="s">
        <v>205</v>
      </c>
      <c r="D1247" s="22" t="s">
        <v>1417</v>
      </c>
    </row>
    <row r="1248" spans="3:4">
      <c r="C1248" s="21" t="s">
        <v>205</v>
      </c>
      <c r="D1248" s="22" t="s">
        <v>1418</v>
      </c>
    </row>
    <row r="1249" spans="3:4">
      <c r="C1249" s="21" t="s">
        <v>205</v>
      </c>
      <c r="D1249" s="22" t="s">
        <v>1419</v>
      </c>
    </row>
    <row r="1250" spans="3:4">
      <c r="C1250" s="21" t="s">
        <v>205</v>
      </c>
      <c r="D1250" s="22" t="s">
        <v>1420</v>
      </c>
    </row>
    <row r="1251" spans="3:4">
      <c r="C1251" s="21" t="s">
        <v>205</v>
      </c>
      <c r="D1251" s="22" t="s">
        <v>1421</v>
      </c>
    </row>
    <row r="1252" spans="3:4">
      <c r="C1252" s="21" t="s">
        <v>205</v>
      </c>
      <c r="D1252" s="22" t="s">
        <v>1422</v>
      </c>
    </row>
    <row r="1253" spans="3:4">
      <c r="C1253" s="21" t="s">
        <v>205</v>
      </c>
      <c r="D1253" s="22" t="s">
        <v>1423</v>
      </c>
    </row>
    <row r="1254" spans="3:4">
      <c r="C1254" s="21" t="s">
        <v>205</v>
      </c>
      <c r="D1254" s="22" t="s">
        <v>1424</v>
      </c>
    </row>
    <row r="1255" spans="3:4">
      <c r="C1255" s="21" t="s">
        <v>205</v>
      </c>
      <c r="D1255" s="22" t="s">
        <v>1425</v>
      </c>
    </row>
    <row r="1256" spans="3:4">
      <c r="C1256" s="21" t="s">
        <v>205</v>
      </c>
      <c r="D1256" s="22" t="s">
        <v>1426</v>
      </c>
    </row>
    <row r="1257" spans="3:4">
      <c r="C1257" s="21" t="s">
        <v>205</v>
      </c>
      <c r="D1257" s="22" t="s">
        <v>1427</v>
      </c>
    </row>
    <row r="1258" spans="3:4">
      <c r="C1258" s="21" t="s">
        <v>205</v>
      </c>
      <c r="D1258" s="22" t="s">
        <v>1428</v>
      </c>
    </row>
    <row r="1259" spans="3:4">
      <c r="C1259" s="21" t="s">
        <v>205</v>
      </c>
      <c r="D1259" s="22" t="s">
        <v>1429</v>
      </c>
    </row>
    <row r="1260" spans="3:4">
      <c r="C1260" s="21" t="s">
        <v>205</v>
      </c>
      <c r="D1260" s="22" t="s">
        <v>991</v>
      </c>
    </row>
    <row r="1261" spans="3:4">
      <c r="C1261" s="21" t="s">
        <v>205</v>
      </c>
      <c r="D1261" s="22" t="s">
        <v>337</v>
      </c>
    </row>
    <row r="1262" spans="3:4">
      <c r="C1262" s="21" t="s">
        <v>205</v>
      </c>
      <c r="D1262" s="22" t="s">
        <v>1430</v>
      </c>
    </row>
    <row r="1263" spans="3:4">
      <c r="C1263" s="21" t="s">
        <v>205</v>
      </c>
      <c r="D1263" s="22" t="s">
        <v>1431</v>
      </c>
    </row>
    <row r="1264" spans="3:4">
      <c r="C1264" s="21" t="s">
        <v>205</v>
      </c>
      <c r="D1264" s="22" t="s">
        <v>1432</v>
      </c>
    </row>
    <row r="1265" spans="3:4">
      <c r="C1265" s="21" t="s">
        <v>205</v>
      </c>
      <c r="D1265" s="22" t="s">
        <v>1433</v>
      </c>
    </row>
    <row r="1266" spans="3:4">
      <c r="C1266" s="21" t="s">
        <v>205</v>
      </c>
      <c r="D1266" s="22" t="s">
        <v>1434</v>
      </c>
    </row>
    <row r="1267" spans="3:4">
      <c r="C1267" s="21" t="s">
        <v>205</v>
      </c>
      <c r="D1267" s="22" t="s">
        <v>1435</v>
      </c>
    </row>
    <row r="1268" spans="3:4">
      <c r="C1268" s="21" t="s">
        <v>205</v>
      </c>
      <c r="D1268" s="22" t="s">
        <v>1436</v>
      </c>
    </row>
    <row r="1269" spans="3:4">
      <c r="C1269" s="21" t="s">
        <v>205</v>
      </c>
      <c r="D1269" s="22" t="s">
        <v>1437</v>
      </c>
    </row>
    <row r="1270" spans="3:4">
      <c r="C1270" s="21" t="s">
        <v>205</v>
      </c>
      <c r="D1270" s="22" t="s">
        <v>1438</v>
      </c>
    </row>
    <row r="1271" spans="3:4">
      <c r="C1271" s="21" t="s">
        <v>205</v>
      </c>
      <c r="D1271" s="22" t="s">
        <v>1439</v>
      </c>
    </row>
    <row r="1272" spans="3:4">
      <c r="C1272" s="21" t="s">
        <v>205</v>
      </c>
      <c r="D1272" s="22" t="s">
        <v>1440</v>
      </c>
    </row>
    <row r="1273" spans="3:4">
      <c r="C1273" s="21" t="s">
        <v>205</v>
      </c>
      <c r="D1273" s="22" t="s">
        <v>1441</v>
      </c>
    </row>
    <row r="1274" spans="3:4">
      <c r="C1274" s="21" t="s">
        <v>207</v>
      </c>
      <c r="D1274" s="22" t="s">
        <v>1442</v>
      </c>
    </row>
    <row r="1275" spans="3:4">
      <c r="C1275" s="21" t="s">
        <v>207</v>
      </c>
      <c r="D1275" s="22" t="s">
        <v>1443</v>
      </c>
    </row>
    <row r="1276" spans="3:4">
      <c r="C1276" s="21" t="s">
        <v>207</v>
      </c>
      <c r="D1276" s="22" t="s">
        <v>1444</v>
      </c>
    </row>
    <row r="1277" spans="3:4">
      <c r="C1277" s="21" t="s">
        <v>207</v>
      </c>
      <c r="D1277" s="22" t="s">
        <v>1445</v>
      </c>
    </row>
    <row r="1278" spans="3:4">
      <c r="C1278" s="21" t="s">
        <v>207</v>
      </c>
      <c r="D1278" s="22" t="s">
        <v>1446</v>
      </c>
    </row>
    <row r="1279" spans="3:4">
      <c r="C1279" s="21" t="s">
        <v>207</v>
      </c>
      <c r="D1279" s="22" t="s">
        <v>1447</v>
      </c>
    </row>
    <row r="1280" spans="3:4">
      <c r="C1280" s="21" t="s">
        <v>207</v>
      </c>
      <c r="D1280" s="22" t="s">
        <v>1448</v>
      </c>
    </row>
    <row r="1281" spans="3:4">
      <c r="C1281" s="21" t="s">
        <v>207</v>
      </c>
      <c r="D1281" s="22" t="s">
        <v>1449</v>
      </c>
    </row>
    <row r="1282" spans="3:4">
      <c r="C1282" s="21" t="s">
        <v>207</v>
      </c>
      <c r="D1282" s="22" t="s">
        <v>1450</v>
      </c>
    </row>
    <row r="1283" spans="3:4">
      <c r="C1283" s="21" t="s">
        <v>207</v>
      </c>
      <c r="D1283" s="22" t="s">
        <v>1451</v>
      </c>
    </row>
    <row r="1284" spans="3:4">
      <c r="C1284" s="21" t="s">
        <v>207</v>
      </c>
      <c r="D1284" s="22" t="s">
        <v>1452</v>
      </c>
    </row>
    <row r="1285" spans="3:4">
      <c r="C1285" s="21" t="s">
        <v>207</v>
      </c>
      <c r="D1285" s="22" t="s">
        <v>1453</v>
      </c>
    </row>
    <row r="1286" spans="3:4">
      <c r="C1286" s="21" t="s">
        <v>207</v>
      </c>
      <c r="D1286" s="22" t="s">
        <v>1454</v>
      </c>
    </row>
    <row r="1287" spans="3:4">
      <c r="C1287" s="21" t="s">
        <v>207</v>
      </c>
      <c r="D1287" s="22" t="s">
        <v>1455</v>
      </c>
    </row>
    <row r="1288" spans="3:4">
      <c r="C1288" s="21" t="s">
        <v>207</v>
      </c>
      <c r="D1288" s="22" t="s">
        <v>416</v>
      </c>
    </row>
    <row r="1289" spans="3:4">
      <c r="C1289" s="21" t="s">
        <v>207</v>
      </c>
      <c r="D1289" s="22" t="s">
        <v>1456</v>
      </c>
    </row>
    <row r="1290" spans="3:4">
      <c r="C1290" s="21" t="s">
        <v>207</v>
      </c>
      <c r="D1290" s="22" t="s">
        <v>1457</v>
      </c>
    </row>
    <row r="1291" spans="3:4">
      <c r="C1291" s="21" t="s">
        <v>207</v>
      </c>
      <c r="D1291" s="22" t="s">
        <v>1262</v>
      </c>
    </row>
    <row r="1292" spans="3:4">
      <c r="C1292" s="21" t="s">
        <v>207</v>
      </c>
      <c r="D1292" s="22" t="s">
        <v>1458</v>
      </c>
    </row>
    <row r="1293" spans="3:4">
      <c r="C1293" s="21" t="s">
        <v>209</v>
      </c>
      <c r="D1293" s="22" t="s">
        <v>1459</v>
      </c>
    </row>
    <row r="1294" spans="3:4">
      <c r="C1294" s="21" t="s">
        <v>209</v>
      </c>
      <c r="D1294" s="22" t="s">
        <v>1460</v>
      </c>
    </row>
    <row r="1295" spans="3:4">
      <c r="C1295" s="21" t="s">
        <v>209</v>
      </c>
      <c r="D1295" s="22" t="s">
        <v>1461</v>
      </c>
    </row>
    <row r="1296" spans="3:4">
      <c r="C1296" s="21" t="s">
        <v>209</v>
      </c>
      <c r="D1296" s="22" t="s">
        <v>1462</v>
      </c>
    </row>
    <row r="1297" spans="3:4">
      <c r="C1297" s="21" t="s">
        <v>209</v>
      </c>
      <c r="D1297" s="22" t="s">
        <v>1463</v>
      </c>
    </row>
    <row r="1298" spans="3:4">
      <c r="C1298" s="21" t="s">
        <v>209</v>
      </c>
      <c r="D1298" s="22" t="s">
        <v>1464</v>
      </c>
    </row>
    <row r="1299" spans="3:4">
      <c r="C1299" s="21" t="s">
        <v>209</v>
      </c>
      <c r="D1299" s="22" t="s">
        <v>1465</v>
      </c>
    </row>
    <row r="1300" spans="3:4">
      <c r="C1300" s="21" t="s">
        <v>209</v>
      </c>
      <c r="D1300" s="22" t="s">
        <v>1466</v>
      </c>
    </row>
    <row r="1301" spans="3:4">
      <c r="C1301" s="21" t="s">
        <v>209</v>
      </c>
      <c r="D1301" s="22" t="s">
        <v>1467</v>
      </c>
    </row>
    <row r="1302" spans="3:4">
      <c r="C1302" s="21" t="s">
        <v>209</v>
      </c>
      <c r="D1302" s="22" t="s">
        <v>1468</v>
      </c>
    </row>
    <row r="1303" spans="3:4">
      <c r="C1303" s="21" t="s">
        <v>209</v>
      </c>
      <c r="D1303" s="22" t="s">
        <v>1469</v>
      </c>
    </row>
    <row r="1304" spans="3:4">
      <c r="C1304" s="21" t="s">
        <v>209</v>
      </c>
      <c r="D1304" s="22" t="s">
        <v>509</v>
      </c>
    </row>
    <row r="1305" spans="3:4">
      <c r="C1305" s="21" t="s">
        <v>209</v>
      </c>
      <c r="D1305" s="22" t="s">
        <v>1470</v>
      </c>
    </row>
    <row r="1306" spans="3:4">
      <c r="C1306" s="21" t="s">
        <v>209</v>
      </c>
      <c r="D1306" s="22" t="s">
        <v>1471</v>
      </c>
    </row>
    <row r="1307" spans="3:4">
      <c r="C1307" s="21" t="s">
        <v>209</v>
      </c>
      <c r="D1307" s="22" t="s">
        <v>1472</v>
      </c>
    </row>
    <row r="1308" spans="3:4">
      <c r="C1308" s="21" t="s">
        <v>209</v>
      </c>
      <c r="D1308" s="22" t="s">
        <v>1473</v>
      </c>
    </row>
    <row r="1309" spans="3:4">
      <c r="C1309" s="21" t="s">
        <v>209</v>
      </c>
      <c r="D1309" s="22" t="s">
        <v>1474</v>
      </c>
    </row>
    <row r="1310" spans="3:4">
      <c r="C1310" s="21" t="s">
        <v>209</v>
      </c>
      <c r="D1310" s="22" t="s">
        <v>1475</v>
      </c>
    </row>
    <row r="1311" spans="3:4">
      <c r="C1311" s="21" t="s">
        <v>209</v>
      </c>
      <c r="D1311" s="22" t="s">
        <v>1476</v>
      </c>
    </row>
    <row r="1312" spans="3:4">
      <c r="C1312" s="21" t="s">
        <v>211</v>
      </c>
      <c r="D1312" s="22" t="s">
        <v>1477</v>
      </c>
    </row>
    <row r="1313" spans="3:4">
      <c r="C1313" s="21" t="s">
        <v>211</v>
      </c>
      <c r="D1313" s="22" t="s">
        <v>1478</v>
      </c>
    </row>
    <row r="1314" spans="3:4">
      <c r="C1314" s="21" t="s">
        <v>211</v>
      </c>
      <c r="D1314" s="22" t="s">
        <v>1479</v>
      </c>
    </row>
    <row r="1315" spans="3:4">
      <c r="C1315" s="21" t="s">
        <v>211</v>
      </c>
      <c r="D1315" s="22" t="s">
        <v>1480</v>
      </c>
    </row>
    <row r="1316" spans="3:4">
      <c r="C1316" s="21" t="s">
        <v>211</v>
      </c>
      <c r="D1316" s="22" t="s">
        <v>1481</v>
      </c>
    </row>
    <row r="1317" spans="3:4">
      <c r="C1317" s="21" t="s">
        <v>211</v>
      </c>
      <c r="D1317" s="22" t="s">
        <v>1482</v>
      </c>
    </row>
    <row r="1318" spans="3:4">
      <c r="C1318" s="21" t="s">
        <v>211</v>
      </c>
      <c r="D1318" s="22" t="s">
        <v>1483</v>
      </c>
    </row>
    <row r="1319" spans="3:4">
      <c r="C1319" s="21" t="s">
        <v>211</v>
      </c>
      <c r="D1319" s="22" t="s">
        <v>1484</v>
      </c>
    </row>
    <row r="1320" spans="3:4">
      <c r="C1320" s="21" t="s">
        <v>211</v>
      </c>
      <c r="D1320" s="22" t="s">
        <v>1485</v>
      </c>
    </row>
    <row r="1321" spans="3:4">
      <c r="C1321" s="21" t="s">
        <v>211</v>
      </c>
      <c r="D1321" s="22" t="s">
        <v>1486</v>
      </c>
    </row>
    <row r="1322" spans="3:4">
      <c r="C1322" s="21" t="s">
        <v>211</v>
      </c>
      <c r="D1322" s="22" t="s">
        <v>1487</v>
      </c>
    </row>
    <row r="1323" spans="3:4">
      <c r="C1323" s="21" t="s">
        <v>211</v>
      </c>
      <c r="D1323" s="22" t="s">
        <v>1488</v>
      </c>
    </row>
    <row r="1324" spans="3:4">
      <c r="C1324" s="21" t="s">
        <v>211</v>
      </c>
      <c r="D1324" s="22" t="s">
        <v>1489</v>
      </c>
    </row>
    <row r="1325" spans="3:4">
      <c r="C1325" s="21" t="s">
        <v>211</v>
      </c>
      <c r="D1325" s="22" t="s">
        <v>1490</v>
      </c>
    </row>
    <row r="1326" spans="3:4">
      <c r="C1326" s="21" t="s">
        <v>211</v>
      </c>
      <c r="D1326" s="22" t="s">
        <v>1491</v>
      </c>
    </row>
    <row r="1327" spans="3:4">
      <c r="C1327" s="21" t="s">
        <v>211</v>
      </c>
      <c r="D1327" s="22" t="s">
        <v>1492</v>
      </c>
    </row>
    <row r="1328" spans="3:4">
      <c r="C1328" s="21" t="s">
        <v>211</v>
      </c>
      <c r="D1328" s="22" t="s">
        <v>1493</v>
      </c>
    </row>
    <row r="1329" spans="3:4">
      <c r="C1329" s="21" t="s">
        <v>211</v>
      </c>
      <c r="D1329" s="22" t="s">
        <v>1494</v>
      </c>
    </row>
    <row r="1330" spans="3:4">
      <c r="C1330" s="21" t="s">
        <v>211</v>
      </c>
      <c r="D1330" s="22" t="s">
        <v>1495</v>
      </c>
    </row>
    <row r="1331" spans="3:4">
      <c r="C1331" s="21" t="s">
        <v>211</v>
      </c>
      <c r="D1331" s="22" t="s">
        <v>1496</v>
      </c>
    </row>
    <row r="1332" spans="3:4">
      <c r="C1332" s="21" t="s">
        <v>211</v>
      </c>
      <c r="D1332" s="22" t="s">
        <v>1497</v>
      </c>
    </row>
    <row r="1333" spans="3:4">
      <c r="C1333" s="21" t="s">
        <v>211</v>
      </c>
      <c r="D1333" s="22" t="s">
        <v>1498</v>
      </c>
    </row>
    <row r="1334" spans="3:4">
      <c r="C1334" s="21" t="s">
        <v>211</v>
      </c>
      <c r="D1334" s="22" t="s">
        <v>1499</v>
      </c>
    </row>
    <row r="1335" spans="3:4">
      <c r="C1335" s="21" t="s">
        <v>211</v>
      </c>
      <c r="D1335" s="22" t="s">
        <v>1500</v>
      </c>
    </row>
    <row r="1336" spans="3:4">
      <c r="C1336" s="21" t="s">
        <v>211</v>
      </c>
      <c r="D1336" s="22" t="s">
        <v>1501</v>
      </c>
    </row>
    <row r="1337" spans="3:4">
      <c r="C1337" s="21" t="s">
        <v>211</v>
      </c>
      <c r="D1337" s="22" t="s">
        <v>1502</v>
      </c>
    </row>
    <row r="1338" spans="3:4">
      <c r="C1338" s="21" t="s">
        <v>211</v>
      </c>
      <c r="D1338" s="22" t="s">
        <v>1503</v>
      </c>
    </row>
    <row r="1339" spans="3:4">
      <c r="C1339" s="21" t="s">
        <v>213</v>
      </c>
      <c r="D1339" s="22" t="s">
        <v>1504</v>
      </c>
    </row>
    <row r="1340" spans="3:4">
      <c r="C1340" s="21" t="s">
        <v>213</v>
      </c>
      <c r="D1340" s="22" t="s">
        <v>1505</v>
      </c>
    </row>
    <row r="1341" spans="3:4">
      <c r="C1341" s="21" t="s">
        <v>213</v>
      </c>
      <c r="D1341" s="22" t="s">
        <v>1506</v>
      </c>
    </row>
    <row r="1342" spans="3:4">
      <c r="C1342" s="21" t="s">
        <v>213</v>
      </c>
      <c r="D1342" s="22" t="s">
        <v>1507</v>
      </c>
    </row>
    <row r="1343" spans="3:4">
      <c r="C1343" s="21" t="s">
        <v>213</v>
      </c>
      <c r="D1343" s="22" t="s">
        <v>1508</v>
      </c>
    </row>
    <row r="1344" spans="3:4">
      <c r="C1344" s="21" t="s">
        <v>213</v>
      </c>
      <c r="D1344" s="22" t="s">
        <v>1509</v>
      </c>
    </row>
    <row r="1345" spans="3:4">
      <c r="C1345" s="21" t="s">
        <v>213</v>
      </c>
      <c r="D1345" s="22" t="s">
        <v>849</v>
      </c>
    </row>
    <row r="1346" spans="3:4">
      <c r="C1346" s="21" t="s">
        <v>213</v>
      </c>
      <c r="D1346" s="22" t="s">
        <v>1510</v>
      </c>
    </row>
    <row r="1347" spans="3:4">
      <c r="C1347" s="21" t="s">
        <v>213</v>
      </c>
      <c r="D1347" s="22" t="s">
        <v>1511</v>
      </c>
    </row>
    <row r="1348" spans="3:4">
      <c r="C1348" s="21" t="s">
        <v>213</v>
      </c>
      <c r="D1348" s="22" t="s">
        <v>1512</v>
      </c>
    </row>
    <row r="1349" spans="3:4">
      <c r="C1349" s="21" t="s">
        <v>213</v>
      </c>
      <c r="D1349" s="22" t="s">
        <v>1513</v>
      </c>
    </row>
    <row r="1350" spans="3:4">
      <c r="C1350" s="21" t="s">
        <v>213</v>
      </c>
      <c r="D1350" s="22" t="s">
        <v>1514</v>
      </c>
    </row>
    <row r="1351" spans="3:4">
      <c r="C1351" s="21" t="s">
        <v>213</v>
      </c>
      <c r="D1351" s="22" t="s">
        <v>1515</v>
      </c>
    </row>
    <row r="1352" spans="3:4">
      <c r="C1352" s="21" t="s">
        <v>213</v>
      </c>
      <c r="D1352" s="22" t="s">
        <v>1516</v>
      </c>
    </row>
    <row r="1353" spans="3:4">
      <c r="C1353" s="21" t="s">
        <v>213</v>
      </c>
      <c r="D1353" s="22" t="s">
        <v>1517</v>
      </c>
    </row>
    <row r="1354" spans="3:4">
      <c r="C1354" s="21" t="s">
        <v>213</v>
      </c>
      <c r="D1354" s="22" t="s">
        <v>1518</v>
      </c>
    </row>
    <row r="1355" spans="3:4">
      <c r="C1355" s="21" t="s">
        <v>213</v>
      </c>
      <c r="D1355" s="22" t="s">
        <v>1519</v>
      </c>
    </row>
    <row r="1356" spans="3:4">
      <c r="C1356" s="21" t="s">
        <v>213</v>
      </c>
      <c r="D1356" s="22" t="s">
        <v>1520</v>
      </c>
    </row>
    <row r="1357" spans="3:4">
      <c r="C1357" s="21" t="s">
        <v>213</v>
      </c>
      <c r="D1357" s="22" t="s">
        <v>1521</v>
      </c>
    </row>
    <row r="1358" spans="3:4">
      <c r="C1358" s="21" t="s">
        <v>213</v>
      </c>
      <c r="D1358" s="22" t="s">
        <v>1522</v>
      </c>
    </row>
    <row r="1359" spans="3:4">
      <c r="C1359" s="21" t="s">
        <v>213</v>
      </c>
      <c r="D1359" s="22" t="s">
        <v>1523</v>
      </c>
    </row>
    <row r="1360" spans="3:4">
      <c r="C1360" s="21" t="s">
        <v>213</v>
      </c>
      <c r="D1360" s="22" t="s">
        <v>1524</v>
      </c>
    </row>
    <row r="1361" spans="3:4">
      <c r="C1361" s="21" t="s">
        <v>213</v>
      </c>
      <c r="D1361" s="22" t="s">
        <v>1525</v>
      </c>
    </row>
    <row r="1362" spans="3:4">
      <c r="C1362" s="21" t="s">
        <v>215</v>
      </c>
      <c r="D1362" s="22" t="s">
        <v>1526</v>
      </c>
    </row>
    <row r="1363" spans="3:4">
      <c r="C1363" s="21" t="s">
        <v>215</v>
      </c>
      <c r="D1363" s="22" t="s">
        <v>1527</v>
      </c>
    </row>
    <row r="1364" spans="3:4">
      <c r="C1364" s="21" t="s">
        <v>215</v>
      </c>
      <c r="D1364" s="22" t="s">
        <v>1528</v>
      </c>
    </row>
    <row r="1365" spans="3:4">
      <c r="C1365" s="21" t="s">
        <v>215</v>
      </c>
      <c r="D1365" s="22" t="s">
        <v>1529</v>
      </c>
    </row>
    <row r="1366" spans="3:4">
      <c r="C1366" s="21" t="s">
        <v>215</v>
      </c>
      <c r="D1366" s="22" t="s">
        <v>1530</v>
      </c>
    </row>
    <row r="1367" spans="3:4">
      <c r="C1367" s="21" t="s">
        <v>215</v>
      </c>
      <c r="D1367" s="22" t="s">
        <v>1531</v>
      </c>
    </row>
    <row r="1368" spans="3:4">
      <c r="C1368" s="21" t="s">
        <v>215</v>
      </c>
      <c r="D1368" s="22" t="s">
        <v>1532</v>
      </c>
    </row>
    <row r="1369" spans="3:4">
      <c r="C1369" s="21" t="s">
        <v>215</v>
      </c>
      <c r="D1369" s="22" t="s">
        <v>1533</v>
      </c>
    </row>
    <row r="1370" spans="3:4">
      <c r="C1370" s="21" t="s">
        <v>215</v>
      </c>
      <c r="D1370" s="22" t="s">
        <v>1534</v>
      </c>
    </row>
    <row r="1371" spans="3:4">
      <c r="C1371" s="21" t="s">
        <v>215</v>
      </c>
      <c r="D1371" s="22" t="s">
        <v>1535</v>
      </c>
    </row>
    <row r="1372" spans="3:4">
      <c r="C1372" s="21" t="s">
        <v>215</v>
      </c>
      <c r="D1372" s="22" t="s">
        <v>1536</v>
      </c>
    </row>
    <row r="1373" spans="3:4">
      <c r="C1373" s="21" t="s">
        <v>215</v>
      </c>
      <c r="D1373" s="22" t="s">
        <v>1537</v>
      </c>
    </row>
    <row r="1374" spans="3:4">
      <c r="C1374" s="21" t="s">
        <v>215</v>
      </c>
      <c r="D1374" s="22" t="s">
        <v>1538</v>
      </c>
    </row>
    <row r="1375" spans="3:4">
      <c r="C1375" s="21" t="s">
        <v>215</v>
      </c>
      <c r="D1375" s="22" t="s">
        <v>1539</v>
      </c>
    </row>
    <row r="1376" spans="3:4">
      <c r="C1376" s="21" t="s">
        <v>215</v>
      </c>
      <c r="D1376" s="22" t="s">
        <v>1540</v>
      </c>
    </row>
    <row r="1377" spans="3:4">
      <c r="C1377" s="21" t="s">
        <v>215</v>
      </c>
      <c r="D1377" s="22" t="s">
        <v>1541</v>
      </c>
    </row>
    <row r="1378" spans="3:4">
      <c r="C1378" s="21" t="s">
        <v>215</v>
      </c>
      <c r="D1378" s="22" t="s">
        <v>1542</v>
      </c>
    </row>
    <row r="1379" spans="3:4">
      <c r="C1379" s="21" t="s">
        <v>215</v>
      </c>
      <c r="D1379" s="22" t="s">
        <v>1543</v>
      </c>
    </row>
    <row r="1380" spans="3:4">
      <c r="C1380" s="21" t="s">
        <v>215</v>
      </c>
      <c r="D1380" s="22" t="s">
        <v>1544</v>
      </c>
    </row>
    <row r="1381" spans="3:4">
      <c r="C1381" s="21" t="s">
        <v>217</v>
      </c>
      <c r="D1381" s="22" t="s">
        <v>1545</v>
      </c>
    </row>
    <row r="1382" spans="3:4">
      <c r="C1382" s="21" t="s">
        <v>217</v>
      </c>
      <c r="D1382" s="22" t="s">
        <v>1546</v>
      </c>
    </row>
    <row r="1383" spans="3:4">
      <c r="C1383" s="21" t="s">
        <v>217</v>
      </c>
      <c r="D1383" s="22" t="s">
        <v>1547</v>
      </c>
    </row>
    <row r="1384" spans="3:4">
      <c r="C1384" s="21" t="s">
        <v>217</v>
      </c>
      <c r="D1384" s="22" t="s">
        <v>1548</v>
      </c>
    </row>
    <row r="1385" spans="3:4">
      <c r="C1385" s="21" t="s">
        <v>217</v>
      </c>
      <c r="D1385" s="22" t="s">
        <v>1549</v>
      </c>
    </row>
    <row r="1386" spans="3:4">
      <c r="C1386" s="21" t="s">
        <v>217</v>
      </c>
      <c r="D1386" s="22" t="s">
        <v>1550</v>
      </c>
    </row>
    <row r="1387" spans="3:4">
      <c r="C1387" s="21" t="s">
        <v>217</v>
      </c>
      <c r="D1387" s="22" t="s">
        <v>1551</v>
      </c>
    </row>
    <row r="1388" spans="3:4">
      <c r="C1388" s="21" t="s">
        <v>217</v>
      </c>
      <c r="D1388" s="22" t="s">
        <v>1552</v>
      </c>
    </row>
    <row r="1389" spans="3:4">
      <c r="C1389" s="21" t="s">
        <v>217</v>
      </c>
      <c r="D1389" s="22" t="s">
        <v>1553</v>
      </c>
    </row>
    <row r="1390" spans="3:4">
      <c r="C1390" s="21" t="s">
        <v>217</v>
      </c>
      <c r="D1390" s="22" t="s">
        <v>1554</v>
      </c>
    </row>
    <row r="1391" spans="3:4">
      <c r="C1391" s="21" t="s">
        <v>217</v>
      </c>
      <c r="D1391" s="22" t="s">
        <v>1555</v>
      </c>
    </row>
    <row r="1392" spans="3:4">
      <c r="C1392" s="21" t="s">
        <v>217</v>
      </c>
      <c r="D1392" s="22" t="s">
        <v>1556</v>
      </c>
    </row>
    <row r="1393" spans="3:4">
      <c r="C1393" s="21" t="s">
        <v>217</v>
      </c>
      <c r="D1393" s="22" t="s">
        <v>1557</v>
      </c>
    </row>
    <row r="1394" spans="3:4">
      <c r="C1394" s="21" t="s">
        <v>217</v>
      </c>
      <c r="D1394" s="22" t="s">
        <v>1558</v>
      </c>
    </row>
    <row r="1395" spans="3:4">
      <c r="C1395" s="21" t="s">
        <v>217</v>
      </c>
      <c r="D1395" s="22" t="s">
        <v>1559</v>
      </c>
    </row>
    <row r="1396" spans="3:4">
      <c r="C1396" s="21" t="s">
        <v>217</v>
      </c>
      <c r="D1396" s="22" t="s">
        <v>1560</v>
      </c>
    </row>
    <row r="1397" spans="3:4">
      <c r="C1397" s="21" t="s">
        <v>217</v>
      </c>
      <c r="D1397" s="22" t="s">
        <v>1561</v>
      </c>
    </row>
    <row r="1398" spans="3:4">
      <c r="C1398" s="21" t="s">
        <v>217</v>
      </c>
      <c r="D1398" s="22" t="s">
        <v>1562</v>
      </c>
    </row>
    <row r="1399" spans="3:4">
      <c r="C1399" s="21" t="s">
        <v>217</v>
      </c>
      <c r="D1399" s="22" t="s">
        <v>1563</v>
      </c>
    </row>
    <row r="1400" spans="3:4">
      <c r="C1400" s="21" t="s">
        <v>217</v>
      </c>
      <c r="D1400" s="22" t="s">
        <v>1564</v>
      </c>
    </row>
    <row r="1401" spans="3:4">
      <c r="C1401" s="21" t="s">
        <v>217</v>
      </c>
      <c r="D1401" s="22" t="s">
        <v>1565</v>
      </c>
    </row>
    <row r="1402" spans="3:4">
      <c r="C1402" s="21" t="s">
        <v>217</v>
      </c>
      <c r="D1402" s="22" t="s">
        <v>1566</v>
      </c>
    </row>
    <row r="1403" spans="3:4">
      <c r="C1403" s="21" t="s">
        <v>217</v>
      </c>
      <c r="D1403" s="22" t="s">
        <v>1567</v>
      </c>
    </row>
    <row r="1404" spans="3:4">
      <c r="C1404" s="21" t="s">
        <v>217</v>
      </c>
      <c r="D1404" s="22" t="s">
        <v>1568</v>
      </c>
    </row>
    <row r="1405" spans="3:4">
      <c r="C1405" s="21" t="s">
        <v>219</v>
      </c>
      <c r="D1405" s="22" t="s">
        <v>1569</v>
      </c>
    </row>
    <row r="1406" spans="3:4">
      <c r="C1406" s="21" t="s">
        <v>219</v>
      </c>
      <c r="D1406" s="22" t="s">
        <v>1570</v>
      </c>
    </row>
    <row r="1407" spans="3:4">
      <c r="C1407" s="21" t="s">
        <v>219</v>
      </c>
      <c r="D1407" s="22" t="s">
        <v>1571</v>
      </c>
    </row>
    <row r="1408" spans="3:4">
      <c r="C1408" s="21" t="s">
        <v>219</v>
      </c>
      <c r="D1408" s="22" t="s">
        <v>1572</v>
      </c>
    </row>
    <row r="1409" spans="3:4">
      <c r="C1409" s="21" t="s">
        <v>219</v>
      </c>
      <c r="D1409" s="22" t="s">
        <v>1573</v>
      </c>
    </row>
    <row r="1410" spans="3:4">
      <c r="C1410" s="21" t="s">
        <v>219</v>
      </c>
      <c r="D1410" s="22" t="s">
        <v>1574</v>
      </c>
    </row>
    <row r="1411" spans="3:4">
      <c r="C1411" s="21" t="s">
        <v>219</v>
      </c>
      <c r="D1411" s="22" t="s">
        <v>1575</v>
      </c>
    </row>
    <row r="1412" spans="3:4">
      <c r="C1412" s="21" t="s">
        <v>219</v>
      </c>
      <c r="D1412" s="22" t="s">
        <v>1576</v>
      </c>
    </row>
    <row r="1413" spans="3:4">
      <c r="C1413" s="21" t="s">
        <v>219</v>
      </c>
      <c r="D1413" s="22" t="s">
        <v>1577</v>
      </c>
    </row>
    <row r="1414" spans="3:4">
      <c r="C1414" s="21" t="s">
        <v>219</v>
      </c>
      <c r="D1414" s="22" t="s">
        <v>1578</v>
      </c>
    </row>
    <row r="1415" spans="3:4">
      <c r="C1415" s="21" t="s">
        <v>219</v>
      </c>
      <c r="D1415" s="22" t="s">
        <v>1579</v>
      </c>
    </row>
    <row r="1416" spans="3:4">
      <c r="C1416" s="21" t="s">
        <v>219</v>
      </c>
      <c r="D1416" s="22" t="s">
        <v>1580</v>
      </c>
    </row>
    <row r="1417" spans="3:4">
      <c r="C1417" s="21" t="s">
        <v>219</v>
      </c>
      <c r="D1417" s="22" t="s">
        <v>1581</v>
      </c>
    </row>
    <row r="1418" spans="3:4">
      <c r="C1418" s="21" t="s">
        <v>219</v>
      </c>
      <c r="D1418" s="22" t="s">
        <v>1582</v>
      </c>
    </row>
    <row r="1419" spans="3:4">
      <c r="C1419" s="21" t="s">
        <v>219</v>
      </c>
      <c r="D1419" s="22" t="s">
        <v>1583</v>
      </c>
    </row>
    <row r="1420" spans="3:4">
      <c r="C1420" s="21" t="s">
        <v>219</v>
      </c>
      <c r="D1420" s="22" t="s">
        <v>1584</v>
      </c>
    </row>
    <row r="1421" spans="3:4">
      <c r="C1421" s="21" t="s">
        <v>219</v>
      </c>
      <c r="D1421" s="22" t="s">
        <v>1585</v>
      </c>
    </row>
    <row r="1422" spans="3:4">
      <c r="C1422" s="21" t="s">
        <v>221</v>
      </c>
      <c r="D1422" s="22" t="s">
        <v>1586</v>
      </c>
    </row>
    <row r="1423" spans="3:4">
      <c r="C1423" s="21" t="s">
        <v>221</v>
      </c>
      <c r="D1423" s="22" t="s">
        <v>1587</v>
      </c>
    </row>
    <row r="1424" spans="3:4">
      <c r="C1424" s="21" t="s">
        <v>221</v>
      </c>
      <c r="D1424" s="22" t="s">
        <v>1588</v>
      </c>
    </row>
    <row r="1425" spans="3:4">
      <c r="C1425" s="21" t="s">
        <v>221</v>
      </c>
      <c r="D1425" s="22" t="s">
        <v>1589</v>
      </c>
    </row>
    <row r="1426" spans="3:4">
      <c r="C1426" s="21" t="s">
        <v>221</v>
      </c>
      <c r="D1426" s="22" t="s">
        <v>1590</v>
      </c>
    </row>
    <row r="1427" spans="3:4">
      <c r="C1427" s="21" t="s">
        <v>221</v>
      </c>
      <c r="D1427" s="22" t="s">
        <v>1591</v>
      </c>
    </row>
    <row r="1428" spans="3:4">
      <c r="C1428" s="21" t="s">
        <v>221</v>
      </c>
      <c r="D1428" s="22" t="s">
        <v>1592</v>
      </c>
    </row>
    <row r="1429" spans="3:4">
      <c r="C1429" s="21" t="s">
        <v>221</v>
      </c>
      <c r="D1429" s="22" t="s">
        <v>1593</v>
      </c>
    </row>
    <row r="1430" spans="3:4">
      <c r="C1430" s="21" t="s">
        <v>221</v>
      </c>
      <c r="D1430" s="22" t="s">
        <v>1594</v>
      </c>
    </row>
    <row r="1431" spans="3:4">
      <c r="C1431" s="21" t="s">
        <v>221</v>
      </c>
      <c r="D1431" s="22" t="s">
        <v>1595</v>
      </c>
    </row>
    <row r="1432" spans="3:4">
      <c r="C1432" s="21" t="s">
        <v>221</v>
      </c>
      <c r="D1432" s="22" t="s">
        <v>1596</v>
      </c>
    </row>
    <row r="1433" spans="3:4">
      <c r="C1433" s="21" t="s">
        <v>221</v>
      </c>
      <c r="D1433" s="22" t="s">
        <v>1597</v>
      </c>
    </row>
    <row r="1434" spans="3:4">
      <c r="C1434" s="21" t="s">
        <v>221</v>
      </c>
      <c r="D1434" s="22" t="s">
        <v>1598</v>
      </c>
    </row>
    <row r="1435" spans="3:4">
      <c r="C1435" s="21" t="s">
        <v>221</v>
      </c>
      <c r="D1435" s="22" t="s">
        <v>222</v>
      </c>
    </row>
    <row r="1436" spans="3:4">
      <c r="C1436" s="21" t="s">
        <v>221</v>
      </c>
      <c r="D1436" s="22" t="s">
        <v>1599</v>
      </c>
    </row>
    <row r="1437" spans="3:4">
      <c r="C1437" s="21" t="s">
        <v>221</v>
      </c>
      <c r="D1437" s="22" t="s">
        <v>1600</v>
      </c>
    </row>
    <row r="1438" spans="3:4">
      <c r="C1438" s="21" t="s">
        <v>221</v>
      </c>
      <c r="D1438" s="22" t="s">
        <v>1601</v>
      </c>
    </row>
    <row r="1439" spans="3:4">
      <c r="C1439" s="21" t="s">
        <v>221</v>
      </c>
      <c r="D1439" s="22" t="s">
        <v>1602</v>
      </c>
    </row>
    <row r="1440" spans="3:4">
      <c r="C1440" s="21" t="s">
        <v>221</v>
      </c>
      <c r="D1440" s="22" t="s">
        <v>1603</v>
      </c>
    </row>
    <row r="1441" spans="3:4">
      <c r="C1441" s="21" t="s">
        <v>221</v>
      </c>
      <c r="D1441" s="22" t="s">
        <v>1604</v>
      </c>
    </row>
    <row r="1442" spans="3:4">
      <c r="C1442" s="21" t="s">
        <v>223</v>
      </c>
      <c r="D1442" s="22" t="s">
        <v>1605</v>
      </c>
    </row>
    <row r="1443" spans="3:4">
      <c r="C1443" s="21" t="s">
        <v>223</v>
      </c>
      <c r="D1443" s="22" t="s">
        <v>1606</v>
      </c>
    </row>
    <row r="1444" spans="3:4">
      <c r="C1444" s="21" t="s">
        <v>223</v>
      </c>
      <c r="D1444" s="22" t="s">
        <v>1607</v>
      </c>
    </row>
    <row r="1445" spans="3:4">
      <c r="C1445" s="21" t="s">
        <v>223</v>
      </c>
      <c r="D1445" s="22" t="s">
        <v>1608</v>
      </c>
    </row>
    <row r="1446" spans="3:4">
      <c r="C1446" s="21" t="s">
        <v>223</v>
      </c>
      <c r="D1446" s="22" t="s">
        <v>1609</v>
      </c>
    </row>
    <row r="1447" spans="3:4">
      <c r="C1447" s="21" t="s">
        <v>223</v>
      </c>
      <c r="D1447" s="22" t="s">
        <v>1610</v>
      </c>
    </row>
    <row r="1448" spans="3:4">
      <c r="C1448" s="21" t="s">
        <v>223</v>
      </c>
      <c r="D1448" s="22" t="s">
        <v>1611</v>
      </c>
    </row>
    <row r="1449" spans="3:4">
      <c r="C1449" s="21" t="s">
        <v>223</v>
      </c>
      <c r="D1449" s="22" t="s">
        <v>1612</v>
      </c>
    </row>
    <row r="1450" spans="3:4">
      <c r="C1450" s="21" t="s">
        <v>223</v>
      </c>
      <c r="D1450" s="22" t="s">
        <v>1613</v>
      </c>
    </row>
    <row r="1451" spans="3:4">
      <c r="C1451" s="21" t="s">
        <v>223</v>
      </c>
      <c r="D1451" s="22" t="s">
        <v>1614</v>
      </c>
    </row>
    <row r="1452" spans="3:4">
      <c r="C1452" s="21" t="s">
        <v>223</v>
      </c>
      <c r="D1452" s="22" t="s">
        <v>1615</v>
      </c>
    </row>
    <row r="1453" spans="3:4">
      <c r="C1453" s="21" t="s">
        <v>223</v>
      </c>
      <c r="D1453" s="22" t="s">
        <v>1616</v>
      </c>
    </row>
    <row r="1454" spans="3:4">
      <c r="C1454" s="21" t="s">
        <v>223</v>
      </c>
      <c r="D1454" s="22" t="s">
        <v>1617</v>
      </c>
    </row>
    <row r="1455" spans="3:4">
      <c r="C1455" s="21" t="s">
        <v>223</v>
      </c>
      <c r="D1455" s="22" t="s">
        <v>1618</v>
      </c>
    </row>
    <row r="1456" spans="3:4">
      <c r="C1456" s="21" t="s">
        <v>223</v>
      </c>
      <c r="D1456" s="22" t="s">
        <v>1619</v>
      </c>
    </row>
    <row r="1457" spans="3:4">
      <c r="C1457" s="21" t="s">
        <v>223</v>
      </c>
      <c r="D1457" s="22" t="s">
        <v>1620</v>
      </c>
    </row>
    <row r="1458" spans="3:4">
      <c r="C1458" s="21" t="s">
        <v>223</v>
      </c>
      <c r="D1458" s="22" t="s">
        <v>1621</v>
      </c>
    </row>
    <row r="1459" spans="3:4">
      <c r="C1459" s="21" t="s">
        <v>223</v>
      </c>
      <c r="D1459" s="22" t="s">
        <v>1622</v>
      </c>
    </row>
    <row r="1460" spans="3:4">
      <c r="C1460" s="21" t="s">
        <v>223</v>
      </c>
      <c r="D1460" s="22" t="s">
        <v>1623</v>
      </c>
    </row>
    <row r="1461" spans="3:4">
      <c r="C1461" s="21" t="s">
        <v>223</v>
      </c>
      <c r="D1461" s="22" t="s">
        <v>1624</v>
      </c>
    </row>
    <row r="1462" spans="3:4">
      <c r="C1462" s="21" t="s">
        <v>223</v>
      </c>
      <c r="D1462" s="22" t="s">
        <v>1625</v>
      </c>
    </row>
    <row r="1463" spans="3:4">
      <c r="C1463" s="21" t="s">
        <v>223</v>
      </c>
      <c r="D1463" s="22" t="s">
        <v>1626</v>
      </c>
    </row>
    <row r="1464" spans="3:4">
      <c r="C1464" s="21" t="s">
        <v>223</v>
      </c>
      <c r="D1464" s="22" t="s">
        <v>1627</v>
      </c>
    </row>
    <row r="1465" spans="3:4">
      <c r="C1465" s="21" t="s">
        <v>223</v>
      </c>
      <c r="D1465" s="22" t="s">
        <v>1628</v>
      </c>
    </row>
    <row r="1466" spans="3:4">
      <c r="C1466" s="21" t="s">
        <v>223</v>
      </c>
      <c r="D1466" s="22" t="s">
        <v>1629</v>
      </c>
    </row>
    <row r="1467" spans="3:4">
      <c r="C1467" s="21" t="s">
        <v>223</v>
      </c>
      <c r="D1467" s="22" t="s">
        <v>1630</v>
      </c>
    </row>
    <row r="1468" spans="3:4">
      <c r="C1468" s="21" t="s">
        <v>223</v>
      </c>
      <c r="D1468" s="22" t="s">
        <v>1631</v>
      </c>
    </row>
    <row r="1469" spans="3:4">
      <c r="C1469" s="21" t="s">
        <v>223</v>
      </c>
      <c r="D1469" s="22" t="s">
        <v>1632</v>
      </c>
    </row>
    <row r="1470" spans="3:4">
      <c r="C1470" s="21" t="s">
        <v>223</v>
      </c>
      <c r="D1470" s="22" t="s">
        <v>1633</v>
      </c>
    </row>
    <row r="1471" spans="3:4">
      <c r="C1471" s="21" t="s">
        <v>223</v>
      </c>
      <c r="D1471" s="22" t="s">
        <v>1634</v>
      </c>
    </row>
    <row r="1472" spans="3:4">
      <c r="C1472" s="21" t="s">
        <v>223</v>
      </c>
      <c r="D1472" s="22" t="s">
        <v>1635</v>
      </c>
    </row>
    <row r="1473" spans="3:4">
      <c r="C1473" s="21" t="s">
        <v>223</v>
      </c>
      <c r="D1473" s="22" t="s">
        <v>1636</v>
      </c>
    </row>
    <row r="1474" spans="3:4">
      <c r="C1474" s="21" t="s">
        <v>223</v>
      </c>
      <c r="D1474" s="22" t="s">
        <v>1637</v>
      </c>
    </row>
    <row r="1475" spans="3:4">
      <c r="C1475" s="21" t="s">
        <v>223</v>
      </c>
      <c r="D1475" s="22" t="s">
        <v>1638</v>
      </c>
    </row>
    <row r="1476" spans="3:4">
      <c r="C1476" s="21" t="s">
        <v>225</v>
      </c>
      <c r="D1476" s="22" t="s">
        <v>1639</v>
      </c>
    </row>
    <row r="1477" spans="3:4">
      <c r="C1477" s="21" t="s">
        <v>225</v>
      </c>
      <c r="D1477" s="22" t="s">
        <v>1640</v>
      </c>
    </row>
    <row r="1478" spans="3:4">
      <c r="C1478" s="21" t="s">
        <v>225</v>
      </c>
      <c r="D1478" s="22" t="s">
        <v>1641</v>
      </c>
    </row>
    <row r="1479" spans="3:4">
      <c r="C1479" s="21" t="s">
        <v>225</v>
      </c>
      <c r="D1479" s="22" t="s">
        <v>1642</v>
      </c>
    </row>
    <row r="1480" spans="3:4">
      <c r="C1480" s="21" t="s">
        <v>225</v>
      </c>
      <c r="D1480" s="22" t="s">
        <v>1643</v>
      </c>
    </row>
    <row r="1481" spans="3:4">
      <c r="C1481" s="21" t="s">
        <v>225</v>
      </c>
      <c r="D1481" s="22" t="s">
        <v>1644</v>
      </c>
    </row>
    <row r="1482" spans="3:4">
      <c r="C1482" s="21" t="s">
        <v>225</v>
      </c>
      <c r="D1482" s="22" t="s">
        <v>1645</v>
      </c>
    </row>
    <row r="1483" spans="3:4">
      <c r="C1483" s="21" t="s">
        <v>225</v>
      </c>
      <c r="D1483" s="22" t="s">
        <v>1646</v>
      </c>
    </row>
    <row r="1484" spans="3:4">
      <c r="C1484" s="21" t="s">
        <v>225</v>
      </c>
      <c r="D1484" s="22" t="s">
        <v>1647</v>
      </c>
    </row>
    <row r="1485" spans="3:4">
      <c r="C1485" s="21" t="s">
        <v>225</v>
      </c>
      <c r="D1485" s="22" t="s">
        <v>1648</v>
      </c>
    </row>
    <row r="1486" spans="3:4">
      <c r="C1486" s="21" t="s">
        <v>225</v>
      </c>
      <c r="D1486" s="22" t="s">
        <v>1649</v>
      </c>
    </row>
    <row r="1487" spans="3:4">
      <c r="C1487" s="21" t="s">
        <v>225</v>
      </c>
      <c r="D1487" s="22" t="s">
        <v>1650</v>
      </c>
    </row>
    <row r="1488" spans="3:4">
      <c r="C1488" s="21" t="s">
        <v>225</v>
      </c>
      <c r="D1488" s="22" t="s">
        <v>1651</v>
      </c>
    </row>
    <row r="1489" spans="3:4">
      <c r="C1489" s="21" t="s">
        <v>225</v>
      </c>
      <c r="D1489" s="22" t="s">
        <v>1652</v>
      </c>
    </row>
    <row r="1490" spans="3:4">
      <c r="C1490" s="21" t="s">
        <v>225</v>
      </c>
      <c r="D1490" s="22" t="s">
        <v>1653</v>
      </c>
    </row>
    <row r="1491" spans="3:4">
      <c r="C1491" s="21" t="s">
        <v>225</v>
      </c>
      <c r="D1491" s="22" t="s">
        <v>1654</v>
      </c>
    </row>
    <row r="1492" spans="3:4">
      <c r="C1492" s="21" t="s">
        <v>225</v>
      </c>
      <c r="D1492" s="22" t="s">
        <v>1655</v>
      </c>
    </row>
    <row r="1493" spans="3:4">
      <c r="C1493" s="21" t="s">
        <v>225</v>
      </c>
      <c r="D1493" s="22" t="s">
        <v>1656</v>
      </c>
    </row>
    <row r="1494" spans="3:4">
      <c r="C1494" s="21" t="s">
        <v>225</v>
      </c>
      <c r="D1494" s="22" t="s">
        <v>1657</v>
      </c>
    </row>
    <row r="1495" spans="3:4">
      <c r="C1495" s="21" t="s">
        <v>225</v>
      </c>
      <c r="D1495" s="22" t="s">
        <v>1658</v>
      </c>
    </row>
    <row r="1496" spans="3:4">
      <c r="C1496" s="21" t="s">
        <v>225</v>
      </c>
      <c r="D1496" s="22" t="s">
        <v>1659</v>
      </c>
    </row>
    <row r="1497" spans="3:4">
      <c r="C1497" s="21" t="s">
        <v>225</v>
      </c>
      <c r="D1497" s="22" t="s">
        <v>1660</v>
      </c>
    </row>
    <row r="1498" spans="3:4">
      <c r="C1498" s="21" t="s">
        <v>225</v>
      </c>
      <c r="D1498" s="22" t="s">
        <v>1661</v>
      </c>
    </row>
    <row r="1499" spans="3:4">
      <c r="C1499" s="21" t="s">
        <v>225</v>
      </c>
      <c r="D1499" s="22" t="s">
        <v>1662</v>
      </c>
    </row>
    <row r="1500" spans="3:4">
      <c r="C1500" s="21" t="s">
        <v>225</v>
      </c>
      <c r="D1500" s="22" t="s">
        <v>1663</v>
      </c>
    </row>
    <row r="1501" spans="3:4">
      <c r="C1501" s="21" t="s">
        <v>225</v>
      </c>
      <c r="D1501" s="22" t="s">
        <v>1664</v>
      </c>
    </row>
    <row r="1502" spans="3:4">
      <c r="C1502" s="21" t="s">
        <v>225</v>
      </c>
      <c r="D1502" s="22" t="s">
        <v>1665</v>
      </c>
    </row>
    <row r="1503" spans="3:4">
      <c r="C1503" s="21" t="s">
        <v>225</v>
      </c>
      <c r="D1503" s="22" t="s">
        <v>1666</v>
      </c>
    </row>
    <row r="1504" spans="3:4">
      <c r="C1504" s="21" t="s">
        <v>1667</v>
      </c>
      <c r="D1504" s="22" t="s">
        <v>1668</v>
      </c>
    </row>
    <row r="1505" spans="3:4">
      <c r="C1505" s="21" t="s">
        <v>225</v>
      </c>
      <c r="D1505" s="22" t="s">
        <v>1669</v>
      </c>
    </row>
    <row r="1506" spans="3:4">
      <c r="C1506" s="21" t="s">
        <v>225</v>
      </c>
      <c r="D1506" s="22" t="s">
        <v>1670</v>
      </c>
    </row>
    <row r="1507" spans="3:4">
      <c r="C1507" s="21" t="s">
        <v>225</v>
      </c>
      <c r="D1507" s="22" t="s">
        <v>1671</v>
      </c>
    </row>
    <row r="1508" spans="3:4">
      <c r="C1508" s="21" t="s">
        <v>225</v>
      </c>
      <c r="D1508" s="22" t="s">
        <v>1672</v>
      </c>
    </row>
    <row r="1509" spans="3:4">
      <c r="C1509" s="21" t="s">
        <v>225</v>
      </c>
      <c r="D1509" s="22" t="s">
        <v>1673</v>
      </c>
    </row>
    <row r="1510" spans="3:4">
      <c r="C1510" s="21" t="s">
        <v>225</v>
      </c>
      <c r="D1510" s="22" t="s">
        <v>1674</v>
      </c>
    </row>
    <row r="1511" spans="3:4">
      <c r="C1511" s="21" t="s">
        <v>225</v>
      </c>
      <c r="D1511" s="22" t="s">
        <v>1675</v>
      </c>
    </row>
    <row r="1512" spans="3:4">
      <c r="C1512" s="21" t="s">
        <v>225</v>
      </c>
      <c r="D1512" s="22" t="s">
        <v>1676</v>
      </c>
    </row>
    <row r="1513" spans="3:4">
      <c r="C1513" s="21" t="s">
        <v>225</v>
      </c>
      <c r="D1513" s="22" t="s">
        <v>1677</v>
      </c>
    </row>
    <row r="1514" spans="3:4">
      <c r="C1514" s="21" t="s">
        <v>225</v>
      </c>
      <c r="D1514" s="22" t="s">
        <v>1678</v>
      </c>
    </row>
    <row r="1515" spans="3:4">
      <c r="C1515" s="21" t="s">
        <v>225</v>
      </c>
      <c r="D1515" s="22" t="s">
        <v>1679</v>
      </c>
    </row>
    <row r="1516" spans="3:4">
      <c r="C1516" s="21" t="s">
        <v>225</v>
      </c>
      <c r="D1516" s="22" t="s">
        <v>1680</v>
      </c>
    </row>
    <row r="1517" spans="3:4">
      <c r="C1517" s="21" t="s">
        <v>225</v>
      </c>
      <c r="D1517" s="22" t="s">
        <v>1681</v>
      </c>
    </row>
    <row r="1518" spans="3:4">
      <c r="C1518" s="21" t="s">
        <v>225</v>
      </c>
      <c r="D1518" s="22" t="s">
        <v>1682</v>
      </c>
    </row>
    <row r="1519" spans="3:4">
      <c r="C1519" s="21" t="s">
        <v>225</v>
      </c>
      <c r="D1519" s="22" t="s">
        <v>1683</v>
      </c>
    </row>
    <row r="1520" spans="3:4">
      <c r="C1520" s="21" t="s">
        <v>225</v>
      </c>
      <c r="D1520" s="22" t="s">
        <v>1684</v>
      </c>
    </row>
    <row r="1521" spans="3:4">
      <c r="C1521" s="21" t="s">
        <v>225</v>
      </c>
      <c r="D1521" s="22" t="s">
        <v>1685</v>
      </c>
    </row>
    <row r="1522" spans="3:4">
      <c r="C1522" s="21" t="s">
        <v>225</v>
      </c>
      <c r="D1522" s="22" t="s">
        <v>1686</v>
      </c>
    </row>
    <row r="1523" spans="3:4">
      <c r="C1523" s="21" t="s">
        <v>225</v>
      </c>
      <c r="D1523" s="22" t="s">
        <v>1428</v>
      </c>
    </row>
    <row r="1524" spans="3:4">
      <c r="C1524" s="21" t="s">
        <v>225</v>
      </c>
      <c r="D1524" s="22" t="s">
        <v>1687</v>
      </c>
    </row>
    <row r="1525" spans="3:4">
      <c r="C1525" s="21" t="s">
        <v>225</v>
      </c>
      <c r="D1525" s="22" t="s">
        <v>1688</v>
      </c>
    </row>
    <row r="1526" spans="3:4">
      <c r="C1526" s="21" t="s">
        <v>225</v>
      </c>
      <c r="D1526" s="22" t="s">
        <v>1689</v>
      </c>
    </row>
    <row r="1527" spans="3:4">
      <c r="C1527" s="21" t="s">
        <v>225</v>
      </c>
      <c r="D1527" s="22" t="s">
        <v>471</v>
      </c>
    </row>
    <row r="1528" spans="3:4">
      <c r="C1528" s="21" t="s">
        <v>225</v>
      </c>
      <c r="D1528" s="22" t="s">
        <v>1690</v>
      </c>
    </row>
    <row r="1529" spans="3:4">
      <c r="C1529" s="21" t="s">
        <v>225</v>
      </c>
      <c r="D1529" s="22" t="s">
        <v>1691</v>
      </c>
    </row>
    <row r="1530" spans="3:4">
      <c r="C1530" s="21" t="s">
        <v>225</v>
      </c>
      <c r="D1530" s="22" t="s">
        <v>1692</v>
      </c>
    </row>
    <row r="1531" spans="3:4">
      <c r="C1531" s="21" t="s">
        <v>225</v>
      </c>
      <c r="D1531" s="22" t="s">
        <v>1693</v>
      </c>
    </row>
    <row r="1532" spans="3:4">
      <c r="C1532" s="21" t="s">
        <v>225</v>
      </c>
      <c r="D1532" s="22" t="s">
        <v>1694</v>
      </c>
    </row>
    <row r="1533" spans="3:4">
      <c r="C1533" s="21" t="s">
        <v>225</v>
      </c>
      <c r="D1533" s="22" t="s">
        <v>1695</v>
      </c>
    </row>
    <row r="1534" spans="3:4">
      <c r="C1534" s="21" t="s">
        <v>225</v>
      </c>
      <c r="D1534" s="22" t="s">
        <v>1696</v>
      </c>
    </row>
    <row r="1535" spans="3:4">
      <c r="C1535" s="21" t="s">
        <v>225</v>
      </c>
      <c r="D1535" s="22" t="s">
        <v>1697</v>
      </c>
    </row>
    <row r="1536" spans="3:4">
      <c r="C1536" s="21" t="s">
        <v>227</v>
      </c>
      <c r="D1536" s="22" t="s">
        <v>1698</v>
      </c>
    </row>
    <row r="1537" spans="3:4">
      <c r="C1537" s="21" t="s">
        <v>227</v>
      </c>
      <c r="D1537" s="22" t="s">
        <v>1699</v>
      </c>
    </row>
    <row r="1538" spans="3:4">
      <c r="C1538" s="21" t="s">
        <v>227</v>
      </c>
      <c r="D1538" s="22" t="s">
        <v>1700</v>
      </c>
    </row>
    <row r="1539" spans="3:4">
      <c r="C1539" s="21" t="s">
        <v>227</v>
      </c>
      <c r="D1539" s="22" t="s">
        <v>1701</v>
      </c>
    </row>
    <row r="1540" spans="3:4">
      <c r="C1540" s="21" t="s">
        <v>227</v>
      </c>
      <c r="D1540" s="22" t="s">
        <v>1702</v>
      </c>
    </row>
    <row r="1541" spans="3:4">
      <c r="C1541" s="21" t="s">
        <v>227</v>
      </c>
      <c r="D1541" s="22" t="s">
        <v>1703</v>
      </c>
    </row>
    <row r="1542" spans="3:4">
      <c r="C1542" s="21" t="s">
        <v>227</v>
      </c>
      <c r="D1542" s="22" t="s">
        <v>1704</v>
      </c>
    </row>
    <row r="1543" spans="3:4">
      <c r="C1543" s="21" t="s">
        <v>227</v>
      </c>
      <c r="D1543" s="22" t="s">
        <v>1705</v>
      </c>
    </row>
    <row r="1544" spans="3:4">
      <c r="C1544" s="21" t="s">
        <v>227</v>
      </c>
      <c r="D1544" s="22" t="s">
        <v>1706</v>
      </c>
    </row>
    <row r="1545" spans="3:4">
      <c r="C1545" s="21" t="s">
        <v>227</v>
      </c>
      <c r="D1545" s="22" t="s">
        <v>1707</v>
      </c>
    </row>
    <row r="1546" spans="3:4">
      <c r="C1546" s="21" t="s">
        <v>227</v>
      </c>
      <c r="D1546" s="22" t="s">
        <v>1708</v>
      </c>
    </row>
    <row r="1547" spans="3:4">
      <c r="C1547" s="21" t="s">
        <v>227</v>
      </c>
      <c r="D1547" s="22" t="s">
        <v>1709</v>
      </c>
    </row>
    <row r="1548" spans="3:4">
      <c r="C1548" s="21" t="s">
        <v>227</v>
      </c>
      <c r="D1548" s="22" t="s">
        <v>1710</v>
      </c>
    </row>
    <row r="1549" spans="3:4">
      <c r="C1549" s="21" t="s">
        <v>227</v>
      </c>
      <c r="D1549" s="22" t="s">
        <v>1711</v>
      </c>
    </row>
    <row r="1550" spans="3:4">
      <c r="C1550" s="21" t="s">
        <v>227</v>
      </c>
      <c r="D1550" s="22" t="s">
        <v>1712</v>
      </c>
    </row>
    <row r="1551" spans="3:4">
      <c r="C1551" s="21" t="s">
        <v>227</v>
      </c>
      <c r="D1551" s="22" t="s">
        <v>1713</v>
      </c>
    </row>
    <row r="1552" spans="3:4">
      <c r="C1552" s="21" t="s">
        <v>227</v>
      </c>
      <c r="D1552" s="22" t="s">
        <v>1714</v>
      </c>
    </row>
    <row r="1553" spans="3:4">
      <c r="C1553" s="21" t="s">
        <v>227</v>
      </c>
      <c r="D1553" s="22" t="s">
        <v>1715</v>
      </c>
    </row>
    <row r="1554" spans="3:4">
      <c r="C1554" s="21" t="s">
        <v>227</v>
      </c>
      <c r="D1554" s="22" t="s">
        <v>1716</v>
      </c>
    </row>
    <row r="1555" spans="3:4">
      <c r="C1555" s="21" t="s">
        <v>227</v>
      </c>
      <c r="D1555" s="22" t="s">
        <v>1717</v>
      </c>
    </row>
    <row r="1556" spans="3:4">
      <c r="C1556" s="21" t="s">
        <v>229</v>
      </c>
      <c r="D1556" s="22" t="s">
        <v>1718</v>
      </c>
    </row>
    <row r="1557" spans="3:4">
      <c r="C1557" s="21" t="s">
        <v>229</v>
      </c>
      <c r="D1557" s="22" t="s">
        <v>1719</v>
      </c>
    </row>
    <row r="1558" spans="3:4">
      <c r="C1558" s="21" t="s">
        <v>229</v>
      </c>
      <c r="D1558" s="22" t="s">
        <v>1720</v>
      </c>
    </row>
    <row r="1559" spans="3:4">
      <c r="C1559" s="21" t="s">
        <v>229</v>
      </c>
      <c r="D1559" s="22" t="s">
        <v>1721</v>
      </c>
    </row>
    <row r="1560" spans="3:4">
      <c r="C1560" s="21" t="s">
        <v>229</v>
      </c>
      <c r="D1560" s="22" t="s">
        <v>1722</v>
      </c>
    </row>
    <row r="1561" spans="3:4">
      <c r="C1561" s="21" t="s">
        <v>229</v>
      </c>
      <c r="D1561" s="22" t="s">
        <v>1723</v>
      </c>
    </row>
    <row r="1562" spans="3:4">
      <c r="C1562" s="21" t="s">
        <v>229</v>
      </c>
      <c r="D1562" s="22" t="s">
        <v>1724</v>
      </c>
    </row>
    <row r="1563" spans="3:4">
      <c r="C1563" s="21" t="s">
        <v>229</v>
      </c>
      <c r="D1563" s="22" t="s">
        <v>1725</v>
      </c>
    </row>
    <row r="1564" spans="3:4">
      <c r="C1564" s="21" t="s">
        <v>229</v>
      </c>
      <c r="D1564" s="22" t="s">
        <v>1726</v>
      </c>
    </row>
    <row r="1565" spans="3:4">
      <c r="C1565" s="21" t="s">
        <v>229</v>
      </c>
      <c r="D1565" s="22" t="s">
        <v>1727</v>
      </c>
    </row>
    <row r="1566" spans="3:4">
      <c r="C1566" s="21" t="s">
        <v>229</v>
      </c>
      <c r="D1566" s="22" t="s">
        <v>1728</v>
      </c>
    </row>
    <row r="1567" spans="3:4">
      <c r="C1567" s="21" t="s">
        <v>229</v>
      </c>
      <c r="D1567" s="22" t="s">
        <v>1729</v>
      </c>
    </row>
    <row r="1568" spans="3:4">
      <c r="C1568" s="21" t="s">
        <v>229</v>
      </c>
      <c r="D1568" s="22" t="s">
        <v>1730</v>
      </c>
    </row>
    <row r="1569" spans="3:4">
      <c r="C1569" s="21" t="s">
        <v>229</v>
      </c>
      <c r="D1569" s="22" t="s">
        <v>1731</v>
      </c>
    </row>
    <row r="1570" spans="3:4">
      <c r="C1570" s="21" t="s">
        <v>229</v>
      </c>
      <c r="D1570" s="22" t="s">
        <v>1732</v>
      </c>
    </row>
    <row r="1571" spans="3:4">
      <c r="C1571" s="21" t="s">
        <v>229</v>
      </c>
      <c r="D1571" s="22" t="s">
        <v>1733</v>
      </c>
    </row>
    <row r="1572" spans="3:4">
      <c r="C1572" s="21" t="s">
        <v>229</v>
      </c>
      <c r="D1572" s="22" t="s">
        <v>1734</v>
      </c>
    </row>
    <row r="1573" spans="3:4">
      <c r="C1573" s="21" t="s">
        <v>229</v>
      </c>
      <c r="D1573" s="22" t="s">
        <v>1735</v>
      </c>
    </row>
    <row r="1574" spans="3:4">
      <c r="C1574" s="21" t="s">
        <v>229</v>
      </c>
      <c r="D1574" s="22" t="s">
        <v>1736</v>
      </c>
    </row>
    <row r="1575" spans="3:4">
      <c r="C1575" s="21" t="s">
        <v>229</v>
      </c>
      <c r="D1575" s="22" t="s">
        <v>1737</v>
      </c>
    </row>
    <row r="1576" spans="3:4">
      <c r="C1576" s="21" t="s">
        <v>229</v>
      </c>
      <c r="D1576" s="22" t="s">
        <v>1738</v>
      </c>
    </row>
    <row r="1577" spans="3:4">
      <c r="C1577" s="21" t="s">
        <v>231</v>
      </c>
      <c r="D1577" s="22" t="s">
        <v>1739</v>
      </c>
    </row>
    <row r="1578" spans="3:4">
      <c r="C1578" s="21" t="s">
        <v>231</v>
      </c>
      <c r="D1578" s="22" t="s">
        <v>1740</v>
      </c>
    </row>
    <row r="1579" spans="3:4">
      <c r="C1579" s="21" t="s">
        <v>231</v>
      </c>
      <c r="D1579" s="22" t="s">
        <v>1741</v>
      </c>
    </row>
    <row r="1580" spans="3:4">
      <c r="C1580" s="21" t="s">
        <v>231</v>
      </c>
      <c r="D1580" s="22" t="s">
        <v>1742</v>
      </c>
    </row>
    <row r="1581" spans="3:4">
      <c r="C1581" s="21" t="s">
        <v>231</v>
      </c>
      <c r="D1581" s="22" t="s">
        <v>1743</v>
      </c>
    </row>
    <row r="1582" spans="3:4">
      <c r="C1582" s="21" t="s">
        <v>231</v>
      </c>
      <c r="D1582" s="22" t="s">
        <v>1744</v>
      </c>
    </row>
    <row r="1583" spans="3:4">
      <c r="C1583" s="21" t="s">
        <v>231</v>
      </c>
      <c r="D1583" s="22" t="s">
        <v>1745</v>
      </c>
    </row>
    <row r="1584" spans="3:4">
      <c r="C1584" s="21" t="s">
        <v>231</v>
      </c>
      <c r="D1584" s="22" t="s">
        <v>1746</v>
      </c>
    </row>
    <row r="1585" spans="3:4">
      <c r="C1585" s="21" t="s">
        <v>231</v>
      </c>
      <c r="D1585" s="22" t="s">
        <v>1747</v>
      </c>
    </row>
    <row r="1586" spans="3:4">
      <c r="C1586" s="21" t="s">
        <v>231</v>
      </c>
      <c r="D1586" s="22" t="s">
        <v>1748</v>
      </c>
    </row>
    <row r="1587" spans="3:4">
      <c r="C1587" s="21" t="s">
        <v>231</v>
      </c>
      <c r="D1587" s="22" t="s">
        <v>1749</v>
      </c>
    </row>
    <row r="1588" spans="3:4">
      <c r="C1588" s="21" t="s">
        <v>231</v>
      </c>
      <c r="D1588" s="22" t="s">
        <v>1750</v>
      </c>
    </row>
    <row r="1589" spans="3:4">
      <c r="C1589" s="21" t="s">
        <v>231</v>
      </c>
      <c r="D1589" s="22" t="s">
        <v>1751</v>
      </c>
    </row>
    <row r="1590" spans="3:4">
      <c r="C1590" s="21" t="s">
        <v>231</v>
      </c>
      <c r="D1590" s="22" t="s">
        <v>1752</v>
      </c>
    </row>
    <row r="1591" spans="3:4">
      <c r="C1591" s="21" t="s">
        <v>231</v>
      </c>
      <c r="D1591" s="22" t="s">
        <v>484</v>
      </c>
    </row>
    <row r="1592" spans="3:4">
      <c r="C1592" s="21" t="s">
        <v>231</v>
      </c>
      <c r="D1592" s="22" t="s">
        <v>1753</v>
      </c>
    </row>
    <row r="1593" spans="3:4">
      <c r="C1593" s="21" t="s">
        <v>231</v>
      </c>
      <c r="D1593" s="22" t="s">
        <v>1754</v>
      </c>
    </row>
    <row r="1594" spans="3:4">
      <c r="C1594" s="21" t="s">
        <v>231</v>
      </c>
      <c r="D1594" s="22" t="s">
        <v>1755</v>
      </c>
    </row>
    <row r="1595" spans="3:4">
      <c r="C1595" s="21" t="s">
        <v>231</v>
      </c>
      <c r="D1595" s="22" t="s">
        <v>1756</v>
      </c>
    </row>
    <row r="1596" spans="3:4">
      <c r="C1596" s="21" t="s">
        <v>231</v>
      </c>
      <c r="D1596" s="22" t="s">
        <v>1757</v>
      </c>
    </row>
    <row r="1597" spans="3:4">
      <c r="C1597" s="21" t="s">
        <v>231</v>
      </c>
      <c r="D1597" s="22" t="s">
        <v>1758</v>
      </c>
    </row>
    <row r="1598" spans="3:4">
      <c r="C1598" s="21" t="s">
        <v>231</v>
      </c>
      <c r="D1598" s="22" t="s">
        <v>1759</v>
      </c>
    </row>
    <row r="1599" spans="3:4">
      <c r="C1599" s="21" t="s">
        <v>231</v>
      </c>
      <c r="D1599" s="22" t="s">
        <v>541</v>
      </c>
    </row>
    <row r="1600" spans="3:4">
      <c r="C1600" s="21" t="s">
        <v>231</v>
      </c>
      <c r="D1600" s="22" t="s">
        <v>1760</v>
      </c>
    </row>
    <row r="1601" spans="3:4">
      <c r="C1601" s="21" t="s">
        <v>231</v>
      </c>
      <c r="D1601" s="22" t="s">
        <v>1060</v>
      </c>
    </row>
    <row r="1602" spans="3:4">
      <c r="C1602" s="21" t="s">
        <v>231</v>
      </c>
      <c r="D1602" s="22" t="s">
        <v>1761</v>
      </c>
    </row>
    <row r="1603" spans="3:4">
      <c r="C1603" s="21" t="s">
        <v>231</v>
      </c>
      <c r="D1603" s="22" t="s">
        <v>1762</v>
      </c>
    </row>
    <row r="1604" spans="3:4">
      <c r="C1604" s="21" t="s">
        <v>231</v>
      </c>
      <c r="D1604" s="22" t="s">
        <v>1763</v>
      </c>
    </row>
    <row r="1605" spans="3:4">
      <c r="C1605" s="21" t="s">
        <v>231</v>
      </c>
      <c r="D1605" s="22" t="s">
        <v>1764</v>
      </c>
    </row>
    <row r="1606" spans="3:4">
      <c r="C1606" s="21" t="s">
        <v>231</v>
      </c>
      <c r="D1606" s="22" t="s">
        <v>1765</v>
      </c>
    </row>
    <row r="1607" spans="3:4">
      <c r="C1607" s="21" t="s">
        <v>231</v>
      </c>
      <c r="D1607" s="22" t="s">
        <v>1766</v>
      </c>
    </row>
    <row r="1608" spans="3:4">
      <c r="C1608" s="21" t="s">
        <v>231</v>
      </c>
      <c r="D1608" s="22" t="s">
        <v>1767</v>
      </c>
    </row>
    <row r="1609" spans="3:4">
      <c r="C1609" s="21" t="s">
        <v>231</v>
      </c>
      <c r="D1609" s="22" t="s">
        <v>1768</v>
      </c>
    </row>
    <row r="1610" spans="3:4">
      <c r="C1610" s="21" t="s">
        <v>231</v>
      </c>
      <c r="D1610" s="22" t="s">
        <v>1769</v>
      </c>
    </row>
    <row r="1611" spans="3:4">
      <c r="C1611" s="21" t="s">
        <v>231</v>
      </c>
      <c r="D1611" s="22" t="s">
        <v>1770</v>
      </c>
    </row>
    <row r="1612" spans="3:4">
      <c r="C1612" s="21" t="s">
        <v>231</v>
      </c>
      <c r="D1612" s="22" t="s">
        <v>1771</v>
      </c>
    </row>
    <row r="1613" spans="3:4">
      <c r="C1613" s="21" t="s">
        <v>231</v>
      </c>
      <c r="D1613" s="22" t="s">
        <v>1772</v>
      </c>
    </row>
    <row r="1614" spans="3:4">
      <c r="C1614" s="21" t="s">
        <v>231</v>
      </c>
      <c r="D1614" s="22" t="s">
        <v>1773</v>
      </c>
    </row>
    <row r="1615" spans="3:4">
      <c r="C1615" s="21" t="s">
        <v>231</v>
      </c>
      <c r="D1615" s="22" t="s">
        <v>1774</v>
      </c>
    </row>
    <row r="1616" spans="3:4">
      <c r="C1616" s="21" t="s">
        <v>231</v>
      </c>
      <c r="D1616" s="22" t="s">
        <v>1775</v>
      </c>
    </row>
    <row r="1617" spans="3:4">
      <c r="C1617" s="21" t="s">
        <v>231</v>
      </c>
      <c r="D1617" s="22" t="s">
        <v>1776</v>
      </c>
    </row>
    <row r="1618" spans="3:4">
      <c r="C1618" s="21" t="s">
        <v>231</v>
      </c>
      <c r="D1618" s="22" t="s">
        <v>1777</v>
      </c>
    </row>
    <row r="1619" spans="3:4">
      <c r="C1619" s="21" t="s">
        <v>231</v>
      </c>
      <c r="D1619" s="22" t="s">
        <v>1778</v>
      </c>
    </row>
    <row r="1620" spans="3:4">
      <c r="C1620" s="21" t="s">
        <v>231</v>
      </c>
      <c r="D1620" s="22" t="s">
        <v>1779</v>
      </c>
    </row>
    <row r="1621" spans="3:4">
      <c r="C1621" s="21" t="s">
        <v>231</v>
      </c>
      <c r="D1621" s="22" t="s">
        <v>1780</v>
      </c>
    </row>
    <row r="1622" spans="3:4">
      <c r="C1622" s="21" t="s">
        <v>233</v>
      </c>
      <c r="D1622" s="22" t="s">
        <v>1781</v>
      </c>
    </row>
    <row r="1623" spans="3:4">
      <c r="C1623" s="21" t="s">
        <v>233</v>
      </c>
      <c r="D1623" s="22" t="s">
        <v>1782</v>
      </c>
    </row>
    <row r="1624" spans="3:4">
      <c r="C1624" s="21" t="s">
        <v>233</v>
      </c>
      <c r="D1624" s="22" t="s">
        <v>1783</v>
      </c>
    </row>
    <row r="1625" spans="3:4">
      <c r="C1625" s="21" t="s">
        <v>233</v>
      </c>
      <c r="D1625" s="22" t="s">
        <v>1784</v>
      </c>
    </row>
    <row r="1626" spans="3:4">
      <c r="C1626" s="21" t="s">
        <v>233</v>
      </c>
      <c r="D1626" s="22" t="s">
        <v>1785</v>
      </c>
    </row>
    <row r="1627" spans="3:4">
      <c r="C1627" s="21" t="s">
        <v>233</v>
      </c>
      <c r="D1627" s="22" t="s">
        <v>1786</v>
      </c>
    </row>
    <row r="1628" spans="3:4">
      <c r="C1628" s="21" t="s">
        <v>233</v>
      </c>
      <c r="D1628" s="22" t="s">
        <v>1787</v>
      </c>
    </row>
    <row r="1629" spans="3:4">
      <c r="C1629" s="21" t="s">
        <v>233</v>
      </c>
      <c r="D1629" s="22" t="s">
        <v>1788</v>
      </c>
    </row>
    <row r="1630" spans="3:4">
      <c r="C1630" s="21" t="s">
        <v>233</v>
      </c>
      <c r="D1630" s="22" t="s">
        <v>1789</v>
      </c>
    </row>
    <row r="1631" spans="3:4">
      <c r="C1631" s="21" t="s">
        <v>233</v>
      </c>
      <c r="D1631" s="22" t="s">
        <v>1790</v>
      </c>
    </row>
    <row r="1632" spans="3:4">
      <c r="C1632" s="21" t="s">
        <v>233</v>
      </c>
      <c r="D1632" s="22" t="s">
        <v>1791</v>
      </c>
    </row>
    <row r="1633" spans="3:4">
      <c r="C1633" s="21" t="s">
        <v>233</v>
      </c>
      <c r="D1633" s="22" t="s">
        <v>1792</v>
      </c>
    </row>
    <row r="1634" spans="3:4">
      <c r="C1634" s="21" t="s">
        <v>233</v>
      </c>
      <c r="D1634" s="22" t="s">
        <v>1793</v>
      </c>
    </row>
    <row r="1635" spans="3:4">
      <c r="C1635" s="21" t="s">
        <v>233</v>
      </c>
      <c r="D1635" s="22" t="s">
        <v>1794</v>
      </c>
    </row>
    <row r="1636" spans="3:4">
      <c r="C1636" s="21" t="s">
        <v>233</v>
      </c>
      <c r="D1636" s="22" t="s">
        <v>1795</v>
      </c>
    </row>
    <row r="1637" spans="3:4">
      <c r="C1637" s="21" t="s">
        <v>233</v>
      </c>
      <c r="D1637" s="22" t="s">
        <v>1796</v>
      </c>
    </row>
    <row r="1638" spans="3:4">
      <c r="C1638" s="21" t="s">
        <v>233</v>
      </c>
      <c r="D1638" s="22" t="s">
        <v>1797</v>
      </c>
    </row>
    <row r="1639" spans="3:4">
      <c r="C1639" s="21" t="s">
        <v>233</v>
      </c>
      <c r="D1639" s="22" t="s">
        <v>1798</v>
      </c>
    </row>
    <row r="1640" spans="3:4">
      <c r="C1640" s="21" t="s">
        <v>235</v>
      </c>
      <c r="D1640" s="22" t="s">
        <v>1799</v>
      </c>
    </row>
    <row r="1641" spans="3:4">
      <c r="C1641" s="21" t="s">
        <v>235</v>
      </c>
      <c r="D1641" s="22" t="s">
        <v>1800</v>
      </c>
    </row>
    <row r="1642" spans="3:4">
      <c r="C1642" s="21" t="s">
        <v>235</v>
      </c>
      <c r="D1642" s="22" t="s">
        <v>1801</v>
      </c>
    </row>
    <row r="1643" spans="3:4">
      <c r="C1643" s="21" t="s">
        <v>235</v>
      </c>
      <c r="D1643" s="22" t="s">
        <v>1802</v>
      </c>
    </row>
    <row r="1644" spans="3:4">
      <c r="C1644" s="21" t="s">
        <v>235</v>
      </c>
      <c r="D1644" s="22" t="s">
        <v>1803</v>
      </c>
    </row>
    <row r="1645" spans="3:4">
      <c r="C1645" s="21" t="s">
        <v>235</v>
      </c>
      <c r="D1645" s="22" t="s">
        <v>1804</v>
      </c>
    </row>
    <row r="1646" spans="3:4">
      <c r="C1646" s="21" t="s">
        <v>235</v>
      </c>
      <c r="D1646" s="22" t="s">
        <v>1805</v>
      </c>
    </row>
    <row r="1647" spans="3:4">
      <c r="C1647" s="21" t="s">
        <v>235</v>
      </c>
      <c r="D1647" s="22" t="s">
        <v>1806</v>
      </c>
    </row>
    <row r="1648" spans="3:4">
      <c r="C1648" s="21" t="s">
        <v>235</v>
      </c>
      <c r="D1648" s="22" t="s">
        <v>1807</v>
      </c>
    </row>
    <row r="1649" spans="3:4">
      <c r="C1649" s="21" t="s">
        <v>235</v>
      </c>
      <c r="D1649" s="22" t="s">
        <v>1808</v>
      </c>
    </row>
    <row r="1650" spans="3:4">
      <c r="C1650" s="21" t="s">
        <v>235</v>
      </c>
      <c r="D1650" s="22" t="s">
        <v>1809</v>
      </c>
    </row>
    <row r="1651" spans="3:4">
      <c r="C1651" s="21" t="s">
        <v>235</v>
      </c>
      <c r="D1651" s="22" t="s">
        <v>1810</v>
      </c>
    </row>
    <row r="1652" spans="3:4">
      <c r="C1652" s="21" t="s">
        <v>235</v>
      </c>
      <c r="D1652" s="22" t="s">
        <v>1811</v>
      </c>
    </row>
    <row r="1653" spans="3:4">
      <c r="C1653" s="21" t="s">
        <v>235</v>
      </c>
      <c r="D1653" s="22" t="s">
        <v>1812</v>
      </c>
    </row>
    <row r="1654" spans="3:4">
      <c r="C1654" s="21" t="s">
        <v>235</v>
      </c>
      <c r="D1654" s="22" t="s">
        <v>1813</v>
      </c>
    </row>
    <row r="1655" spans="3:4">
      <c r="C1655" s="21" t="s">
        <v>235</v>
      </c>
      <c r="D1655" s="22" t="s">
        <v>1814</v>
      </c>
    </row>
    <row r="1656" spans="3:4">
      <c r="C1656" s="21" t="s">
        <v>235</v>
      </c>
      <c r="D1656" s="22" t="s">
        <v>1815</v>
      </c>
    </row>
    <row r="1657" spans="3:4">
      <c r="C1657" s="21" t="s">
        <v>235</v>
      </c>
      <c r="D1657" s="22" t="s">
        <v>1816</v>
      </c>
    </row>
    <row r="1658" spans="3:4">
      <c r="C1658" s="21" t="s">
        <v>235</v>
      </c>
      <c r="D1658" s="22" t="s">
        <v>1817</v>
      </c>
    </row>
    <row r="1659" spans="3:4">
      <c r="C1659" s="21" t="s">
        <v>235</v>
      </c>
      <c r="D1659" s="22" t="s">
        <v>1818</v>
      </c>
    </row>
    <row r="1660" spans="3:4">
      <c r="C1660" s="21" t="s">
        <v>235</v>
      </c>
      <c r="D1660" s="22" t="s">
        <v>1819</v>
      </c>
    </row>
    <row r="1661" spans="3:4">
      <c r="C1661" s="21" t="s">
        <v>235</v>
      </c>
      <c r="D1661" s="22" t="s">
        <v>1820</v>
      </c>
    </row>
    <row r="1662" spans="3:4">
      <c r="C1662" s="21" t="s">
        <v>235</v>
      </c>
      <c r="D1662" s="22" t="s">
        <v>509</v>
      </c>
    </row>
    <row r="1663" spans="3:4">
      <c r="C1663" s="21" t="s">
        <v>235</v>
      </c>
      <c r="D1663" s="22" t="s">
        <v>1821</v>
      </c>
    </row>
    <row r="1664" spans="3:4">
      <c r="C1664" s="21" t="s">
        <v>235</v>
      </c>
      <c r="D1664" s="22" t="s">
        <v>1822</v>
      </c>
    </row>
    <row r="1665" spans="3:4">
      <c r="C1665" s="21" t="s">
        <v>235</v>
      </c>
      <c r="D1665" s="22" t="s">
        <v>1823</v>
      </c>
    </row>
    <row r="1666" spans="3:4">
      <c r="C1666" s="21" t="s">
        <v>237</v>
      </c>
      <c r="D1666" s="22" t="s">
        <v>1824</v>
      </c>
    </row>
    <row r="1667" spans="3:4">
      <c r="C1667" s="21" t="s">
        <v>237</v>
      </c>
      <c r="D1667" s="22" t="s">
        <v>1825</v>
      </c>
    </row>
    <row r="1668" spans="3:4">
      <c r="C1668" s="21" t="s">
        <v>237</v>
      </c>
      <c r="D1668" s="22" t="s">
        <v>1826</v>
      </c>
    </row>
    <row r="1669" spans="3:4">
      <c r="C1669" s="21" t="s">
        <v>237</v>
      </c>
      <c r="D1669" s="22" t="s">
        <v>1827</v>
      </c>
    </row>
    <row r="1670" spans="3:4">
      <c r="C1670" s="21" t="s">
        <v>237</v>
      </c>
      <c r="D1670" s="22" t="s">
        <v>1828</v>
      </c>
    </row>
    <row r="1671" spans="3:4">
      <c r="C1671" s="21" t="s">
        <v>237</v>
      </c>
      <c r="D1671" s="22" t="s">
        <v>1829</v>
      </c>
    </row>
    <row r="1672" spans="3:4">
      <c r="C1672" s="21" t="s">
        <v>237</v>
      </c>
      <c r="D1672" s="22" t="s">
        <v>1830</v>
      </c>
    </row>
    <row r="1673" spans="3:4">
      <c r="C1673" s="21" t="s">
        <v>237</v>
      </c>
      <c r="D1673" s="22" t="s">
        <v>1831</v>
      </c>
    </row>
    <row r="1674" spans="3:4">
      <c r="C1674" s="21" t="s">
        <v>237</v>
      </c>
      <c r="D1674" s="22" t="s">
        <v>1832</v>
      </c>
    </row>
    <row r="1675" spans="3:4">
      <c r="C1675" s="21" t="s">
        <v>237</v>
      </c>
      <c r="D1675" s="22" t="s">
        <v>1833</v>
      </c>
    </row>
    <row r="1676" spans="3:4">
      <c r="C1676" s="21" t="s">
        <v>237</v>
      </c>
      <c r="D1676" s="22" t="s">
        <v>1834</v>
      </c>
    </row>
    <row r="1677" spans="3:4">
      <c r="C1677" s="21" t="s">
        <v>237</v>
      </c>
      <c r="D1677" s="22" t="s">
        <v>1835</v>
      </c>
    </row>
    <row r="1678" spans="3:4">
      <c r="C1678" s="21" t="s">
        <v>237</v>
      </c>
      <c r="D1678" s="22" t="s">
        <v>1836</v>
      </c>
    </row>
    <row r="1679" spans="3:4">
      <c r="C1679" s="21" t="s">
        <v>237</v>
      </c>
      <c r="D1679" s="22" t="s">
        <v>1837</v>
      </c>
    </row>
    <row r="1680" spans="3:4">
      <c r="C1680" s="21" t="s">
        <v>237</v>
      </c>
      <c r="D1680" s="22" t="s">
        <v>1838</v>
      </c>
    </row>
    <row r="1681" spans="3:4">
      <c r="C1681" s="21" t="s">
        <v>237</v>
      </c>
      <c r="D1681" s="22" t="s">
        <v>1839</v>
      </c>
    </row>
    <row r="1682" spans="3:4">
      <c r="C1682" s="21" t="s">
        <v>237</v>
      </c>
      <c r="D1682" s="22" t="s">
        <v>1840</v>
      </c>
    </row>
    <row r="1683" spans="3:4">
      <c r="C1683" s="21" t="s">
        <v>237</v>
      </c>
      <c r="D1683" s="22" t="s">
        <v>1841</v>
      </c>
    </row>
    <row r="1684" spans="3:4">
      <c r="C1684" s="21" t="s">
        <v>237</v>
      </c>
      <c r="D1684" s="22" t="s">
        <v>1842</v>
      </c>
    </row>
    <row r="1685" spans="3:4">
      <c r="C1685" s="21" t="s">
        <v>237</v>
      </c>
      <c r="D1685" s="22" t="s">
        <v>1843</v>
      </c>
    </row>
    <row r="1686" spans="3:4">
      <c r="C1686" s="21" t="s">
        <v>237</v>
      </c>
      <c r="D1686" s="22" t="s">
        <v>1844</v>
      </c>
    </row>
    <row r="1687" spans="3:4">
      <c r="C1687" s="21" t="s">
        <v>237</v>
      </c>
      <c r="D1687" s="22" t="s">
        <v>1845</v>
      </c>
    </row>
    <row r="1688" spans="3:4">
      <c r="C1688" s="21" t="s">
        <v>237</v>
      </c>
      <c r="D1688" s="22" t="s">
        <v>1846</v>
      </c>
    </row>
    <row r="1689" spans="3:4">
      <c r="C1689" s="21" t="s">
        <v>237</v>
      </c>
      <c r="D1689" s="22" t="s">
        <v>1847</v>
      </c>
    </row>
    <row r="1690" spans="3:4">
      <c r="C1690" s="21" t="s">
        <v>237</v>
      </c>
      <c r="D1690" s="22" t="s">
        <v>1848</v>
      </c>
    </row>
    <row r="1691" spans="3:4">
      <c r="C1691" s="21" t="s">
        <v>237</v>
      </c>
      <c r="D1691" s="22" t="s">
        <v>1849</v>
      </c>
    </row>
    <row r="1692" spans="3:4">
      <c r="C1692" s="21" t="s">
        <v>237</v>
      </c>
      <c r="D1692" s="22" t="s">
        <v>1850</v>
      </c>
    </row>
    <row r="1693" spans="3:4">
      <c r="C1693" s="21" t="s">
        <v>237</v>
      </c>
      <c r="D1693" s="22" t="s">
        <v>1851</v>
      </c>
    </row>
    <row r="1694" spans="3:4">
      <c r="C1694" s="21" t="s">
        <v>237</v>
      </c>
      <c r="D1694" s="22" t="s">
        <v>1852</v>
      </c>
    </row>
    <row r="1695" spans="3:4">
      <c r="C1695" s="21" t="s">
        <v>237</v>
      </c>
      <c r="D1695" s="22" t="s">
        <v>1853</v>
      </c>
    </row>
    <row r="1696" spans="3:4">
      <c r="C1696" s="21" t="s">
        <v>237</v>
      </c>
      <c r="D1696" s="22" t="s">
        <v>1854</v>
      </c>
    </row>
    <row r="1697" spans="3:4">
      <c r="C1697" s="21" t="s">
        <v>237</v>
      </c>
      <c r="D1697" s="22" t="s">
        <v>1855</v>
      </c>
    </row>
    <row r="1698" spans="3:4">
      <c r="C1698" s="21" t="s">
        <v>237</v>
      </c>
      <c r="D1698" s="22" t="s">
        <v>1856</v>
      </c>
    </row>
    <row r="1699" spans="3:4">
      <c r="C1699" s="21" t="s">
        <v>237</v>
      </c>
      <c r="D1699" s="22" t="s">
        <v>1857</v>
      </c>
    </row>
    <row r="1700" spans="3:4">
      <c r="C1700" s="21" t="s">
        <v>237</v>
      </c>
      <c r="D1700" s="22" t="s">
        <v>1858</v>
      </c>
    </row>
    <row r="1701" spans="3:4">
      <c r="C1701" s="21" t="s">
        <v>237</v>
      </c>
      <c r="D1701" s="22" t="s">
        <v>1859</v>
      </c>
    </row>
    <row r="1702" spans="3:4">
      <c r="C1702" s="21" t="s">
        <v>237</v>
      </c>
      <c r="D1702" s="22" t="s">
        <v>1860</v>
      </c>
    </row>
    <row r="1703" spans="3:4">
      <c r="C1703" s="21" t="s">
        <v>237</v>
      </c>
      <c r="D1703" s="22" t="s">
        <v>1861</v>
      </c>
    </row>
    <row r="1704" spans="3:4">
      <c r="C1704" s="21" t="s">
        <v>237</v>
      </c>
      <c r="D1704" s="22" t="s">
        <v>1862</v>
      </c>
    </row>
    <row r="1705" spans="3:4">
      <c r="C1705" s="21" t="s">
        <v>237</v>
      </c>
      <c r="D1705" s="22" t="s">
        <v>1863</v>
      </c>
    </row>
    <row r="1706" spans="3:4">
      <c r="C1706" s="21" t="s">
        <v>237</v>
      </c>
      <c r="D1706" s="22" t="s">
        <v>1864</v>
      </c>
    </row>
    <row r="1707" spans="3:4">
      <c r="C1707" s="21" t="s">
        <v>237</v>
      </c>
      <c r="D1707" s="22" t="s">
        <v>1865</v>
      </c>
    </row>
    <row r="1708" spans="3:4">
      <c r="C1708" s="21" t="s">
        <v>237</v>
      </c>
      <c r="D1708" s="22" t="s">
        <v>1866</v>
      </c>
    </row>
    <row r="1709" spans="3:4">
      <c r="C1709" s="21" t="s">
        <v>239</v>
      </c>
      <c r="D1709" s="22" t="s">
        <v>1867</v>
      </c>
    </row>
    <row r="1710" spans="3:4">
      <c r="C1710" s="21" t="s">
        <v>239</v>
      </c>
      <c r="D1710" s="22" t="s">
        <v>1868</v>
      </c>
    </row>
    <row r="1711" spans="3:4">
      <c r="C1711" s="21" t="s">
        <v>239</v>
      </c>
      <c r="D1711" s="22" t="s">
        <v>1869</v>
      </c>
    </row>
    <row r="1712" spans="3:4">
      <c r="C1712" s="21" t="s">
        <v>239</v>
      </c>
      <c r="D1712" s="22" t="s">
        <v>1870</v>
      </c>
    </row>
    <row r="1713" spans="3:4">
      <c r="C1713" s="21" t="s">
        <v>239</v>
      </c>
      <c r="D1713" s="22" t="s">
        <v>1871</v>
      </c>
    </row>
    <row r="1714" spans="3:4">
      <c r="C1714" s="21" t="s">
        <v>239</v>
      </c>
      <c r="D1714" s="22" t="s">
        <v>1872</v>
      </c>
    </row>
    <row r="1715" spans="3:4">
      <c r="C1715" s="21" t="s">
        <v>239</v>
      </c>
      <c r="D1715" s="22" t="s">
        <v>1873</v>
      </c>
    </row>
    <row r="1716" spans="3:4">
      <c r="C1716" s="21" t="s">
        <v>239</v>
      </c>
      <c r="D1716" s="22" t="s">
        <v>1874</v>
      </c>
    </row>
    <row r="1717" spans="3:4">
      <c r="C1717" s="21" t="s">
        <v>239</v>
      </c>
      <c r="D1717" s="22" t="s">
        <v>1875</v>
      </c>
    </row>
    <row r="1718" spans="3:4">
      <c r="C1718" s="21" t="s">
        <v>239</v>
      </c>
      <c r="D1718" s="22" t="s">
        <v>1876</v>
      </c>
    </row>
    <row r="1719" spans="3:4">
      <c r="C1719" s="21" t="s">
        <v>239</v>
      </c>
      <c r="D1719" s="22" t="s">
        <v>1877</v>
      </c>
    </row>
    <row r="1720" spans="3:4">
      <c r="C1720" s="21" t="s">
        <v>239</v>
      </c>
      <c r="D1720" s="22" t="s">
        <v>1878</v>
      </c>
    </row>
    <row r="1721" spans="3:4">
      <c r="C1721" s="21" t="s">
        <v>239</v>
      </c>
      <c r="D1721" s="22" t="s">
        <v>1879</v>
      </c>
    </row>
    <row r="1722" spans="3:4">
      <c r="C1722" s="21" t="s">
        <v>239</v>
      </c>
      <c r="D1722" s="22" t="s">
        <v>1880</v>
      </c>
    </row>
    <row r="1723" spans="3:4">
      <c r="C1723" s="21" t="s">
        <v>239</v>
      </c>
      <c r="D1723" s="22" t="s">
        <v>1881</v>
      </c>
    </row>
    <row r="1724" spans="3:4">
      <c r="C1724" s="21" t="s">
        <v>239</v>
      </c>
      <c r="D1724" s="22" t="s">
        <v>1882</v>
      </c>
    </row>
    <row r="1725" spans="3:4">
      <c r="C1725" s="21" t="s">
        <v>239</v>
      </c>
      <c r="D1725" s="22" t="s">
        <v>1883</v>
      </c>
    </row>
    <row r="1726" spans="3:4">
      <c r="C1726" s="21" t="s">
        <v>239</v>
      </c>
      <c r="D1726" s="22" t="s">
        <v>1884</v>
      </c>
    </row>
    <row r="1727" spans="3:4">
      <c r="C1727" s="21" t="s">
        <v>239</v>
      </c>
      <c r="D1727" s="22" t="s">
        <v>1885</v>
      </c>
    </row>
    <row r="1728" spans="3:4">
      <c r="C1728" s="21" t="s">
        <v>239</v>
      </c>
      <c r="D1728" s="22" t="s">
        <v>1886</v>
      </c>
    </row>
    <row r="1729" spans="3:4">
      <c r="C1729" s="21" t="s">
        <v>239</v>
      </c>
      <c r="D1729" s="22" t="s">
        <v>1887</v>
      </c>
    </row>
    <row r="1730" spans="3:4">
      <c r="C1730" s="21" t="s">
        <v>239</v>
      </c>
      <c r="D1730" s="22" t="s">
        <v>1888</v>
      </c>
    </row>
    <row r="1731" spans="3:4">
      <c r="C1731" s="21" t="s">
        <v>239</v>
      </c>
      <c r="D1731" s="22" t="s">
        <v>1889</v>
      </c>
    </row>
    <row r="1732" spans="3:4">
      <c r="C1732" s="21" t="s">
        <v>239</v>
      </c>
      <c r="D1732" s="22" t="s">
        <v>1890</v>
      </c>
    </row>
    <row r="1733" spans="3:4">
      <c r="C1733" s="21" t="s">
        <v>239</v>
      </c>
      <c r="D1733" s="22" t="s">
        <v>1891</v>
      </c>
    </row>
    <row r="1734" spans="3:4">
      <c r="C1734" s="21" t="s">
        <v>239</v>
      </c>
      <c r="D1734" s="22" t="s">
        <v>1892</v>
      </c>
    </row>
    <row r="1735" spans="3:4">
      <c r="C1735" s="21" t="s">
        <v>239</v>
      </c>
      <c r="D1735" s="22" t="s">
        <v>1893</v>
      </c>
    </row>
    <row r="1736" spans="3:4">
      <c r="C1736" s="21" t="s">
        <v>239</v>
      </c>
      <c r="D1736" s="22" t="s">
        <v>1894</v>
      </c>
    </row>
    <row r="1737" spans="3:4">
      <c r="C1737" s="21" t="s">
        <v>239</v>
      </c>
      <c r="D1737" s="22" t="s">
        <v>1895</v>
      </c>
    </row>
    <row r="1738" spans="3:4">
      <c r="C1738" s="21" t="s">
        <v>239</v>
      </c>
      <c r="D1738" s="22" t="s">
        <v>1896</v>
      </c>
    </row>
    <row r="1739" spans="3:4">
      <c r="C1739" s="21" t="s">
        <v>239</v>
      </c>
      <c r="D1739" s="22" t="s">
        <v>1897</v>
      </c>
    </row>
    <row r="1740" spans="3:4">
      <c r="C1740" s="21" t="s">
        <v>239</v>
      </c>
      <c r="D1740" s="22" t="s">
        <v>1898</v>
      </c>
    </row>
    <row r="1741" spans="3:4">
      <c r="C1741" s="21" t="s">
        <v>239</v>
      </c>
      <c r="D1741" s="22" t="s">
        <v>1899</v>
      </c>
    </row>
    <row r="1742" spans="3:4">
      <c r="C1742" s="21" t="s">
        <v>239</v>
      </c>
      <c r="D1742" s="22" t="s">
        <v>1900</v>
      </c>
    </row>
    <row r="1743" spans="3:4">
      <c r="C1743" s="21" t="s">
        <v>239</v>
      </c>
      <c r="D1743" s="22" t="s">
        <v>1901</v>
      </c>
    </row>
    <row r="1744" spans="3:4">
      <c r="C1744" s="21" t="s">
        <v>239</v>
      </c>
      <c r="D1744" s="22" t="s">
        <v>1902</v>
      </c>
    </row>
    <row r="1745" spans="3:4">
      <c r="C1745" s="21" t="s">
        <v>239</v>
      </c>
      <c r="D1745" s="22" t="s">
        <v>1903</v>
      </c>
    </row>
    <row r="1746" spans="3:4">
      <c r="C1746" s="21" t="s">
        <v>239</v>
      </c>
      <c r="D1746" s="22" t="s">
        <v>1904</v>
      </c>
    </row>
    <row r="1747" spans="3:4">
      <c r="C1747" s="21" t="s">
        <v>239</v>
      </c>
      <c r="D1747" s="22" t="s">
        <v>1905</v>
      </c>
    </row>
    <row r="1748" spans="3:4">
      <c r="C1748" s="21" t="s">
        <v>239</v>
      </c>
      <c r="D1748" s="22" t="s">
        <v>1906</v>
      </c>
    </row>
    <row r="1749" spans="3:4" ht="14.25" thickBot="1">
      <c r="C1749" s="23" t="s">
        <v>239</v>
      </c>
      <c r="D1749" s="24" t="s">
        <v>1907</v>
      </c>
    </row>
  </sheetData>
  <sheetProtection algorithmName="SHA-512" hashValue="3zoAiZx/9OhWHEOgfS7Lm9pEXCuVimTqHfq94nRUvmKHisr3L/USNXr/rpilzYjiJhY8NMfHZvAm1Qr749ZKGg==" saltValue="5vbwemrPbf/jeyXw0UD8Ow==" spinCount="100000" sheet="1" objects="1" scenarios="1"/>
  <phoneticPr fontId="6"/>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5" ma:contentTypeDescription="新しいドキュメントを作成します。" ma:contentTypeScope="" ma:versionID="4ca70477973e46bb3c1e9579f0e43c88">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605486858129c0804c085f94149e7bfa"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BC88C7-6105-43C4-AA74-47F583BCBD8E}">
  <ds:schemaRefs>
    <ds:schemaRef ds:uri="http://schemas.microsoft.com/office/2006/documentManagement/types"/>
    <ds:schemaRef ds:uri="263dbbe5-076b-4606-a03b-9598f5f2f35a"/>
    <ds:schemaRef ds:uri="http://purl.org/dc/terms/"/>
    <ds:schemaRef ds:uri="http://schemas.openxmlformats.org/package/2006/metadata/core-properties"/>
    <ds:schemaRef ds:uri="e60fd174-b192-4fdb-8980-a9c623028ceb"/>
    <ds:schemaRef ds:uri="http://purl.org/dc/elements/1.1/"/>
    <ds:schemaRef ds:uri="http://schemas.microsoft.com/office/2006/metadata/properties"/>
    <ds:schemaRef ds:uri="http://www.w3.org/XML/1998/namespace"/>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DF2CEF99-32D8-4EFE-9AFB-7F4149B7A14A}">
  <ds:schemaRefs>
    <ds:schemaRef ds:uri="http://schemas.microsoft.com/sharepoint/v3/contenttype/forms"/>
  </ds:schemaRefs>
</ds:datastoreItem>
</file>

<file path=customXml/itemProps3.xml><?xml version="1.0" encoding="utf-8"?>
<ds:datastoreItem xmlns:ds="http://schemas.openxmlformats.org/officeDocument/2006/customXml" ds:itemID="{B5B2A9B9-F3F5-4FEF-9F1D-3A3941C475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50</vt:i4>
      </vt:variant>
    </vt:vector>
  </HeadingPairs>
  <TitlesOfParts>
    <vt:vector baseType="lpstr" size="55">
      <vt:lpstr>基本情報入力シート</vt:lpstr>
      <vt:lpstr>別紙様式3-1（処遇改善加算　総括表）</vt:lpstr>
      <vt:lpstr>別紙様式3-2（処遇改善加算　個票）</vt:lpstr>
      <vt:lpstr>【参考】数式用</vt:lpstr>
      <vt:lpstr>【参考】数式用2</vt:lpstr>
      <vt:lpstr>基本情報入力シート!Print_Area</vt:lpstr>
      <vt:lpstr>'別紙様式3-1（処遇改善加算　総括表）'!Print_Area</vt:lpstr>
      <vt:lpstr>'別紙様式3-2（処遇改善加算　個票）'!Print_Area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Order">
    <vt:r8>278600</vt:r8>
  </property>
  <property fmtid="{D5CDD505-2E9C-101B-9397-08002B2CF9AE}" pid="3" name="ContentTypeId">
    <vt:lpwstr>0x010100B46734693C3A90448B89DA794EB2C0AC</vt:lpwstr>
  </property>
  <property fmtid="{D5CDD505-2E9C-101B-9397-08002B2CF9AE}" pid="4" name="ComplianceAssetId">
    <vt:lpwstr/>
  </property>
  <property fmtid="{D5CDD505-2E9C-101B-9397-08002B2CF9AE}" pid="5" name="TriggerFlowInfo">
    <vt:lpwstr/>
  </property>
  <property fmtid="{D5CDD505-2E9C-101B-9397-08002B2CF9AE}" pid="6" name="MediaServiceImageTags">
    <vt:lpwstr/>
  </property>
</Properties>
</file>