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omments5.xml" ContentType="application/vnd.openxmlformats-officedocument.spreadsheetml.comments+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3" Type="http://schemas.openxmlformats.org/officeDocument/2006/relationships/extended-properties" Target="docProps/app.xml" />
  <Relationship Id="rId2" Type="http://schemas.openxmlformats.org/package/2006/relationships/metadata/core-properties" Target="docProps/core.xml" />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7328"/>
  <workbookPr codeName="ThisWorkbook" filterPrivacy="1"/>
  <xr:revisionPtr xr6:coauthVersionLast="47" xr6:coauthVersionMax="47" documentId="8_{9F93741D-9CEB-46FD-9F49-3333FB7CD49A}" revIDLastSave="2429" xr10:uidLastSave="{4638D55C-487A-47C4-A222-40A189121233}"/>
  <bookViews>
    <workbookView tabRatio="867" xr2:uid="{00000000-000D-0000-FFFF-FFFF00000000}" windowHeight="15840" windowWidth="29040" xWindow="20190" yWindow="-16320"/>
  </bookViews>
  <sheets>
    <sheet r:id="rId1" name="基本情報入力シート" sheetId="73"/>
    <sheet r:id="rId2" name="別紙様式2-1 （処遇改善加算 総括表）" sheetId="88"/>
    <sheet r:id="rId3" name="別紙様式2-2（処遇改善加算　個票）" sheetId="84"/>
    <sheet r:id="rId4" name="別紙様式2-3（補助金　総括表）" sheetId="78"/>
    <sheet r:id="rId5" name="別紙様式2-4（補助金 個票） " sheetId="79"/>
    <sheet r:id="rId6" name="参考（キャリアパス要件概要及びキャリアパス・賃金規程例）" sheetId="89"/>
    <sheet r:id="rId7" name="【参考】数式用" sheetId="81" state="hidden"/>
    <sheet r:id="rId8" name="【参考】数式用２" sheetId="87" state="hidden"/>
  </sheets>
  <definedNames>
    <definedName name="__22">【参考】数式用２!$AI$34</definedName>
    <definedName name="__41">【参考】数式用２!$AI$35</definedName>
    <definedName name="__42">【参考】数式用２!$AI$36</definedName>
    <definedName name="__43">【参考】数式用２!$AI$37</definedName>
    <definedName name="__45">【参考】数式用２!$AI$38</definedName>
    <definedName name="__46">【参考】数式用２!$AI$39</definedName>
    <definedName name="_11">【参考】数式用２!$AI$5</definedName>
    <definedName name="_12">【参考】数式用２!$AI$6</definedName>
    <definedName name="_13">【参考】数式用２!$AI$8</definedName>
    <definedName name="_14">【参考】数式用２!$AI$9</definedName>
    <definedName name="_15">【参考】数式用２!$AI$7</definedName>
    <definedName name="_21">【参考】数式用２!$AI$13</definedName>
    <definedName name="_22">【参考】数式用２!$AI$10</definedName>
    <definedName name="_24">【参考】数式用２!$AI$12</definedName>
    <definedName name="_32">【参考】数式用２!$AI$11</definedName>
    <definedName name="_33">【参考】数式用２!$AI$24</definedName>
    <definedName name="_34">【参考】数式用２!$AI$16</definedName>
    <definedName name="_35">【参考】数式用２!$AI$23</definedName>
    <definedName name="_41">【参考】数式用２!$AI$14</definedName>
    <definedName name="_42">【参考】数式用２!$AI$15</definedName>
    <definedName name="_43">【参考】数式用２!$AI$18</definedName>
    <definedName name="_44">【参考】数式用２!$AI$19</definedName>
    <definedName name="_45">【参考】数式用２!$AI$20</definedName>
    <definedName name="_46">【参考】数式用２!$AI$21</definedName>
    <definedName name="_47">【参考】数式用２!$AI$22</definedName>
    <definedName name="_61">【参考】数式用２!$AI$27</definedName>
    <definedName name="_62">【参考】数式用２!$AI$28</definedName>
    <definedName name="_63">【参考】数式用２!$AI$29</definedName>
    <definedName name="_64">【参考】数式用２!$AI$31</definedName>
    <definedName name="_65">【参考】数式用２!$AI$30</definedName>
    <definedName name="_71">【参考】数式用２!$AI$32</definedName>
    <definedName name="_72">【参考】数式用２!$AI$33</definedName>
    <definedName hidden="1" localSheetId="6" name="_xlnm._FilterDatabase">【参考】数式用!#REF!</definedName>
    <definedName hidden="1" localSheetId="7" name="_xlnm._FilterDatabase">【参考】数式用２!#REF!</definedName>
    <definedName hidden="1" localSheetId="2" name="_xlnm._FilterDatabase">'別紙様式2-2（処遇改善加算　個票）'!$AY$11:$AY$411</definedName>
    <definedName hidden="1" localSheetId="4" name="_xlnm._FilterDatabase">'別紙様式2-4（補助金 個票） '!$D$10:$D$110</definedName>
    <definedName localSheetId="6" name="_xlnm.Print_Area">【参考】数式用!$D$1:$D$1</definedName>
    <definedName localSheetId="0" name="_xlnm.Print_Area">基本情報入力シート!$A$1:$AE$86</definedName>
    <definedName localSheetId="5" name="_xlnm.Print_Area">'参考（キャリアパス要件概要及びキャリアパス・賃金規程例）'!$A$1:$I$36</definedName>
    <definedName localSheetId="1" name="_xlnm.Print_Area">'別紙様式2-1 （処遇改善加算 総括表）'!$A$1:$AL$148</definedName>
    <definedName localSheetId="2" name="_xlnm.Print_Area">'別紙様式2-2（処遇改善加算　個票）'!$A$1:$AL$203</definedName>
    <definedName localSheetId="3" name="_xlnm.Print_Area">'別紙様式2-3（補助金　総括表）'!$A$1:$AJ$65</definedName>
    <definedName localSheetId="4" name="_xlnm.Print_Area">'別紙様式2-4（補助金 個票） '!$A$1:$T$58</definedName>
    <definedName localSheetId="2" name="_xlnm.Print_Titles">'別紙様式2-2（処遇改善加算　個票）'!$10:$11</definedName>
    <definedName localSheetId="4" name="_xlnm.Print_Titles">'別紙様式2-4（補助金 個票） '!$8:$10</definedName>
    <definedName name="サービスコード">【参考】数式用２!$AI$2:$AK$2</definedName>
    <definedName name="サービス区分">【参考】数式用２!$AI$2:$AK$2</definedName>
    <definedName name="愛知県">【参考】数式用!$H$993:$H$1046</definedName>
    <definedName name="愛媛県">【参考】数式用!$H$1422:$H$1441</definedName>
    <definedName name="茨城県">【参考】数式用!$H$415:$H$458</definedName>
    <definedName name="岡山県">【参考】数式用!$H$1312:$H$1338</definedName>
    <definedName name="沖縄県">【参考】数式用!$H$1709:$H$1749</definedName>
    <definedName name="介護医療院">【参考】数式用２!$AI$40:$AK$40</definedName>
    <definedName name="介護医療院サービス">【参考】数式用２!$AI$40:$AK$40</definedName>
    <definedName name="介護予防_小規模多機能型居宅介護">【参考】数式用２!$AI$24:$AK$24</definedName>
    <definedName name="介護予防_短期入所生活介護">【参考】数式用２!$AI$34:$AK$34</definedName>
    <definedName name="介護予防_短期入所療養介護__病院等_老健以外">【参考】数式用２!$AI$39:$AK$39</definedName>
    <definedName name="介護予防_短期入所療養介護_医療院">【参考】数式用２!$AI$42:$AK$42</definedName>
    <definedName name="介護予防_短期入所療養介護_病院等_老健以外">【参考】数式用２!$AI$39:$AK$39</definedName>
    <definedName name="介護予防_短期入所療養介護_老健">【参考】数式用２!$AI$37:$AK$37</definedName>
    <definedName name="介護予防_通所リハビリテーション">【参考】数式用２!$AI$13:$AK$13</definedName>
    <definedName name="介護予防_特定施設入居者生活介護">【参考】数式用２!$AI$16:$AK$16</definedName>
    <definedName name="介護予防_認知症対応型共同生活介護">【参考】数式用２!$AI$30:$AK$30</definedName>
    <definedName name="介護予防_認知症対応型通所介護">【参考】数式用２!$AI$20:$AK$20</definedName>
    <definedName name="介護予防_訪問入浴介護">【参考】数式用２!$AI$9:$AK$9</definedName>
    <definedName name="介護予防小規模多機能型居宅介護">【参考】数式用２!$AI$23:$AK$23</definedName>
    <definedName name="介護予防小規模多機能型居宅介護_短期利用型">【参考】数式用２!$AI$24:$AK$24</definedName>
    <definedName name="介護予防短期入所生活介護">【参考】数式用２!$AI$34:$AK$34</definedName>
    <definedName name="介護予防短期入所療養介護__病院等_老健以外">【参考】数式用２!$AI$39:$AK$39</definedName>
    <definedName name="介護予防短期入所療養介護_介護医療院">【参考】数式用２!$AI$42:$AK$42</definedName>
    <definedName name="介護予防短期入所療養介護_介護老人保健施設">【参考】数式用２!$AI$37:$AK$37</definedName>
    <definedName name="介護予防通所リハビリテーション">【参考】数式用２!$AI$13:$AK$13</definedName>
    <definedName name="介護予防特定施設入居者生活介護">【参考】数式用２!$AI$16:$AK$16</definedName>
    <definedName name="介護予防認知症対応型共同生活介護">【参考】数式用２!$AI$29:$AK$29</definedName>
    <definedName name="介護予防認知症対応型共同生活介護_短期利用型">【参考】数式用２!$AI$30:$AK$30</definedName>
    <definedName name="介護予防認知症対応型通所介護">【参考】数式用２!$AI$20:$AK$20</definedName>
    <definedName name="介護予防訪問入浴介護">【参考】数式用２!$AI$9:$AK$9</definedName>
    <definedName name="介護老人福祉施設">【参考】数式用２!$AI$31:$AK$31</definedName>
    <definedName name="介護老人福祉施設サービス">【参考】数式用２!$AI$31:$AK$31</definedName>
    <definedName name="介護老人保健施設">【参考】数式用２!$AI$35:$AK$35</definedName>
    <definedName name="介護老人保健施設サービス">【参考】数式用２!$AI$35:$AK$35</definedName>
    <definedName name="看護小規模多機能型居宅介護">【参考】数式用２!$AI$26:$AK$26</definedName>
    <definedName name="岩手県">【参考】数式用!$H$228:$H$260</definedName>
    <definedName name="岐阜県">【参考】数式用!$H$916:$H$957</definedName>
    <definedName name="宮崎県">【参考】数式用!$H$1640:$H$1665</definedName>
    <definedName name="宮城県">【参考】数式用!$H$261:$H$295</definedName>
    <definedName name="京都府">【参考】数式用!$H$1095:$H$1120</definedName>
    <definedName name="熊本県">【参考】数式用!$H$1577:$H$1621</definedName>
    <definedName name="群馬県">【参考】数式用!$H$484:$H$518</definedName>
    <definedName name="計算用">【参考】数式用２!$AU$2:$AZ$2</definedName>
    <definedName name="広島県">【参考】数式用!$H$1339:$H$1361</definedName>
    <definedName name="香川県">【参考】数式用!$H$1405:$H$1421</definedName>
    <definedName name="高知県">【参考】数式用!$H$1442:$H$1475</definedName>
    <definedName name="佐賀県">【参考】数式用!$H$1536:$H$1555</definedName>
    <definedName name="埼玉県">【参考】数式用!$H$519:$H$581</definedName>
    <definedName name="三重県">【参考】数式用!$H$1047:$H$1075</definedName>
    <definedName name="山形県">【参考】数式用!$H$321:$H$355</definedName>
    <definedName name="山口県">【参考】数式用!$H$1362:$H$1380</definedName>
    <definedName name="山梨県">【参考】数式用!$H$812:$H$838</definedName>
    <definedName name="滋賀県">【参考】数式用!$H$1076:$H$1094</definedName>
    <definedName name="鹿児島県">【参考】数式用!$H$1666:$H$1708</definedName>
    <definedName name="秋田県">【参考】数式用!$H$296:$H$320</definedName>
    <definedName name="処遇加算Ⅰ特定加算Ⅰベア加算">【参考】数式用２!$AU$19:$AZ$19</definedName>
    <definedName name="処遇加算Ⅰ特定加算Ⅰベア加算あり">【参考】数式用２!$AU$19:$AZ$19</definedName>
    <definedName name="処遇加算Ⅰ特定加算Ⅰベア加算なし">【参考】数式用２!$AU$5:$AZ$5</definedName>
    <definedName name="処遇加算Ⅰ特定加算Ⅱベア加算">【参考】数式用２!$AU$20:$AZ$20</definedName>
    <definedName name="処遇加算Ⅰ特定加算Ⅱベア加算あり">【参考】数式用２!$AU$20:$AZ$20</definedName>
    <definedName name="処遇加算Ⅰ特定加算Ⅱベア加算なし">【参考】数式用２!$AU$7:$AZ$7</definedName>
    <definedName name="処遇加算Ⅰ特定加算なしベア加算">【参考】数式用２!$AU$21:$AZ$21</definedName>
    <definedName name="処遇加算Ⅰ特定加算なしベア加算あり">【参考】数式用２!$AU$21:$AZ$21</definedName>
    <definedName name="処遇加算Ⅰ特定加算なしベア加算なし">【参考】数式用２!$AU$12:$AZ$12</definedName>
    <definedName name="処遇加算Ⅱ特定加算Ⅰベア加算あり">【参考】数式用２!$AU$6:$AZ$6</definedName>
    <definedName name="処遇加算Ⅱ特定加算Ⅰベア加算なし">【参考】数式用２!$AU$9:$AZ$9</definedName>
    <definedName name="処遇加算Ⅱ特定加算Ⅱベア加算あり">【参考】数式用２!$AU$8:$AZ$8</definedName>
    <definedName name="処遇加算Ⅱ特定加算Ⅱベア加算なし">【参考】数式用２!$AU$10:$AZ$10</definedName>
    <definedName name="処遇加算Ⅱ特定加算なしベア加算">【参考】数式用２!$AU$22:$AZ$22</definedName>
    <definedName name="処遇加算Ⅱ特定加算なしベア加算あり">【参考】数式用２!$AU$22:$AZ$22</definedName>
    <definedName name="処遇加算Ⅱ特定加算なしベア加算なし">【参考】数式用２!$AU$15:$AZ$15</definedName>
    <definedName name="処遇加算Ⅲ特定加算Ⅰベア加算あり">【参考】数式用２!$AU$11:$AZ$11</definedName>
    <definedName name="処遇加算Ⅲ特定加算Ⅰベア加算なし">【参考】数式用２!$AU$14:$AZ$14</definedName>
    <definedName name="処遇加算Ⅲ特定加算Ⅱベア加算あり">【参考】数式用２!$AU$13:$AZ$13</definedName>
    <definedName name="処遇加算Ⅲ特定加算Ⅱベア加算なし">【参考】数式用２!$AU$16:$AZ$16</definedName>
    <definedName name="処遇加算Ⅲ特定加算なしベア加算あり">【参考】数式用２!$AU$17:$AZ$17</definedName>
    <definedName name="処遇加算Ⅲ特定加算なしベア加算なし">【参考】数式用２!$AU$18:$AZ$18</definedName>
    <definedName name="処遇加算なし特定加算なしベア加算なし">【参考】数式用２!$AU$23:$AZ$23</definedName>
    <definedName name="小規模多機能型居宅介護">【参考】数式用２!$AI$21:$AK$21</definedName>
    <definedName name="小規模多機能型居宅介護_短期利用型">【参考】数式用２!$AI$22:$AK$22</definedName>
    <definedName name="新潟県">【参考】数式用!$H$731:$H$760</definedName>
    <definedName name="神奈川県">【参考】数式用!$H$698:$H$730</definedName>
    <definedName name="青森県">【参考】数式用!$H$188:$H$227</definedName>
    <definedName name="静岡県">【参考】数式用!$H$958:$H$992</definedName>
    <definedName name="石川県">【参考】数式用!$H$776:$H$794</definedName>
    <definedName name="千葉県">【参考】数式用!$H$582:$H$635</definedName>
    <definedName name="大阪府">【参考】数式用!$H$1121:$H$1163</definedName>
    <definedName name="大分県">【参考】数式用!$H$1622:$H$1639</definedName>
    <definedName name="短期入所生活介護">【参考】数式用２!$AI$33:$AK$33</definedName>
    <definedName name="短期入所療養介護__病院等_老健以外">【参考】数式用２!$AI$38:$AK$38</definedName>
    <definedName name="短期入所療養介護_介護医療院">【参考】数式用２!$AI$41:$AK$41</definedName>
    <definedName name="短期入所療養介護_介護老人保健施設">【参考】数式用２!$AI$36:$AK$36</definedName>
    <definedName name="地域密着型介護老人福祉施設">【参考】数式用２!$AI$32:$AK$32</definedName>
    <definedName name="地域密着型通所介護">【参考】数式用２!$AI$11:$AK$11</definedName>
    <definedName name="地域密着型特定施設入居者生活介護">【参考】数式用２!$AI$17:$AK$17</definedName>
    <definedName name="地域密着型特定施設入居者生活介護_短期利用型">【参考】数式用２!$AI$18:$AK$18</definedName>
    <definedName name="長崎県">【参考】数式用!$H$1556:$H$1576</definedName>
    <definedName name="長野県">【参考】数式用!$H$839:$H$915</definedName>
    <definedName name="鳥取県">【参考】数式用!$H$1274:$H$1292</definedName>
    <definedName name="通所リハビリテーション">【参考】数式用２!$AI$12:$AK$12</definedName>
    <definedName name="通所介護">【参考】数式用２!$AI$10:$AK$10</definedName>
    <definedName name="通所型サービス_総合事業">【参考】数式用２!$AI$48:$AK$48</definedName>
    <definedName name="通所型サービス_独自">【参考】数式用２!$AI$46:$AK$46</definedName>
    <definedName name="通所型サービス_独自_定額">【参考】数式用２!$AI$48:$AK$48</definedName>
    <definedName name="通所型サービス_独自_定率">【参考】数式用２!$AI$47:$AK$47</definedName>
    <definedName name="定期巡回・随時対応型訪問介護看護">【参考】数式用２!$AI$7:$AK$7</definedName>
    <definedName name="都道府県">【参考】数式用!$H$2</definedName>
    <definedName name="島根県">【参考】数式用!$H$1293:$H$1311</definedName>
    <definedName name="東京都">【参考】数式用!$H$636:$H$697</definedName>
    <definedName name="徳島県">【参考】数式用!$H$1381:$H$1404</definedName>
    <definedName name="特定施設入居者生活介護">【参考】数式用２!$AI$14:$AK$14</definedName>
    <definedName name="特定施設入居者生活介護_短期利用型">【参考】数式用２!$AI$15:$AK$15</definedName>
    <definedName name="栃木県">【参考】数式用!$H$459:$H$483</definedName>
    <definedName name="奈良県">【参考】数式用!$H$1205:$H$1243</definedName>
    <definedName name="認知症対応型共同生活介護">【参考】数式用２!$AI$27:$AK$27</definedName>
    <definedName name="認知症対応型共同生活介護_短期利用型">【参考】数式用２!$AI$28:$AK$28</definedName>
    <definedName name="認知症対応型通所介護">【参考】数式用２!$AI$19:$AK$19</definedName>
    <definedName name="表２サービスコード">【参考】数式用２!$AH$2:$AK$48</definedName>
    <definedName name="表３_事業所の所在地">【参考】数式用!$H$1</definedName>
    <definedName name="表７_キャリアパス要件Ⅳ_規定人数集計対象外リスト">【参考】数式用２!$BC$1</definedName>
    <definedName name="富山県">【参考】数式用!$H$761:$H$775</definedName>
    <definedName name="福井県">【参考】数式用!$H$795:$H$811</definedName>
    <definedName name="福岡県">【参考】数式用!$H$1476:$H$1535</definedName>
    <definedName name="福島県">【参考】数式用!$H$356:$H$414</definedName>
    <definedName name="複合型サービス_看護小規模多機能型居宅介護">【参考】数式用２!$AI$25:$AK$25</definedName>
    <definedName name="複合型サービス_看護小規模多機能型居宅介護・短期利用型">【参考】数式用２!$AI$26:$AK$26</definedName>
    <definedName name="兵庫県">【参考】数式用!$H$1164:$H$1204</definedName>
    <definedName name="訪問介護">【参考】数式用２!$AI$5:$AK$5</definedName>
    <definedName name="訪問型サービス_総合事業">【参考】数式用２!$AI$43:$AK$43</definedName>
    <definedName name="訪問型サービス_独自">【参考】数式用２!$AI$43:$AK$43</definedName>
    <definedName name="訪問型サービス_独自_定額">【参考】数式用２!$AI$45:$AK$45</definedName>
    <definedName name="訪問型サービス_独自_定率">【参考】数式用２!$AI$44:$AK$44</definedName>
    <definedName name="訪問入浴介護">【参考】数式用２!$AI$8:$AK$8</definedName>
    <definedName name="北海道">【参考】数式用!$H$3:$H$187</definedName>
    <definedName name="夜間対応型訪問介護">【参考】数式用２!$AI$6:$AK$6</definedName>
    <definedName name="和歌山県">【参考】数式用!$H$1244:$H$1273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M42" i="88" l="1"/>
  <c r="AJ40" i="88"/>
  <c r="AX12" i="84" l="1"/>
  <c r="I110" i="79" l="1"/>
  <c r="M110" i="79" s="1"/>
  <c r="J11" i="79"/>
  <c r="J12" i="79"/>
  <c r="J13" i="79"/>
  <c r="J14" i="79"/>
  <c r="J15" i="79"/>
  <c r="J16" i="79"/>
  <c r="J17" i="79"/>
  <c r="J18" i="79"/>
  <c r="J19" i="79"/>
  <c r="J20" i="79"/>
  <c r="J21" i="79"/>
  <c r="J22" i="79"/>
  <c r="J23" i="79"/>
  <c r="J24" i="79"/>
  <c r="J25" i="79"/>
  <c r="J26" i="79"/>
  <c r="J27" i="79"/>
  <c r="J28" i="79"/>
  <c r="J29" i="79"/>
  <c r="J30" i="79"/>
  <c r="J31" i="79"/>
  <c r="J32" i="79"/>
  <c r="J33" i="79"/>
  <c r="J34" i="79"/>
  <c r="J35" i="79"/>
  <c r="J36" i="79"/>
  <c r="J37" i="79"/>
  <c r="J38" i="79"/>
  <c r="J39" i="79"/>
  <c r="J40" i="79"/>
  <c r="J41" i="79"/>
  <c r="J42" i="79"/>
  <c r="J43" i="79"/>
  <c r="J44" i="79"/>
  <c r="J45" i="79"/>
  <c r="J46" i="79"/>
  <c r="J47" i="79"/>
  <c r="J48" i="79"/>
  <c r="J49" i="79"/>
  <c r="J50" i="79"/>
  <c r="J51" i="79"/>
  <c r="J52" i="79"/>
  <c r="J53" i="79"/>
  <c r="J54" i="79"/>
  <c r="J55" i="79"/>
  <c r="J56" i="79"/>
  <c r="J57" i="79"/>
  <c r="J58" i="79"/>
  <c r="J59" i="79"/>
  <c r="J60" i="79"/>
  <c r="J61" i="79"/>
  <c r="J62" i="79"/>
  <c r="J63" i="79"/>
  <c r="J64" i="79"/>
  <c r="J65" i="79"/>
  <c r="J66" i="79"/>
  <c r="J67" i="79"/>
  <c r="J68" i="79"/>
  <c r="J69" i="79"/>
  <c r="J70" i="79"/>
  <c r="J71" i="79"/>
  <c r="J72" i="79"/>
  <c r="J73" i="79"/>
  <c r="J74" i="79"/>
  <c r="J75" i="79"/>
  <c r="J76" i="79"/>
  <c r="J77" i="79"/>
  <c r="J78" i="79"/>
  <c r="J79" i="79"/>
  <c r="J80" i="79"/>
  <c r="J81" i="79"/>
  <c r="J82" i="79"/>
  <c r="J83" i="79"/>
  <c r="J84" i="79"/>
  <c r="J85" i="79"/>
  <c r="J86" i="79"/>
  <c r="J87" i="79"/>
  <c r="J88" i="79"/>
  <c r="J89" i="79"/>
  <c r="J90" i="79"/>
  <c r="J91" i="79"/>
  <c r="J92" i="79"/>
  <c r="J93" i="79"/>
  <c r="J94" i="79"/>
  <c r="J95" i="79"/>
  <c r="J96" i="79"/>
  <c r="J97" i="79"/>
  <c r="J98" i="79"/>
  <c r="J99" i="79"/>
  <c r="J100" i="79"/>
  <c r="J101" i="79"/>
  <c r="J102" i="79"/>
  <c r="J103" i="79"/>
  <c r="J104" i="79"/>
  <c r="J105" i="79"/>
  <c r="J106" i="79"/>
  <c r="J107" i="79"/>
  <c r="J108" i="79"/>
  <c r="J109" i="79"/>
  <c r="J110" i="79"/>
  <c r="I109" i="79"/>
  <c r="M109" i="79" s="1"/>
  <c r="I108" i="79"/>
  <c r="M108" i="79" s="1"/>
  <c r="I107" i="79"/>
  <c r="M107" i="79" s="1"/>
  <c r="I106" i="79"/>
  <c r="M106" i="79" s="1"/>
  <c r="I105" i="79"/>
  <c r="M105" i="79" s="1"/>
  <c r="I104" i="79"/>
  <c r="M104" i="79" s="1"/>
  <c r="I103" i="79"/>
  <c r="M103" i="79" s="1"/>
  <c r="I102" i="79"/>
  <c r="M102" i="79" s="1"/>
  <c r="I101" i="79"/>
  <c r="M101" i="79" s="1"/>
  <c r="I100" i="79"/>
  <c r="M100" i="79" s="1"/>
  <c r="I99" i="79"/>
  <c r="M99" i="79" s="1"/>
  <c r="I98" i="79"/>
  <c r="M98" i="79" s="1"/>
  <c r="I97" i="79"/>
  <c r="M97" i="79" s="1"/>
  <c r="I96" i="79"/>
  <c r="M96" i="79" s="1"/>
  <c r="I95" i="79"/>
  <c r="M95" i="79" s="1"/>
  <c r="I94" i="79"/>
  <c r="M94" i="79" s="1"/>
  <c r="I93" i="79"/>
  <c r="M93" i="79" s="1"/>
  <c r="I92" i="79"/>
  <c r="M92" i="79" s="1"/>
  <c r="I91" i="79"/>
  <c r="M91" i="79" s="1"/>
  <c r="I90" i="79"/>
  <c r="M90" i="79" s="1"/>
  <c r="I88" i="79"/>
  <c r="M88" i="79" s="1"/>
  <c r="I89" i="79"/>
  <c r="M89" i="79" s="1"/>
  <c r="I87" i="79"/>
  <c r="M87" i="79" s="1"/>
  <c r="I86" i="79"/>
  <c r="M86" i="79" s="1"/>
  <c r="I85" i="79"/>
  <c r="M85" i="79" s="1"/>
  <c r="I84" i="79"/>
  <c r="M84" i="79" s="1"/>
  <c r="I83" i="79"/>
  <c r="M83" i="79" s="1"/>
  <c r="I82" i="79"/>
  <c r="M82" i="79" s="1"/>
  <c r="I81" i="79"/>
  <c r="M81" i="79" s="1"/>
  <c r="I80" i="79"/>
  <c r="M80" i="79" s="1"/>
  <c r="I79" i="79"/>
  <c r="M79" i="79" s="1"/>
  <c r="I78" i="79"/>
  <c r="M78" i="79" s="1"/>
  <c r="I77" i="79"/>
  <c r="M77" i="79" s="1"/>
  <c r="I76" i="79"/>
  <c r="M76" i="79" s="1"/>
  <c r="I75" i="79"/>
  <c r="M75" i="79" s="1"/>
  <c r="I74" i="79"/>
  <c r="M74" i="79" s="1"/>
  <c r="I73" i="79"/>
  <c r="M73" i="79" s="1"/>
  <c r="I72" i="79"/>
  <c r="M72" i="79" s="1"/>
  <c r="I71" i="79"/>
  <c r="M71" i="79" s="1"/>
  <c r="I70" i="79"/>
  <c r="M70" i="79" s="1"/>
  <c r="I69" i="79"/>
  <c r="M69" i="79" s="1"/>
  <c r="I68" i="79"/>
  <c r="M68" i="79" s="1"/>
  <c r="I67" i="79"/>
  <c r="M67" i="79" s="1"/>
  <c r="I66" i="79"/>
  <c r="M66" i="79" s="1"/>
  <c r="I65" i="79"/>
  <c r="M65" i="79" s="1"/>
  <c r="I64" i="79"/>
  <c r="M64" i="79" s="1"/>
  <c r="I63" i="79"/>
  <c r="M63" i="79" s="1"/>
  <c r="I62" i="79"/>
  <c r="M62" i="79" s="1"/>
  <c r="I61" i="79"/>
  <c r="M61" i="79" s="1"/>
  <c r="I60" i="79"/>
  <c r="M60" i="79" s="1"/>
  <c r="I59" i="79"/>
  <c r="M59" i="79" s="1"/>
  <c r="I58" i="79"/>
  <c r="M58" i="79" s="1"/>
  <c r="I57" i="79"/>
  <c r="M57" i="79" s="1"/>
  <c r="I56" i="79"/>
  <c r="M56" i="79" s="1"/>
  <c r="I55" i="79"/>
  <c r="M55" i="79" s="1"/>
  <c r="I54" i="79"/>
  <c r="M54" i="79" s="1"/>
  <c r="I53" i="79"/>
  <c r="M53" i="79" s="1"/>
  <c r="I52" i="79"/>
  <c r="M52" i="79" s="1"/>
  <c r="I51" i="79"/>
  <c r="M51" i="79" s="1"/>
  <c r="I50" i="79"/>
  <c r="M50" i="79" s="1"/>
  <c r="I49" i="79"/>
  <c r="M49" i="79" s="1"/>
  <c r="I47" i="79"/>
  <c r="M47" i="79" s="1"/>
  <c r="I48" i="79"/>
  <c r="M48" i="79" s="1"/>
  <c r="I46" i="79"/>
  <c r="M46" i="79" s="1"/>
  <c r="I45" i="79"/>
  <c r="M45" i="79" s="1"/>
  <c r="I44" i="79"/>
  <c r="M44" i="79" s="1"/>
  <c r="I43" i="79"/>
  <c r="M43" i="79" s="1"/>
  <c r="I42" i="79"/>
  <c r="M42" i="79" s="1"/>
  <c r="I41" i="79"/>
  <c r="M41" i="79" s="1"/>
  <c r="I40" i="79"/>
  <c r="M40" i="79" s="1"/>
  <c r="I39" i="79"/>
  <c r="M39" i="79" s="1"/>
  <c r="I38" i="79"/>
  <c r="M38" i="79" s="1"/>
  <c r="I37" i="79"/>
  <c r="M37" i="79" s="1"/>
  <c r="I36" i="79"/>
  <c r="M36" i="79" s="1"/>
  <c r="I35" i="79"/>
  <c r="M35" i="79" s="1"/>
  <c r="I34" i="79"/>
  <c r="M34" i="79" s="1"/>
  <c r="I33" i="79"/>
  <c r="M33" i="79" s="1"/>
  <c r="I32" i="79"/>
  <c r="M32" i="79" s="1"/>
  <c r="I31" i="79"/>
  <c r="M31" i="79" s="1"/>
  <c r="I30" i="79"/>
  <c r="M30" i="79" s="1"/>
  <c r="I29" i="79"/>
  <c r="M29" i="79" s="1"/>
  <c r="I28" i="79"/>
  <c r="M28" i="79" s="1"/>
  <c r="I27" i="79"/>
  <c r="M27" i="79" s="1"/>
  <c r="I26" i="79"/>
  <c r="M26" i="79" s="1"/>
  <c r="I25" i="79"/>
  <c r="M25" i="79" s="1"/>
  <c r="I24" i="79"/>
  <c r="M24" i="79" s="1"/>
  <c r="I23" i="79"/>
  <c r="M23" i="79" s="1"/>
  <c r="I22" i="79"/>
  <c r="M22" i="79" s="1"/>
  <c r="I21" i="79"/>
  <c r="M21" i="79" s="1"/>
  <c r="I20" i="79"/>
  <c r="M20" i="79" s="1"/>
  <c r="I19" i="79"/>
  <c r="M19" i="79" s="1"/>
  <c r="I18" i="79"/>
  <c r="M18" i="79" s="1"/>
  <c r="I17" i="79"/>
  <c r="M17" i="79" s="1"/>
  <c r="I16" i="79"/>
  <c r="I15" i="79"/>
  <c r="I14" i="79"/>
  <c r="I13" i="79"/>
  <c r="I11" i="79"/>
  <c r="I12" i="79"/>
  <c r="BA89" i="88" l="1"/>
  <c r="BA80" i="88"/>
  <c r="AK63" i="88" s="1"/>
  <c r="AC39" i="73"/>
  <c r="AM13" i="84" l="1"/>
  <c r="AM409" i="84"/>
  <c r="AM17" i="84"/>
  <c r="AM21" i="84"/>
  <c r="AM25" i="84"/>
  <c r="AM29" i="84"/>
  <c r="AM33" i="84"/>
  <c r="AM37" i="84"/>
  <c r="AM41" i="84"/>
  <c r="AM45" i="84"/>
  <c r="AM49" i="84"/>
  <c r="AM53" i="84"/>
  <c r="AM57" i="84"/>
  <c r="AM61" i="84"/>
  <c r="AM65" i="84"/>
  <c r="AM69" i="84"/>
  <c r="AM73" i="84"/>
  <c r="AM77" i="84"/>
  <c r="AM81" i="84"/>
  <c r="AM85" i="84"/>
  <c r="AM89" i="84"/>
  <c r="AM93" i="84"/>
  <c r="AM97" i="84"/>
  <c r="AM101" i="84"/>
  <c r="AM105" i="84"/>
  <c r="AM109" i="84"/>
  <c r="AM113" i="84"/>
  <c r="AM117" i="84"/>
  <c r="AM121" i="84"/>
  <c r="AM125" i="84"/>
  <c r="AM129" i="84"/>
  <c r="AM133" i="84"/>
  <c r="AM137" i="84"/>
  <c r="AM141" i="84"/>
  <c r="AM145" i="84"/>
  <c r="AM149" i="84"/>
  <c r="AM153" i="84"/>
  <c r="AM157" i="84"/>
  <c r="AM161" i="84"/>
  <c r="AM165" i="84"/>
  <c r="AM169" i="84"/>
  <c r="AM173" i="84"/>
  <c r="AM177" i="84"/>
  <c r="AM181" i="84"/>
  <c r="AM185" i="84"/>
  <c r="AM189" i="84"/>
  <c r="AM193" i="84"/>
  <c r="AM197" i="84"/>
  <c r="AM201" i="84"/>
  <c r="AM203" i="84"/>
  <c r="AM205" i="84"/>
  <c r="AM207" i="84"/>
  <c r="AM209" i="84"/>
  <c r="AM211" i="84"/>
  <c r="AM213" i="84"/>
  <c r="AM215" i="84"/>
  <c r="AM217" i="84"/>
  <c r="AM219" i="84"/>
  <c r="AM221" i="84"/>
  <c r="AM223" i="84"/>
  <c r="AM225" i="84"/>
  <c r="AM227" i="84"/>
  <c r="AM229" i="84"/>
  <c r="AM231" i="84"/>
  <c r="AM233" i="84"/>
  <c r="AM235" i="84"/>
  <c r="AM237" i="84"/>
  <c r="AM239" i="84"/>
  <c r="AM241" i="84"/>
  <c r="AM243" i="84"/>
  <c r="AM245" i="84"/>
  <c r="AM247" i="84"/>
  <c r="AM249" i="84"/>
  <c r="AM251" i="84"/>
  <c r="AM253" i="84"/>
  <c r="AM255" i="84"/>
  <c r="AM257" i="84"/>
  <c r="AM259" i="84"/>
  <c r="AM261" i="84"/>
  <c r="AM263" i="84"/>
  <c r="AM265" i="84"/>
  <c r="AM267" i="84"/>
  <c r="AM269" i="84"/>
  <c r="AM271" i="84"/>
  <c r="AM273" i="84"/>
  <c r="AM275" i="84"/>
  <c r="AM277" i="84"/>
  <c r="AM279" i="84"/>
  <c r="AM281" i="84"/>
  <c r="AM283" i="84"/>
  <c r="AM285" i="84"/>
  <c r="AM287" i="84"/>
  <c r="AM289" i="84"/>
  <c r="AM291" i="84"/>
  <c r="AM293" i="84"/>
  <c r="AM295" i="84"/>
  <c r="AM297" i="84"/>
  <c r="AM299" i="84"/>
  <c r="AM301" i="84"/>
  <c r="AM303" i="84"/>
  <c r="AM305" i="84"/>
  <c r="AM307" i="84"/>
  <c r="AM309" i="84"/>
  <c r="AM311" i="84"/>
  <c r="AM313" i="84"/>
  <c r="AM315" i="84"/>
  <c r="AM317" i="84"/>
  <c r="AM319" i="84"/>
  <c r="AM321" i="84"/>
  <c r="AM323" i="84"/>
  <c r="AM325" i="84"/>
  <c r="AM327" i="84"/>
  <c r="AM329" i="84"/>
  <c r="AM331" i="84"/>
  <c r="AM333" i="84"/>
  <c r="AM335" i="84"/>
  <c r="AM337" i="84"/>
  <c r="AM339" i="84"/>
  <c r="AM341" i="84"/>
  <c r="AM343" i="84"/>
  <c r="AM345" i="84"/>
  <c r="AM347" i="84"/>
  <c r="AM349" i="84"/>
  <c r="AM351" i="84"/>
  <c r="AM353" i="84"/>
  <c r="AM355" i="84"/>
  <c r="AM357" i="84"/>
  <c r="AM359" i="84"/>
  <c r="AM361" i="84"/>
  <c r="AM363" i="84"/>
  <c r="AM365" i="84"/>
  <c r="AM367" i="84"/>
  <c r="AM369" i="84"/>
  <c r="AM371" i="84"/>
  <c r="AM373" i="84"/>
  <c r="AM375" i="84"/>
  <c r="AM377" i="84"/>
  <c r="AM379" i="84"/>
  <c r="AM381" i="84"/>
  <c r="AM383" i="84"/>
  <c r="AM385" i="84"/>
  <c r="AM387" i="84"/>
  <c r="AM389" i="84"/>
  <c r="AM391" i="84"/>
  <c r="AM393" i="84"/>
  <c r="AM395" i="84"/>
  <c r="AM397" i="84"/>
  <c r="AM399" i="84"/>
  <c r="AM401" i="84"/>
  <c r="AM403" i="84"/>
  <c r="AM405" i="84"/>
  <c r="AM407" i="84"/>
  <c r="AM411" i="84"/>
  <c r="AM24" i="73" l="1"/>
  <c r="AX408" i="84"/>
  <c r="AT408" i="84"/>
  <c r="AX404" i="84"/>
  <c r="AT404" i="84"/>
  <c r="AX400" i="84"/>
  <c r="AT400" i="84"/>
  <c r="AX396" i="84"/>
  <c r="AT396" i="84"/>
  <c r="AX392" i="84"/>
  <c r="AT392" i="84"/>
  <c r="AX388" i="84"/>
  <c r="AT388" i="84"/>
  <c r="AX384" i="84"/>
  <c r="AT384" i="84"/>
  <c r="AX380" i="84"/>
  <c r="AT380" i="84"/>
  <c r="AX376" i="84"/>
  <c r="AT376" i="84"/>
  <c r="AX372" i="84"/>
  <c r="AT372" i="84"/>
  <c r="AX368" i="84"/>
  <c r="AT368" i="84"/>
  <c r="AX364" i="84"/>
  <c r="AT364" i="84"/>
  <c r="AX360" i="84"/>
  <c r="AT360" i="84"/>
  <c r="AX356" i="84"/>
  <c r="AT356" i="84"/>
  <c r="AX352" i="84"/>
  <c r="AT352" i="84"/>
  <c r="AX348" i="84"/>
  <c r="AT348" i="84"/>
  <c r="AX344" i="84"/>
  <c r="AT344" i="84"/>
  <c r="AX340" i="84"/>
  <c r="AT340" i="84"/>
  <c r="AX336" i="84"/>
  <c r="AT336" i="84"/>
  <c r="AX332" i="84"/>
  <c r="AT332" i="84"/>
  <c r="AX328" i="84"/>
  <c r="AT328" i="84"/>
  <c r="AX324" i="84"/>
  <c r="AT324" i="84"/>
  <c r="AX320" i="84"/>
  <c r="AT320" i="84"/>
  <c r="AX316" i="84"/>
  <c r="AT316" i="84"/>
  <c r="AX312" i="84"/>
  <c r="AT312" i="84"/>
  <c r="AX308" i="84"/>
  <c r="AT308" i="84"/>
  <c r="AX304" i="84"/>
  <c r="AT304" i="84"/>
  <c r="AX300" i="84"/>
  <c r="AT300" i="84"/>
  <c r="AX296" i="84"/>
  <c r="AT296" i="84"/>
  <c r="AX292" i="84"/>
  <c r="AT292" i="84"/>
  <c r="AX288" i="84"/>
  <c r="AT288" i="84"/>
  <c r="AX284" i="84"/>
  <c r="AT284" i="84"/>
  <c r="AX280" i="84"/>
  <c r="AT280" i="84"/>
  <c r="AX276" i="84"/>
  <c r="AT276" i="84"/>
  <c r="AX272" i="84"/>
  <c r="AT272" i="84"/>
  <c r="AX268" i="84"/>
  <c r="AT268" i="84"/>
  <c r="AX264" i="84"/>
  <c r="AT264" i="84"/>
  <c r="AX260" i="84"/>
  <c r="AT260" i="84"/>
  <c r="AX256" i="84"/>
  <c r="AT256" i="84"/>
  <c r="AX252" i="84"/>
  <c r="AT252" i="84"/>
  <c r="AX248" i="84"/>
  <c r="AT248" i="84"/>
  <c r="AX244" i="84"/>
  <c r="AT244" i="84"/>
  <c r="AX240" i="84"/>
  <c r="AT240" i="84"/>
  <c r="AX236" i="84"/>
  <c r="AT236" i="84"/>
  <c r="AX232" i="84"/>
  <c r="AT232" i="84"/>
  <c r="AX228" i="84"/>
  <c r="AT228" i="84"/>
  <c r="AX224" i="84"/>
  <c r="AT224" i="84"/>
  <c r="AX220" i="84"/>
  <c r="AT220" i="84"/>
  <c r="AX216" i="84"/>
  <c r="AT216" i="84"/>
  <c r="AX212" i="84"/>
  <c r="AT212" i="84"/>
  <c r="AX208" i="84"/>
  <c r="AT208" i="84"/>
  <c r="AX204" i="84"/>
  <c r="AT204" i="84"/>
  <c r="AX200" i="84"/>
  <c r="AT200" i="84"/>
  <c r="AX196" i="84"/>
  <c r="AT196" i="84"/>
  <c r="AX192" i="84"/>
  <c r="AT192" i="84"/>
  <c r="AX188" i="84"/>
  <c r="AT188" i="84"/>
  <c r="AX184" i="84"/>
  <c r="AT184" i="84"/>
  <c r="AX180" i="84"/>
  <c r="AT180" i="84"/>
  <c r="AX176" i="84"/>
  <c r="AT176" i="84"/>
  <c r="AX172" i="84"/>
  <c r="AT172" i="84"/>
  <c r="AX168" i="84"/>
  <c r="AT168" i="84"/>
  <c r="AX164" i="84"/>
  <c r="AT164" i="84"/>
  <c r="AX160" i="84"/>
  <c r="AT160" i="84"/>
  <c r="AX156" i="84"/>
  <c r="AT156" i="84"/>
  <c r="AX152" i="84"/>
  <c r="AT152" i="84"/>
  <c r="AX148" i="84"/>
  <c r="AT148" i="84"/>
  <c r="AX144" i="84"/>
  <c r="AT144" i="84"/>
  <c r="AX140" i="84"/>
  <c r="AT140" i="84"/>
  <c r="AX136" i="84"/>
  <c r="AT136" i="84"/>
  <c r="AX132" i="84"/>
  <c r="AT132" i="84"/>
  <c r="AX128" i="84"/>
  <c r="AT128" i="84"/>
  <c r="AX124" i="84"/>
  <c r="AT124" i="84"/>
  <c r="AX120" i="84"/>
  <c r="AT120" i="84"/>
  <c r="AX116" i="84"/>
  <c r="AT116" i="84"/>
  <c r="AX112" i="84"/>
  <c r="AT112" i="84"/>
  <c r="AX108" i="84"/>
  <c r="AT108" i="84"/>
  <c r="AX104" i="84"/>
  <c r="AT104" i="84"/>
  <c r="AX100" i="84"/>
  <c r="AT100" i="84"/>
  <c r="AX96" i="84"/>
  <c r="AT96" i="84"/>
  <c r="AX92" i="84"/>
  <c r="AT92" i="84"/>
  <c r="AX88" i="84"/>
  <c r="AT88" i="84"/>
  <c r="AX84" i="84"/>
  <c r="AT84" i="84"/>
  <c r="AX80" i="84"/>
  <c r="AT80" i="84"/>
  <c r="AX76" i="84"/>
  <c r="AT76" i="84"/>
  <c r="AX72" i="84"/>
  <c r="AT72" i="84"/>
  <c r="AX68" i="84"/>
  <c r="AT68" i="84"/>
  <c r="AX64" i="84"/>
  <c r="AT64" i="84"/>
  <c r="AX60" i="84"/>
  <c r="AT60" i="84"/>
  <c r="AX56" i="84"/>
  <c r="AT56" i="84"/>
  <c r="AX52" i="84"/>
  <c r="AT52" i="84"/>
  <c r="AX48" i="84"/>
  <c r="AT48" i="84"/>
  <c r="AX44" i="84"/>
  <c r="AT44" i="84"/>
  <c r="AX40" i="84"/>
  <c r="AT40" i="84"/>
  <c r="AX36" i="84"/>
  <c r="AT36" i="84"/>
  <c r="AX32" i="84"/>
  <c r="AT32" i="84"/>
  <c r="AX28" i="84"/>
  <c r="AT28" i="84"/>
  <c r="AX24" i="84"/>
  <c r="AT24" i="84"/>
  <c r="AX20" i="84"/>
  <c r="AT20" i="84"/>
  <c r="AX16" i="84"/>
  <c r="AT16" i="84"/>
  <c r="AT12" i="84"/>
  <c r="BA59" i="88"/>
  <c r="BA49" i="88"/>
  <c r="AI65" i="88" s="1"/>
  <c r="BA46" i="88"/>
  <c r="BA43" i="88"/>
  <c r="AK5" i="84"/>
  <c r="Z39" i="73"/>
  <c r="Z40" i="73"/>
  <c r="Z41" i="73"/>
  <c r="Z42" i="73"/>
  <c r="Z43" i="73"/>
  <c r="Z44" i="73"/>
  <c r="Z45" i="73"/>
  <c r="Z46" i="73"/>
  <c r="Z47" i="73"/>
  <c r="Z48" i="73"/>
  <c r="Z49" i="73"/>
  <c r="Z50" i="73"/>
  <c r="Z51" i="73"/>
  <c r="Z52" i="73"/>
  <c r="Z53" i="73"/>
  <c r="Z54" i="73"/>
  <c r="Z55" i="73"/>
  <c r="Z56" i="73"/>
  <c r="Z57" i="73"/>
  <c r="Z58" i="73"/>
  <c r="Z59" i="73"/>
  <c r="Z60" i="73"/>
  <c r="Z61" i="73"/>
  <c r="Z62" i="73"/>
  <c r="Z63" i="73"/>
  <c r="Z64" i="73"/>
  <c r="Z65" i="73"/>
  <c r="Z66" i="73"/>
  <c r="Z67" i="73"/>
  <c r="Z68" i="73"/>
  <c r="Z69" i="73"/>
  <c r="Z70" i="73"/>
  <c r="Z71" i="73"/>
  <c r="Z72" i="73"/>
  <c r="Z73" i="73"/>
  <c r="Z74" i="73"/>
  <c r="Z75" i="73"/>
  <c r="Z76" i="73"/>
  <c r="Z77" i="73"/>
  <c r="Z78" i="73"/>
  <c r="Z79" i="73"/>
  <c r="Z80" i="73"/>
  <c r="Z81" i="73"/>
  <c r="Z82" i="73"/>
  <c r="Z83" i="73"/>
  <c r="Z84" i="73"/>
  <c r="Z85" i="73"/>
  <c r="Z86" i="73"/>
  <c r="Z87" i="73"/>
  <c r="Z88" i="73"/>
  <c r="Z89" i="73"/>
  <c r="Z90" i="73"/>
  <c r="Z91" i="73"/>
  <c r="Z92" i="73"/>
  <c r="Z93" i="73"/>
  <c r="Z94" i="73"/>
  <c r="Z95" i="73"/>
  <c r="Z96" i="73"/>
  <c r="Z97" i="73"/>
  <c r="Z98" i="73"/>
  <c r="Z99" i="73"/>
  <c r="Z100" i="73"/>
  <c r="Z101" i="73"/>
  <c r="Z102" i="73"/>
  <c r="Z103" i="73"/>
  <c r="Z104" i="73"/>
  <c r="Z105" i="73"/>
  <c r="Z106" i="73"/>
  <c r="Z107" i="73"/>
  <c r="Z108" i="73"/>
  <c r="Z109" i="73"/>
  <c r="Z110" i="73"/>
  <c r="Z111" i="73"/>
  <c r="Z112" i="73"/>
  <c r="Z113" i="73"/>
  <c r="Z114" i="73"/>
  <c r="Z115" i="73"/>
  <c r="Z116" i="73"/>
  <c r="Z117" i="73"/>
  <c r="Z118" i="73"/>
  <c r="Z119" i="73"/>
  <c r="Z120" i="73"/>
  <c r="Z121" i="73"/>
  <c r="Z122" i="73"/>
  <c r="Z123" i="73"/>
  <c r="Z124" i="73"/>
  <c r="Z125" i="73"/>
  <c r="Z126" i="73"/>
  <c r="Z127" i="73"/>
  <c r="Z128" i="73"/>
  <c r="Z129" i="73"/>
  <c r="Z130" i="73"/>
  <c r="Z131" i="73"/>
  <c r="Z132" i="73"/>
  <c r="Z133" i="73"/>
  <c r="Z134" i="73"/>
  <c r="Z135" i="73"/>
  <c r="Z136" i="73"/>
  <c r="Z137" i="73"/>
  <c r="Z138" i="73"/>
  <c r="AA125" i="88"/>
  <c r="T125" i="88"/>
  <c r="AH11" i="79"/>
  <c r="U40" i="88"/>
  <c r="AQ16" i="84"/>
  <c r="AG16" i="84" s="1"/>
  <c r="AQ20" i="84"/>
  <c r="AQ24" i="84"/>
  <c r="AQ28" i="84"/>
  <c r="AG28" i="84" s="1"/>
  <c r="AQ32" i="84"/>
  <c r="AQ36" i="84"/>
  <c r="AG36" i="84" s="1"/>
  <c r="AQ40" i="84"/>
  <c r="AG40" i="84" s="1"/>
  <c r="AQ44" i="84"/>
  <c r="AG44" i="84" s="1"/>
  <c r="AQ48" i="84"/>
  <c r="AG48" i="84" s="1"/>
  <c r="AQ52" i="84"/>
  <c r="AG52" i="84" s="1"/>
  <c r="AQ56" i="84"/>
  <c r="AG56" i="84" s="1"/>
  <c r="AQ60" i="84"/>
  <c r="AG60" i="84" s="1"/>
  <c r="AQ64" i="84"/>
  <c r="AG64" i="84" s="1"/>
  <c r="AQ68" i="84"/>
  <c r="AG68" i="84" s="1"/>
  <c r="AQ72" i="84"/>
  <c r="AG72" i="84" s="1"/>
  <c r="AQ76" i="84"/>
  <c r="AG76" i="84" s="1"/>
  <c r="AQ80" i="84"/>
  <c r="AG80" i="84" s="1"/>
  <c r="AQ84" i="84"/>
  <c r="AG84" i="84" s="1"/>
  <c r="AQ88" i="84"/>
  <c r="AG88" i="84" s="1"/>
  <c r="AQ92" i="84"/>
  <c r="AG92" i="84" s="1"/>
  <c r="AQ96" i="84"/>
  <c r="AG96" i="84" s="1"/>
  <c r="AQ100" i="84"/>
  <c r="AG100" i="84" s="1"/>
  <c r="AQ104" i="84"/>
  <c r="AG104" i="84" s="1"/>
  <c r="AQ108" i="84"/>
  <c r="AG108" i="84" s="1"/>
  <c r="AQ112" i="84"/>
  <c r="AG112" i="84" s="1"/>
  <c r="AQ116" i="84"/>
  <c r="AG116" i="84" s="1"/>
  <c r="AQ120" i="84"/>
  <c r="AG120" i="84" s="1"/>
  <c r="AQ124" i="84"/>
  <c r="AG124" i="84" s="1"/>
  <c r="AQ128" i="84"/>
  <c r="AG128" i="84" s="1"/>
  <c r="AQ132" i="84"/>
  <c r="AG132" i="84" s="1"/>
  <c r="AQ136" i="84"/>
  <c r="AG136" i="84" s="1"/>
  <c r="AQ140" i="84"/>
  <c r="AG140" i="84" s="1"/>
  <c r="AQ144" i="84"/>
  <c r="AG144" i="84" s="1"/>
  <c r="AQ148" i="84"/>
  <c r="AG148" i="84" s="1"/>
  <c r="AQ152" i="84"/>
  <c r="AG152" i="84" s="1"/>
  <c r="AQ156" i="84"/>
  <c r="AG156" i="84" s="1"/>
  <c r="AQ160" i="84"/>
  <c r="AG160" i="84" s="1"/>
  <c r="AQ164" i="84"/>
  <c r="AG164" i="84" s="1"/>
  <c r="AQ168" i="84"/>
  <c r="AG168" i="84" s="1"/>
  <c r="AQ172" i="84"/>
  <c r="AG172" i="84" s="1"/>
  <c r="AQ176" i="84"/>
  <c r="AG176" i="84" s="1"/>
  <c r="AQ180" i="84"/>
  <c r="AG180" i="84" s="1"/>
  <c r="AQ184" i="84"/>
  <c r="AG184" i="84" s="1"/>
  <c r="AQ188" i="84"/>
  <c r="AG188" i="84" s="1"/>
  <c r="AQ192" i="84"/>
  <c r="AG192" i="84" s="1"/>
  <c r="AQ196" i="84"/>
  <c r="AG196" i="84" s="1"/>
  <c r="AQ200" i="84"/>
  <c r="AQ204" i="84"/>
  <c r="AQ208" i="84"/>
  <c r="AQ212" i="84"/>
  <c r="AQ216" i="84"/>
  <c r="AQ220" i="84"/>
  <c r="AQ224" i="84"/>
  <c r="AQ228" i="84"/>
  <c r="AQ232" i="84"/>
  <c r="AQ236" i="84"/>
  <c r="AQ240" i="84"/>
  <c r="AQ244" i="84"/>
  <c r="AQ248" i="84"/>
  <c r="AQ252" i="84"/>
  <c r="AQ256" i="84"/>
  <c r="AQ260" i="84"/>
  <c r="AQ264" i="84"/>
  <c r="AQ268" i="84"/>
  <c r="AQ272" i="84"/>
  <c r="AQ276" i="84"/>
  <c r="AQ280" i="84"/>
  <c r="AQ284" i="84"/>
  <c r="AQ288" i="84"/>
  <c r="AQ292" i="84"/>
  <c r="AQ296" i="84"/>
  <c r="AQ300" i="84"/>
  <c r="AQ304" i="84"/>
  <c r="AQ308" i="84"/>
  <c r="AQ312" i="84"/>
  <c r="AQ316" i="84"/>
  <c r="AQ320" i="84"/>
  <c r="AQ324" i="84"/>
  <c r="AQ328" i="84"/>
  <c r="AQ332" i="84"/>
  <c r="AQ336" i="84"/>
  <c r="AQ340" i="84"/>
  <c r="AQ344" i="84"/>
  <c r="AQ348" i="84"/>
  <c r="AQ352" i="84"/>
  <c r="AQ356" i="84"/>
  <c r="AQ360" i="84"/>
  <c r="AQ364" i="84"/>
  <c r="AQ368" i="84"/>
  <c r="AQ372" i="84"/>
  <c r="AQ376" i="84"/>
  <c r="AQ380" i="84"/>
  <c r="AQ384" i="84"/>
  <c r="AQ388" i="84"/>
  <c r="AQ392" i="84"/>
  <c r="AQ396" i="84"/>
  <c r="AQ400" i="84"/>
  <c r="AQ404" i="84"/>
  <c r="AQ408" i="84"/>
  <c r="AQ12" i="84"/>
  <c r="AG12" i="84" s="1"/>
  <c r="D3" i="84"/>
  <c r="BA96" i="88"/>
  <c r="BA85" i="88"/>
  <c r="BA76" i="88"/>
  <c r="BA72" i="88"/>
  <c r="AH12" i="79"/>
  <c r="AH13" i="79"/>
  <c r="AH14" i="79"/>
  <c r="AH15" i="79"/>
  <c r="AH16" i="79"/>
  <c r="AH17" i="79"/>
  <c r="AH18" i="79"/>
  <c r="AH19" i="79"/>
  <c r="AH20" i="79"/>
  <c r="AH21" i="79"/>
  <c r="AH22" i="79"/>
  <c r="AH23" i="79"/>
  <c r="AH24" i="79"/>
  <c r="AH25" i="79"/>
  <c r="AH26" i="79"/>
  <c r="AH27" i="79"/>
  <c r="AH28" i="79"/>
  <c r="AH29" i="79"/>
  <c r="AH30" i="79"/>
  <c r="AH31" i="79"/>
  <c r="AH32" i="79"/>
  <c r="AH33" i="79"/>
  <c r="AH34" i="79"/>
  <c r="AH35" i="79"/>
  <c r="AH36" i="79"/>
  <c r="AH37" i="79"/>
  <c r="AH38" i="79"/>
  <c r="AH39" i="79"/>
  <c r="AH40" i="79"/>
  <c r="AH41" i="79"/>
  <c r="AH42" i="79"/>
  <c r="AH43" i="79"/>
  <c r="AH44" i="79"/>
  <c r="AH45" i="79"/>
  <c r="AH46" i="79"/>
  <c r="AH47" i="79"/>
  <c r="AH48" i="79"/>
  <c r="AH49" i="79"/>
  <c r="AH50" i="79"/>
  <c r="AH51" i="79"/>
  <c r="AH52" i="79"/>
  <c r="AH53" i="79"/>
  <c r="AH54" i="79"/>
  <c r="AH55" i="79"/>
  <c r="AH56" i="79"/>
  <c r="AH57" i="79"/>
  <c r="AH58" i="79"/>
  <c r="AH59" i="79"/>
  <c r="AH60" i="79"/>
  <c r="AH61" i="79"/>
  <c r="AH62" i="79"/>
  <c r="AH63" i="79"/>
  <c r="AH64" i="79"/>
  <c r="AH65" i="79"/>
  <c r="AH66" i="79"/>
  <c r="AH67" i="79"/>
  <c r="AH68" i="79"/>
  <c r="AH69" i="79"/>
  <c r="AH70" i="79"/>
  <c r="AH71" i="79"/>
  <c r="AH72" i="79"/>
  <c r="AH73" i="79"/>
  <c r="AH74" i="79"/>
  <c r="AH75" i="79"/>
  <c r="AH76" i="79"/>
  <c r="AH77" i="79"/>
  <c r="AH78" i="79"/>
  <c r="AH79" i="79"/>
  <c r="AH80" i="79"/>
  <c r="AH81" i="79"/>
  <c r="AH82" i="79"/>
  <c r="AH83" i="79"/>
  <c r="AH84" i="79"/>
  <c r="AH85" i="79"/>
  <c r="AH86" i="79"/>
  <c r="AH87" i="79"/>
  <c r="AH88" i="79"/>
  <c r="AH89" i="79"/>
  <c r="AH90" i="79"/>
  <c r="AH91" i="79"/>
  <c r="AH92" i="79"/>
  <c r="AH93" i="79"/>
  <c r="AH94" i="79"/>
  <c r="AH95" i="79"/>
  <c r="AH96" i="79"/>
  <c r="AH97" i="79"/>
  <c r="AH98" i="79"/>
  <c r="AH99" i="79"/>
  <c r="AH100" i="79"/>
  <c r="AH101" i="79"/>
  <c r="AH102" i="79"/>
  <c r="AH103" i="79"/>
  <c r="AH104" i="79"/>
  <c r="AH105" i="79"/>
  <c r="AH106" i="79"/>
  <c r="AH107" i="79"/>
  <c r="AH108" i="79"/>
  <c r="AH109" i="79"/>
  <c r="AH110" i="79"/>
  <c r="AG252" i="84" l="1"/>
  <c r="AR252" i="84" s="1"/>
  <c r="AG408" i="84"/>
  <c r="AR408" i="84" s="1"/>
  <c r="AG280" i="84"/>
  <c r="AR280" i="84" s="1"/>
  <c r="AG404" i="84"/>
  <c r="AR404" i="84" s="1"/>
  <c r="AG372" i="84"/>
  <c r="AR372" i="84" s="1"/>
  <c r="AG340" i="84"/>
  <c r="AR340" i="84" s="1"/>
  <c r="AG308" i="84"/>
  <c r="AR308" i="84" s="1"/>
  <c r="AG276" i="84"/>
  <c r="AR276" i="84" s="1"/>
  <c r="AG244" i="84"/>
  <c r="AR244" i="84" s="1"/>
  <c r="AG212" i="84"/>
  <c r="AR212" i="84" s="1"/>
  <c r="AG256" i="84"/>
  <c r="AR256" i="84" s="1"/>
  <c r="AG312" i="84"/>
  <c r="AR312" i="84" s="1"/>
  <c r="AG400" i="84"/>
  <c r="AR400" i="84" s="1"/>
  <c r="AG368" i="84"/>
  <c r="AR368" i="84" s="1"/>
  <c r="AG336" i="84"/>
  <c r="AR336" i="84" s="1"/>
  <c r="AG304" i="84"/>
  <c r="AR304" i="84" s="1"/>
  <c r="AG272" i="84"/>
  <c r="AR272" i="84" s="1"/>
  <c r="AG240" i="84"/>
  <c r="AR240" i="84" s="1"/>
  <c r="AG208" i="84"/>
  <c r="AR208" i="84" s="1"/>
  <c r="AG352" i="84"/>
  <c r="AR352" i="84" s="1"/>
  <c r="AG348" i="84"/>
  <c r="AR348" i="84" s="1"/>
  <c r="AG220" i="84"/>
  <c r="AR220" i="84" s="1"/>
  <c r="AG376" i="84"/>
  <c r="AR376" i="84" s="1"/>
  <c r="AG396" i="84"/>
  <c r="AR396" i="84" s="1"/>
  <c r="AG364" i="84"/>
  <c r="AR364" i="84" s="1"/>
  <c r="AG332" i="84"/>
  <c r="AR332" i="84" s="1"/>
  <c r="AG300" i="84"/>
  <c r="AR300" i="84" s="1"/>
  <c r="AG268" i="84"/>
  <c r="AR268" i="84" s="1"/>
  <c r="AG236" i="84"/>
  <c r="AR236" i="84" s="1"/>
  <c r="AG204" i="84"/>
  <c r="AR204" i="84" s="1"/>
  <c r="AG288" i="84"/>
  <c r="AR288" i="84" s="1"/>
  <c r="AG392" i="84"/>
  <c r="AR392" i="84" s="1"/>
  <c r="AG296" i="84"/>
  <c r="AR296" i="84" s="1"/>
  <c r="AG264" i="84"/>
  <c r="AR264" i="84" s="1"/>
  <c r="AG232" i="84"/>
  <c r="AR232" i="84" s="1"/>
  <c r="AG200" i="84"/>
  <c r="AR200" i="84" s="1"/>
  <c r="AG320" i="84"/>
  <c r="AR320" i="84" s="1"/>
  <c r="AG316" i="84"/>
  <c r="AR316" i="84" s="1"/>
  <c r="AG360" i="84"/>
  <c r="AR360" i="84" s="1"/>
  <c r="AG328" i="84"/>
  <c r="AR328" i="84" s="1"/>
  <c r="AG388" i="84"/>
  <c r="AR388" i="84" s="1"/>
  <c r="AG356" i="84"/>
  <c r="AR356" i="84" s="1"/>
  <c r="AG324" i="84"/>
  <c r="AR324" i="84" s="1"/>
  <c r="AG292" i="84"/>
  <c r="AR292" i="84" s="1"/>
  <c r="AG260" i="84"/>
  <c r="AR260" i="84" s="1"/>
  <c r="AG228" i="84"/>
  <c r="AR228" i="84" s="1"/>
  <c r="AG384" i="84"/>
  <c r="AR384" i="84" s="1"/>
  <c r="AG380" i="84"/>
  <c r="AR380" i="84" s="1"/>
  <c r="AG224" i="84"/>
  <c r="AR224" i="84" s="1"/>
  <c r="AG284" i="84"/>
  <c r="AR284" i="84" s="1"/>
  <c r="AG344" i="84"/>
  <c r="AR344" i="84" s="1"/>
  <c r="AG248" i="84"/>
  <c r="AR248" i="84" s="1"/>
  <c r="AG216" i="84"/>
  <c r="AR216" i="84" s="1"/>
  <c r="AM80" i="88"/>
  <c r="AM91" i="88"/>
  <c r="AR180" i="84"/>
  <c r="AR148" i="84"/>
  <c r="AR116" i="84"/>
  <c r="AR84" i="84"/>
  <c r="AR52" i="84"/>
  <c r="AR140" i="84"/>
  <c r="AR76" i="84"/>
  <c r="AR196" i="84"/>
  <c r="AR164" i="84"/>
  <c r="AR132" i="84"/>
  <c r="AR100" i="84"/>
  <c r="AR192" i="84"/>
  <c r="AR160" i="84"/>
  <c r="AR128" i="84"/>
  <c r="AR96" i="84"/>
  <c r="AR108" i="84"/>
  <c r="AR188" i="84"/>
  <c r="AR172" i="84"/>
  <c r="AR184" i="84"/>
  <c r="AR152" i="84"/>
  <c r="AR120" i="84"/>
  <c r="AR88" i="84"/>
  <c r="AK102" i="88"/>
  <c r="AL9" i="84"/>
  <c r="AJ9" i="84"/>
  <c r="AR112" i="84"/>
  <c r="AR144" i="84"/>
  <c r="AR176" i="84"/>
  <c r="AR60" i="84"/>
  <c r="AR92" i="84"/>
  <c r="AR124" i="84"/>
  <c r="AR156" i="84"/>
  <c r="AR40" i="84"/>
  <c r="AR104" i="84"/>
  <c r="AR136" i="84"/>
  <c r="AR168" i="84"/>
  <c r="P1" i="79"/>
  <c r="T9" i="79" s="1"/>
  <c r="AE1" i="78"/>
  <c r="AK1" i="84"/>
  <c r="AF1" i="88"/>
  <c r="AP9" i="84" l="1"/>
  <c r="AM45" i="88"/>
  <c r="AH2" i="79"/>
  <c r="A2" i="79" s="1"/>
  <c r="AY2" i="78"/>
  <c r="A2" i="78" s="1"/>
  <c r="AO2" i="84"/>
  <c r="A2" i="84" s="1"/>
  <c r="BA2" i="88"/>
  <c r="A4" i="88" s="1"/>
  <c r="G11" i="79"/>
  <c r="U58" i="79" l="1"/>
  <c r="U59" i="79"/>
  <c r="U60" i="79"/>
  <c r="U61" i="79"/>
  <c r="U62" i="79"/>
  <c r="U63" i="79"/>
  <c r="U64" i="79"/>
  <c r="U65" i="79"/>
  <c r="U66" i="79"/>
  <c r="U67" i="79"/>
  <c r="U68" i="79"/>
  <c r="U69" i="79"/>
  <c r="U93" i="79"/>
  <c r="U94" i="79"/>
  <c r="U95" i="79"/>
  <c r="U96" i="79"/>
  <c r="U97" i="79"/>
  <c r="U98" i="79"/>
  <c r="U99" i="79"/>
  <c r="U100" i="79"/>
  <c r="U101" i="79"/>
  <c r="U102" i="79"/>
  <c r="U103" i="79"/>
  <c r="U104" i="79"/>
  <c r="U105" i="79"/>
  <c r="U106" i="79"/>
  <c r="U107" i="79"/>
  <c r="U108" i="79"/>
  <c r="U109" i="79"/>
  <c r="U110" i="79"/>
  <c r="H57" i="79"/>
  <c r="AB184" i="84"/>
  <c r="AB180" i="84"/>
  <c r="AB176" i="84"/>
  <c r="AB172" i="84"/>
  <c r="AB168" i="84"/>
  <c r="AB164" i="84"/>
  <c r="AB160" i="84"/>
  <c r="AB156" i="84"/>
  <c r="AB152" i="84"/>
  <c r="AB148" i="84"/>
  <c r="AB144" i="84"/>
  <c r="AB140" i="84"/>
  <c r="AB136" i="84"/>
  <c r="AB132" i="84"/>
  <c r="AB128" i="84"/>
  <c r="AB124" i="84"/>
  <c r="AB120" i="84"/>
  <c r="AB116" i="84"/>
  <c r="AB112" i="84"/>
  <c r="AB108" i="84"/>
  <c r="AB104" i="84"/>
  <c r="AB100" i="84"/>
  <c r="U92" i="79" l="1"/>
  <c r="U84" i="79"/>
  <c r="U76" i="79"/>
  <c r="U83" i="79"/>
  <c r="U75" i="79"/>
  <c r="U77" i="79"/>
  <c r="U90" i="79"/>
  <c r="U82" i="79"/>
  <c r="U74" i="79"/>
  <c r="U89" i="79"/>
  <c r="U81" i="79"/>
  <c r="U73" i="79"/>
  <c r="U85" i="79"/>
  <c r="U88" i="79"/>
  <c r="U80" i="79"/>
  <c r="U72" i="79"/>
  <c r="U87" i="79"/>
  <c r="U79" i="79"/>
  <c r="U71" i="79"/>
  <c r="U91" i="79"/>
  <c r="U86" i="79"/>
  <c r="U78" i="79"/>
  <c r="U70" i="79"/>
  <c r="H12" i="79"/>
  <c r="H13" i="79"/>
  <c r="H14" i="79"/>
  <c r="H15" i="79"/>
  <c r="H16" i="79"/>
  <c r="H17" i="79"/>
  <c r="H18" i="79"/>
  <c r="H19" i="79"/>
  <c r="H20" i="79"/>
  <c r="H21" i="79"/>
  <c r="H22" i="79"/>
  <c r="H23" i="79"/>
  <c r="H24" i="79"/>
  <c r="H25" i="79"/>
  <c r="H26" i="79"/>
  <c r="H27" i="79"/>
  <c r="H28" i="79"/>
  <c r="H29" i="79"/>
  <c r="H30" i="79"/>
  <c r="H31" i="79"/>
  <c r="H32" i="79"/>
  <c r="H33" i="79"/>
  <c r="H34" i="79"/>
  <c r="H35" i="79"/>
  <c r="H36" i="79"/>
  <c r="H37" i="79"/>
  <c r="H38" i="79"/>
  <c r="H39" i="79"/>
  <c r="H40" i="79"/>
  <c r="H41" i="79"/>
  <c r="H42" i="79"/>
  <c r="H43" i="79"/>
  <c r="H44" i="79"/>
  <c r="H45" i="79"/>
  <c r="H46" i="79"/>
  <c r="H47" i="79"/>
  <c r="H48" i="79"/>
  <c r="H49" i="79"/>
  <c r="H50" i="79"/>
  <c r="H51" i="79"/>
  <c r="H52" i="79"/>
  <c r="H53" i="79"/>
  <c r="H54" i="79"/>
  <c r="H55" i="79"/>
  <c r="H56" i="79"/>
  <c r="H58" i="79"/>
  <c r="H59" i="79"/>
  <c r="H60" i="79"/>
  <c r="H61" i="79"/>
  <c r="H62" i="79"/>
  <c r="H63" i="79"/>
  <c r="H64" i="79"/>
  <c r="H65" i="79"/>
  <c r="H66" i="79"/>
  <c r="H67" i="79"/>
  <c r="H68" i="79"/>
  <c r="H69" i="79"/>
  <c r="H70" i="79"/>
  <c r="H71" i="79"/>
  <c r="H72" i="79"/>
  <c r="H73" i="79"/>
  <c r="H74" i="79"/>
  <c r="H75" i="79"/>
  <c r="H76" i="79"/>
  <c r="H77" i="79"/>
  <c r="H78" i="79"/>
  <c r="H79" i="79"/>
  <c r="H80" i="79"/>
  <c r="H81" i="79"/>
  <c r="H82" i="79"/>
  <c r="H83" i="79"/>
  <c r="H84" i="79"/>
  <c r="H85" i="79"/>
  <c r="H86" i="79"/>
  <c r="H87" i="79"/>
  <c r="H88" i="79"/>
  <c r="H89" i="79"/>
  <c r="H90" i="79"/>
  <c r="H91" i="79"/>
  <c r="H92" i="79"/>
  <c r="H93" i="79"/>
  <c r="H94" i="79"/>
  <c r="H95" i="79"/>
  <c r="H96" i="79"/>
  <c r="H97" i="79"/>
  <c r="H98" i="79"/>
  <c r="H99" i="79"/>
  <c r="H100" i="79"/>
  <c r="H101" i="79"/>
  <c r="H102" i="79"/>
  <c r="H103" i="79"/>
  <c r="H104" i="79"/>
  <c r="H105" i="79"/>
  <c r="H106" i="79"/>
  <c r="H107" i="79"/>
  <c r="H108" i="79"/>
  <c r="H109" i="79"/>
  <c r="H110" i="79"/>
  <c r="C3" i="79"/>
  <c r="Z44" i="78"/>
  <c r="S44" i="78"/>
  <c r="T10" i="79" l="1"/>
  <c r="AE59" i="78" s="1"/>
  <c r="T8" i="79"/>
  <c r="H11" i="79"/>
  <c r="A64" i="78"/>
  <c r="L12" i="84" l="1"/>
  <c r="L11" i="79"/>
  <c r="M11" i="79" s="1"/>
  <c r="AJ14" i="79" l="1"/>
  <c r="AJ16" i="79"/>
  <c r="AJ18" i="79"/>
  <c r="AJ20" i="79"/>
  <c r="AJ21" i="79"/>
  <c r="AJ22" i="79"/>
  <c r="AJ23" i="79"/>
  <c r="AJ24" i="79"/>
  <c r="AJ25" i="79"/>
  <c r="AJ26" i="79"/>
  <c r="AJ27" i="79"/>
  <c r="AJ28" i="79"/>
  <c r="AJ29" i="79"/>
  <c r="AJ30" i="79"/>
  <c r="AJ31" i="79"/>
  <c r="AJ32" i="79"/>
  <c r="AJ33" i="79"/>
  <c r="AJ34" i="79"/>
  <c r="AJ35" i="79"/>
  <c r="AJ36" i="79"/>
  <c r="AJ37" i="79"/>
  <c r="AJ38" i="79"/>
  <c r="AJ39" i="79"/>
  <c r="AJ40" i="79"/>
  <c r="AJ41" i="79"/>
  <c r="AJ42" i="79"/>
  <c r="AJ43" i="79"/>
  <c r="AJ44" i="79"/>
  <c r="AJ45" i="79"/>
  <c r="AJ46" i="79"/>
  <c r="AJ47" i="79"/>
  <c r="AJ48" i="79"/>
  <c r="AJ49" i="79"/>
  <c r="AJ50" i="79"/>
  <c r="AJ51" i="79"/>
  <c r="AJ52" i="79"/>
  <c r="AJ53" i="79"/>
  <c r="AJ54" i="79"/>
  <c r="AJ55" i="79"/>
  <c r="AJ56" i="79"/>
  <c r="AJ57" i="79"/>
  <c r="AJ58" i="79"/>
  <c r="AJ59" i="79"/>
  <c r="AJ60" i="79"/>
  <c r="AJ61" i="79"/>
  <c r="AJ62" i="79"/>
  <c r="AJ63" i="79"/>
  <c r="AJ64" i="79"/>
  <c r="AJ65" i="79"/>
  <c r="AJ66" i="79"/>
  <c r="AJ67" i="79"/>
  <c r="AJ68" i="79"/>
  <c r="AJ69" i="79"/>
  <c r="AJ70" i="79"/>
  <c r="AJ71" i="79"/>
  <c r="AJ72" i="79"/>
  <c r="AJ73" i="79"/>
  <c r="AJ74" i="79"/>
  <c r="AJ75" i="79"/>
  <c r="AJ76" i="79"/>
  <c r="AJ77" i="79"/>
  <c r="AJ78" i="79"/>
  <c r="AJ79" i="79"/>
  <c r="AJ80" i="79"/>
  <c r="AJ81" i="79"/>
  <c r="AJ82" i="79"/>
  <c r="AJ83" i="79"/>
  <c r="AJ84" i="79"/>
  <c r="AJ85" i="79"/>
  <c r="AJ86" i="79"/>
  <c r="AJ87" i="79"/>
  <c r="AJ88" i="79"/>
  <c r="AJ89" i="79"/>
  <c r="AJ90" i="79"/>
  <c r="AJ91" i="79"/>
  <c r="AJ92" i="79"/>
  <c r="AJ93" i="79"/>
  <c r="AJ94" i="79"/>
  <c r="AJ95" i="79"/>
  <c r="AJ96" i="79"/>
  <c r="AJ97" i="79"/>
  <c r="AJ98" i="79"/>
  <c r="AJ99" i="79"/>
  <c r="AJ100" i="79"/>
  <c r="AJ101" i="79"/>
  <c r="AJ102" i="79"/>
  <c r="AJ103" i="79"/>
  <c r="AJ104" i="79"/>
  <c r="AJ105" i="79"/>
  <c r="AJ106" i="79"/>
  <c r="AJ107" i="79"/>
  <c r="AJ108" i="79"/>
  <c r="AJ109" i="79"/>
  <c r="AJ110" i="79"/>
  <c r="AS408" i="84" l="1"/>
  <c r="K408" i="84"/>
  <c r="J408" i="84"/>
  <c r="I408" i="84"/>
  <c r="H408" i="84"/>
  <c r="G408" i="84"/>
  <c r="B408" i="84"/>
  <c r="AS404" i="84"/>
  <c r="K404" i="84"/>
  <c r="J404" i="84"/>
  <c r="I404" i="84"/>
  <c r="H404" i="84"/>
  <c r="G404" i="84"/>
  <c r="B404" i="84"/>
  <c r="AS400" i="84"/>
  <c r="K400" i="84"/>
  <c r="J400" i="84"/>
  <c r="I400" i="84"/>
  <c r="H400" i="84"/>
  <c r="G400" i="84"/>
  <c r="B400" i="84"/>
  <c r="AS396" i="84"/>
  <c r="K396" i="84"/>
  <c r="J396" i="84"/>
  <c r="I396" i="84"/>
  <c r="H396" i="84"/>
  <c r="G396" i="84"/>
  <c r="B396" i="84"/>
  <c r="AS392" i="84"/>
  <c r="K392" i="84"/>
  <c r="J392" i="84"/>
  <c r="I392" i="84"/>
  <c r="H392" i="84"/>
  <c r="G392" i="84"/>
  <c r="B392" i="84"/>
  <c r="AS388" i="84"/>
  <c r="K388" i="84"/>
  <c r="J388" i="84"/>
  <c r="I388" i="84"/>
  <c r="H388" i="84"/>
  <c r="G388" i="84"/>
  <c r="B388" i="84"/>
  <c r="AS384" i="84"/>
  <c r="K384" i="84"/>
  <c r="J384" i="84"/>
  <c r="I384" i="84"/>
  <c r="H384" i="84"/>
  <c r="G384" i="84"/>
  <c r="B384" i="84"/>
  <c r="AS380" i="84"/>
  <c r="K380" i="84"/>
  <c r="J380" i="84"/>
  <c r="I380" i="84"/>
  <c r="H380" i="84"/>
  <c r="G380" i="84"/>
  <c r="B380" i="84"/>
  <c r="AS376" i="84"/>
  <c r="K376" i="84"/>
  <c r="J376" i="84"/>
  <c r="I376" i="84"/>
  <c r="H376" i="84"/>
  <c r="G376" i="84"/>
  <c r="B376" i="84"/>
  <c r="AS372" i="84"/>
  <c r="K372" i="84"/>
  <c r="J372" i="84"/>
  <c r="I372" i="84"/>
  <c r="H372" i="84"/>
  <c r="G372" i="84"/>
  <c r="B372" i="84"/>
  <c r="AS368" i="84"/>
  <c r="K368" i="84"/>
  <c r="J368" i="84"/>
  <c r="I368" i="84"/>
  <c r="H368" i="84"/>
  <c r="G368" i="84"/>
  <c r="B368" i="84"/>
  <c r="AS364" i="84"/>
  <c r="K364" i="84"/>
  <c r="J364" i="84"/>
  <c r="I364" i="84"/>
  <c r="H364" i="84"/>
  <c r="G364" i="84"/>
  <c r="B364" i="84"/>
  <c r="AS360" i="84"/>
  <c r="K360" i="84"/>
  <c r="J360" i="84"/>
  <c r="I360" i="84"/>
  <c r="H360" i="84"/>
  <c r="G360" i="84"/>
  <c r="B360" i="84"/>
  <c r="AS356" i="84"/>
  <c r="K356" i="84"/>
  <c r="J356" i="84"/>
  <c r="I356" i="84"/>
  <c r="H356" i="84"/>
  <c r="G356" i="84"/>
  <c r="B356" i="84"/>
  <c r="AS352" i="84"/>
  <c r="K352" i="84"/>
  <c r="J352" i="84"/>
  <c r="I352" i="84"/>
  <c r="H352" i="84"/>
  <c r="G352" i="84"/>
  <c r="B352" i="84"/>
  <c r="AS348" i="84"/>
  <c r="K348" i="84"/>
  <c r="J348" i="84"/>
  <c r="I348" i="84"/>
  <c r="H348" i="84"/>
  <c r="G348" i="84"/>
  <c r="B348" i="84"/>
  <c r="AS344" i="84"/>
  <c r="K344" i="84"/>
  <c r="J344" i="84"/>
  <c r="I344" i="84"/>
  <c r="H344" i="84"/>
  <c r="G344" i="84"/>
  <c r="B344" i="84"/>
  <c r="AS340" i="84"/>
  <c r="K340" i="84"/>
  <c r="J340" i="84"/>
  <c r="I340" i="84"/>
  <c r="H340" i="84"/>
  <c r="G340" i="84"/>
  <c r="B340" i="84"/>
  <c r="AS336" i="84"/>
  <c r="K336" i="84"/>
  <c r="J336" i="84"/>
  <c r="I336" i="84"/>
  <c r="H336" i="84"/>
  <c r="G336" i="84"/>
  <c r="B336" i="84"/>
  <c r="AS332" i="84"/>
  <c r="K332" i="84"/>
  <c r="J332" i="84"/>
  <c r="I332" i="84"/>
  <c r="H332" i="84"/>
  <c r="G332" i="84"/>
  <c r="B332" i="84"/>
  <c r="AS328" i="84"/>
  <c r="K328" i="84"/>
  <c r="J328" i="84"/>
  <c r="I328" i="84"/>
  <c r="H328" i="84"/>
  <c r="G328" i="84"/>
  <c r="B328" i="84"/>
  <c r="AS324" i="84"/>
  <c r="K324" i="84"/>
  <c r="J324" i="84"/>
  <c r="I324" i="84"/>
  <c r="H324" i="84"/>
  <c r="G324" i="84"/>
  <c r="B324" i="84"/>
  <c r="AS320" i="84"/>
  <c r="K320" i="84"/>
  <c r="J320" i="84"/>
  <c r="I320" i="84"/>
  <c r="H320" i="84"/>
  <c r="G320" i="84"/>
  <c r="B320" i="84"/>
  <c r="AS316" i="84"/>
  <c r="K316" i="84"/>
  <c r="J316" i="84"/>
  <c r="I316" i="84"/>
  <c r="H316" i="84"/>
  <c r="G316" i="84"/>
  <c r="B316" i="84"/>
  <c r="AS312" i="84"/>
  <c r="K312" i="84"/>
  <c r="J312" i="84"/>
  <c r="I312" i="84"/>
  <c r="H312" i="84"/>
  <c r="G312" i="84"/>
  <c r="B312" i="84"/>
  <c r="AS308" i="84"/>
  <c r="K308" i="84"/>
  <c r="J308" i="84"/>
  <c r="I308" i="84"/>
  <c r="H308" i="84"/>
  <c r="G308" i="84"/>
  <c r="B308" i="84"/>
  <c r="AS304" i="84"/>
  <c r="K304" i="84"/>
  <c r="J304" i="84"/>
  <c r="I304" i="84"/>
  <c r="H304" i="84"/>
  <c r="G304" i="84"/>
  <c r="B304" i="84"/>
  <c r="AS300" i="84"/>
  <c r="K300" i="84"/>
  <c r="J300" i="84"/>
  <c r="I300" i="84"/>
  <c r="H300" i="84"/>
  <c r="G300" i="84"/>
  <c r="B300" i="84"/>
  <c r="AS296" i="84"/>
  <c r="K296" i="84"/>
  <c r="J296" i="84"/>
  <c r="I296" i="84"/>
  <c r="H296" i="84"/>
  <c r="G296" i="84"/>
  <c r="B296" i="84"/>
  <c r="AS292" i="84"/>
  <c r="K292" i="84"/>
  <c r="J292" i="84"/>
  <c r="I292" i="84"/>
  <c r="H292" i="84"/>
  <c r="G292" i="84"/>
  <c r="B292" i="84"/>
  <c r="AS288" i="84"/>
  <c r="K288" i="84"/>
  <c r="J288" i="84"/>
  <c r="I288" i="84"/>
  <c r="H288" i="84"/>
  <c r="G288" i="84"/>
  <c r="B288" i="84"/>
  <c r="AS284" i="84"/>
  <c r="K284" i="84"/>
  <c r="J284" i="84"/>
  <c r="I284" i="84"/>
  <c r="H284" i="84"/>
  <c r="G284" i="84"/>
  <c r="B284" i="84"/>
  <c r="AS280" i="84"/>
  <c r="K280" i="84"/>
  <c r="J280" i="84"/>
  <c r="I280" i="84"/>
  <c r="H280" i="84"/>
  <c r="G280" i="84"/>
  <c r="B280" i="84"/>
  <c r="AS276" i="84"/>
  <c r="K276" i="84"/>
  <c r="J276" i="84"/>
  <c r="I276" i="84"/>
  <c r="H276" i="84"/>
  <c r="G276" i="84"/>
  <c r="B276" i="84"/>
  <c r="AS272" i="84"/>
  <c r="K272" i="84"/>
  <c r="J272" i="84"/>
  <c r="I272" i="84"/>
  <c r="H272" i="84"/>
  <c r="G272" i="84"/>
  <c r="B272" i="84"/>
  <c r="AS268" i="84"/>
  <c r="K268" i="84"/>
  <c r="J268" i="84"/>
  <c r="I268" i="84"/>
  <c r="H268" i="84"/>
  <c r="G268" i="84"/>
  <c r="B268" i="84"/>
  <c r="AS264" i="84"/>
  <c r="K264" i="84"/>
  <c r="J264" i="84"/>
  <c r="I264" i="84"/>
  <c r="H264" i="84"/>
  <c r="G264" i="84"/>
  <c r="B264" i="84"/>
  <c r="AS260" i="84"/>
  <c r="K260" i="84"/>
  <c r="J260" i="84"/>
  <c r="I260" i="84"/>
  <c r="H260" i="84"/>
  <c r="G260" i="84"/>
  <c r="B260" i="84"/>
  <c r="AS256" i="84"/>
  <c r="K256" i="84"/>
  <c r="J256" i="84"/>
  <c r="I256" i="84"/>
  <c r="H256" i="84"/>
  <c r="G256" i="84"/>
  <c r="B256" i="84"/>
  <c r="AS252" i="84"/>
  <c r="K252" i="84"/>
  <c r="J252" i="84"/>
  <c r="I252" i="84"/>
  <c r="H252" i="84"/>
  <c r="G252" i="84"/>
  <c r="B252" i="84"/>
  <c r="AS248" i="84"/>
  <c r="K248" i="84"/>
  <c r="J248" i="84"/>
  <c r="I248" i="84"/>
  <c r="H248" i="84"/>
  <c r="G248" i="84"/>
  <c r="B248" i="84"/>
  <c r="AS244" i="84"/>
  <c r="K244" i="84"/>
  <c r="J244" i="84"/>
  <c r="I244" i="84"/>
  <c r="H244" i="84"/>
  <c r="G244" i="84"/>
  <c r="B244" i="84"/>
  <c r="AS240" i="84"/>
  <c r="K240" i="84"/>
  <c r="J240" i="84"/>
  <c r="I240" i="84"/>
  <c r="H240" i="84"/>
  <c r="G240" i="84"/>
  <c r="B240" i="84"/>
  <c r="AS236" i="84"/>
  <c r="K236" i="84"/>
  <c r="J236" i="84"/>
  <c r="I236" i="84"/>
  <c r="H236" i="84"/>
  <c r="G236" i="84"/>
  <c r="B236" i="84"/>
  <c r="AS232" i="84"/>
  <c r="K232" i="84"/>
  <c r="J232" i="84"/>
  <c r="I232" i="84"/>
  <c r="H232" i="84"/>
  <c r="G232" i="84"/>
  <c r="B232" i="84"/>
  <c r="AS228" i="84"/>
  <c r="K228" i="84"/>
  <c r="J228" i="84"/>
  <c r="I228" i="84"/>
  <c r="H228" i="84"/>
  <c r="G228" i="84"/>
  <c r="B228" i="84"/>
  <c r="AS224" i="84"/>
  <c r="K224" i="84"/>
  <c r="J224" i="84"/>
  <c r="I224" i="84"/>
  <c r="H224" i="84"/>
  <c r="G224" i="84"/>
  <c r="B224" i="84"/>
  <c r="AS220" i="84"/>
  <c r="K220" i="84"/>
  <c r="J220" i="84"/>
  <c r="I220" i="84"/>
  <c r="H220" i="84"/>
  <c r="G220" i="84"/>
  <c r="B220" i="84"/>
  <c r="AS216" i="84"/>
  <c r="K216" i="84"/>
  <c r="J216" i="84"/>
  <c r="I216" i="84"/>
  <c r="H216" i="84"/>
  <c r="G216" i="84"/>
  <c r="B216" i="84"/>
  <c r="AS212" i="84"/>
  <c r="K212" i="84"/>
  <c r="J212" i="84"/>
  <c r="I212" i="84"/>
  <c r="H212" i="84"/>
  <c r="G212" i="84"/>
  <c r="B212" i="84"/>
  <c r="AS208" i="84"/>
  <c r="K208" i="84"/>
  <c r="J208" i="84"/>
  <c r="I208" i="84"/>
  <c r="H208" i="84"/>
  <c r="G208" i="84"/>
  <c r="B208" i="84"/>
  <c r="AS204" i="84"/>
  <c r="K204" i="84"/>
  <c r="J204" i="84"/>
  <c r="I204" i="84"/>
  <c r="H204" i="84"/>
  <c r="G204" i="84"/>
  <c r="B204" i="84"/>
  <c r="AS200" i="84"/>
  <c r="K200" i="84"/>
  <c r="J200" i="84"/>
  <c r="I200" i="84"/>
  <c r="H200" i="84"/>
  <c r="G200" i="84"/>
  <c r="B200" i="84"/>
  <c r="AS196" i="84"/>
  <c r="K196" i="84"/>
  <c r="J196" i="84"/>
  <c r="I196" i="84"/>
  <c r="H196" i="84"/>
  <c r="G196" i="84"/>
  <c r="B196" i="84"/>
  <c r="AS192" i="84"/>
  <c r="K192" i="84"/>
  <c r="J192" i="84"/>
  <c r="I192" i="84"/>
  <c r="H192" i="84"/>
  <c r="G192" i="84"/>
  <c r="B192" i="84"/>
  <c r="AS188" i="84"/>
  <c r="K188" i="84"/>
  <c r="J188" i="84"/>
  <c r="I188" i="84"/>
  <c r="H188" i="84"/>
  <c r="G188" i="84"/>
  <c r="B188" i="84"/>
  <c r="AS184" i="84"/>
  <c r="K184" i="84"/>
  <c r="J184" i="84"/>
  <c r="I184" i="84"/>
  <c r="H184" i="84"/>
  <c r="G184" i="84"/>
  <c r="B184" i="84"/>
  <c r="AS180" i="84"/>
  <c r="K180" i="84"/>
  <c r="J180" i="84"/>
  <c r="I180" i="84"/>
  <c r="H180" i="84"/>
  <c r="G180" i="84"/>
  <c r="B180" i="84"/>
  <c r="AS176" i="84"/>
  <c r="K176" i="84"/>
  <c r="J176" i="84"/>
  <c r="I176" i="84"/>
  <c r="H176" i="84"/>
  <c r="G176" i="84"/>
  <c r="B176" i="84"/>
  <c r="AS172" i="84"/>
  <c r="K172" i="84"/>
  <c r="J172" i="84"/>
  <c r="I172" i="84"/>
  <c r="H172" i="84"/>
  <c r="G172" i="84"/>
  <c r="B172" i="84"/>
  <c r="AS168" i="84"/>
  <c r="K168" i="84"/>
  <c r="J168" i="84"/>
  <c r="I168" i="84"/>
  <c r="H168" i="84"/>
  <c r="G168" i="84"/>
  <c r="B168" i="84"/>
  <c r="AS164" i="84"/>
  <c r="K164" i="84"/>
  <c r="J164" i="84"/>
  <c r="I164" i="84"/>
  <c r="H164" i="84"/>
  <c r="G164" i="84"/>
  <c r="B164" i="84"/>
  <c r="AS160" i="84"/>
  <c r="K160" i="84"/>
  <c r="J160" i="84"/>
  <c r="I160" i="84"/>
  <c r="H160" i="84"/>
  <c r="G160" i="84"/>
  <c r="B160" i="84"/>
  <c r="AS156" i="84"/>
  <c r="K156" i="84"/>
  <c r="J156" i="84"/>
  <c r="I156" i="84"/>
  <c r="H156" i="84"/>
  <c r="G156" i="84"/>
  <c r="B156" i="84"/>
  <c r="AS152" i="84"/>
  <c r="K152" i="84"/>
  <c r="J152" i="84"/>
  <c r="I152" i="84"/>
  <c r="H152" i="84"/>
  <c r="G152" i="84"/>
  <c r="B152" i="84"/>
  <c r="AS148" i="84"/>
  <c r="K148" i="84"/>
  <c r="J148" i="84"/>
  <c r="I148" i="84"/>
  <c r="H148" i="84"/>
  <c r="G148" i="84"/>
  <c r="B148" i="84"/>
  <c r="AS144" i="84"/>
  <c r="K144" i="84"/>
  <c r="J144" i="84"/>
  <c r="I144" i="84"/>
  <c r="H144" i="84"/>
  <c r="G144" i="84"/>
  <c r="B144" i="84"/>
  <c r="AS140" i="84"/>
  <c r="K140" i="84"/>
  <c r="J140" i="84"/>
  <c r="I140" i="84"/>
  <c r="H140" i="84"/>
  <c r="G140" i="84"/>
  <c r="B140" i="84"/>
  <c r="AS136" i="84"/>
  <c r="K136" i="84"/>
  <c r="J136" i="84"/>
  <c r="I136" i="84"/>
  <c r="H136" i="84"/>
  <c r="G136" i="84"/>
  <c r="B136" i="84"/>
  <c r="AS132" i="84"/>
  <c r="K132" i="84"/>
  <c r="J132" i="84"/>
  <c r="I132" i="84"/>
  <c r="H132" i="84"/>
  <c r="G132" i="84"/>
  <c r="B132" i="84"/>
  <c r="AS128" i="84"/>
  <c r="K128" i="84"/>
  <c r="J128" i="84"/>
  <c r="I128" i="84"/>
  <c r="H128" i="84"/>
  <c r="G128" i="84"/>
  <c r="B128" i="84"/>
  <c r="AS124" i="84"/>
  <c r="K124" i="84"/>
  <c r="J124" i="84"/>
  <c r="I124" i="84"/>
  <c r="H124" i="84"/>
  <c r="G124" i="84"/>
  <c r="B124" i="84"/>
  <c r="AS120" i="84"/>
  <c r="K120" i="84"/>
  <c r="J120" i="84"/>
  <c r="I120" i="84"/>
  <c r="H120" i="84"/>
  <c r="G120" i="84"/>
  <c r="B120" i="84"/>
  <c r="AS116" i="84"/>
  <c r="K116" i="84"/>
  <c r="J116" i="84"/>
  <c r="I116" i="84"/>
  <c r="H116" i="84"/>
  <c r="G116" i="84"/>
  <c r="B116" i="84"/>
  <c r="AS112" i="84"/>
  <c r="K112" i="84"/>
  <c r="J112" i="84"/>
  <c r="I112" i="84"/>
  <c r="H112" i="84"/>
  <c r="G112" i="84"/>
  <c r="B112" i="84"/>
  <c r="AS108" i="84"/>
  <c r="K108" i="84"/>
  <c r="J108" i="84"/>
  <c r="I108" i="84"/>
  <c r="H108" i="84"/>
  <c r="G108" i="84"/>
  <c r="B108" i="84"/>
  <c r="AS104" i="84"/>
  <c r="K104" i="84"/>
  <c r="J104" i="84"/>
  <c r="I104" i="84"/>
  <c r="H104" i="84"/>
  <c r="G104" i="84"/>
  <c r="B104" i="84"/>
  <c r="AS100" i="84"/>
  <c r="K100" i="84"/>
  <c r="J100" i="84"/>
  <c r="I100" i="84"/>
  <c r="H100" i="84"/>
  <c r="G100" i="84"/>
  <c r="B100" i="84"/>
  <c r="AS96" i="84"/>
  <c r="K96" i="84"/>
  <c r="J96" i="84"/>
  <c r="I96" i="84"/>
  <c r="H96" i="84"/>
  <c r="G96" i="84"/>
  <c r="B96" i="84"/>
  <c r="AS92" i="84"/>
  <c r="K92" i="84"/>
  <c r="J92" i="84"/>
  <c r="I92" i="84"/>
  <c r="H92" i="84"/>
  <c r="G92" i="84"/>
  <c r="B92" i="84"/>
  <c r="AS88" i="84"/>
  <c r="K88" i="84"/>
  <c r="J88" i="84"/>
  <c r="I88" i="84"/>
  <c r="H88" i="84"/>
  <c r="G88" i="84"/>
  <c r="B88" i="84"/>
  <c r="AS84" i="84"/>
  <c r="K84" i="84"/>
  <c r="J84" i="84"/>
  <c r="I84" i="84"/>
  <c r="H84" i="84"/>
  <c r="G84" i="84"/>
  <c r="B84" i="84"/>
  <c r="AS80" i="84"/>
  <c r="K80" i="84"/>
  <c r="J80" i="84"/>
  <c r="I80" i="84"/>
  <c r="H80" i="84"/>
  <c r="G80" i="84"/>
  <c r="B80" i="84"/>
  <c r="AS76" i="84"/>
  <c r="K76" i="84"/>
  <c r="J76" i="84"/>
  <c r="I76" i="84"/>
  <c r="H76" i="84"/>
  <c r="G76" i="84"/>
  <c r="B76" i="84"/>
  <c r="AS72" i="84"/>
  <c r="K72" i="84"/>
  <c r="J72" i="84"/>
  <c r="I72" i="84"/>
  <c r="H72" i="84"/>
  <c r="G72" i="84"/>
  <c r="B72" i="84"/>
  <c r="AS68" i="84"/>
  <c r="K68" i="84"/>
  <c r="J68" i="84"/>
  <c r="I68" i="84"/>
  <c r="H68" i="84"/>
  <c r="G68" i="84"/>
  <c r="B68" i="84"/>
  <c r="AS64" i="84"/>
  <c r="K64" i="84"/>
  <c r="J64" i="84"/>
  <c r="I64" i="84"/>
  <c r="H64" i="84"/>
  <c r="G64" i="84"/>
  <c r="B64" i="84"/>
  <c r="AS60" i="84"/>
  <c r="K60" i="84"/>
  <c r="J60" i="84"/>
  <c r="I60" i="84"/>
  <c r="H60" i="84"/>
  <c r="G60" i="84"/>
  <c r="B60" i="84"/>
  <c r="AS56" i="84"/>
  <c r="K56" i="84"/>
  <c r="J56" i="84"/>
  <c r="I56" i="84"/>
  <c r="H56" i="84"/>
  <c r="G56" i="84"/>
  <c r="B56" i="84"/>
  <c r="AS52" i="84"/>
  <c r="K52" i="84"/>
  <c r="J52" i="84"/>
  <c r="I52" i="84"/>
  <c r="H52" i="84"/>
  <c r="G52" i="84"/>
  <c r="B52" i="84"/>
  <c r="AS48" i="84"/>
  <c r="K48" i="84"/>
  <c r="J48" i="84"/>
  <c r="I48" i="84"/>
  <c r="H48" i="84"/>
  <c r="G48" i="84"/>
  <c r="B48" i="84"/>
  <c r="AS44" i="84"/>
  <c r="K44" i="84"/>
  <c r="J44" i="84"/>
  <c r="I44" i="84"/>
  <c r="H44" i="84"/>
  <c r="G44" i="84"/>
  <c r="B44" i="84"/>
  <c r="AS40" i="84"/>
  <c r="K40" i="84"/>
  <c r="J40" i="84"/>
  <c r="I40" i="84"/>
  <c r="H40" i="84"/>
  <c r="G40" i="84"/>
  <c r="B40" i="84"/>
  <c r="AS36" i="84"/>
  <c r="K36" i="84"/>
  <c r="J36" i="84"/>
  <c r="I36" i="84"/>
  <c r="H36" i="84"/>
  <c r="G36" i="84"/>
  <c r="B36" i="84"/>
  <c r="AS32" i="84"/>
  <c r="K32" i="84"/>
  <c r="J32" i="84"/>
  <c r="I32" i="84"/>
  <c r="H32" i="84"/>
  <c r="G32" i="84"/>
  <c r="B32" i="84"/>
  <c r="AS28" i="84"/>
  <c r="K28" i="84"/>
  <c r="J28" i="84"/>
  <c r="I28" i="84"/>
  <c r="H28" i="84"/>
  <c r="G28" i="84"/>
  <c r="B28" i="84"/>
  <c r="AS24" i="84"/>
  <c r="K24" i="84"/>
  <c r="J24" i="84"/>
  <c r="I24" i="84"/>
  <c r="H24" i="84"/>
  <c r="G24" i="84"/>
  <c r="B24" i="84"/>
  <c r="AS20" i="84"/>
  <c r="K20" i="84"/>
  <c r="J20" i="84"/>
  <c r="I20" i="84"/>
  <c r="H20" i="84"/>
  <c r="G20" i="84"/>
  <c r="B20" i="84"/>
  <c r="AS16" i="84"/>
  <c r="K16" i="84"/>
  <c r="J16" i="84"/>
  <c r="I16" i="84"/>
  <c r="H16" i="84"/>
  <c r="G16" i="84"/>
  <c r="B16" i="84"/>
  <c r="AS12" i="84"/>
  <c r="K12" i="84"/>
  <c r="AW12" i="84" s="1"/>
  <c r="J12" i="84"/>
  <c r="I12" i="84"/>
  <c r="H12" i="84"/>
  <c r="G12" i="84"/>
  <c r="AY12" i="84" s="1"/>
  <c r="B12" i="84"/>
  <c r="G109" i="79"/>
  <c r="AG109" i="79" s="1"/>
  <c r="F109" i="79"/>
  <c r="E109" i="79"/>
  <c r="D109" i="79"/>
  <c r="AI109" i="79" s="1"/>
  <c r="C109" i="79"/>
  <c r="B109" i="79"/>
  <c r="G108" i="79"/>
  <c r="AG108" i="79" s="1"/>
  <c r="F108" i="79"/>
  <c r="E108" i="79"/>
  <c r="D108" i="79"/>
  <c r="AI108" i="79" s="1"/>
  <c r="C108" i="79"/>
  <c r="B108" i="79"/>
  <c r="G107" i="79"/>
  <c r="AG107" i="79" s="1"/>
  <c r="F107" i="79"/>
  <c r="E107" i="79"/>
  <c r="D107" i="79"/>
  <c r="AI107" i="79" s="1"/>
  <c r="C107" i="79"/>
  <c r="B107" i="79"/>
  <c r="G106" i="79"/>
  <c r="AG106" i="79" s="1"/>
  <c r="F106" i="79"/>
  <c r="E106" i="79"/>
  <c r="D106" i="79"/>
  <c r="AI106" i="79" s="1"/>
  <c r="C106" i="79"/>
  <c r="B106" i="79"/>
  <c r="G105" i="79"/>
  <c r="AG105" i="79" s="1"/>
  <c r="F105" i="79"/>
  <c r="E105" i="79"/>
  <c r="D105" i="79"/>
  <c r="AI105" i="79" s="1"/>
  <c r="C105" i="79"/>
  <c r="B105" i="79"/>
  <c r="G104" i="79"/>
  <c r="AG104" i="79" s="1"/>
  <c r="F104" i="79"/>
  <c r="E104" i="79"/>
  <c r="D104" i="79"/>
  <c r="AI104" i="79" s="1"/>
  <c r="C104" i="79"/>
  <c r="B104" i="79"/>
  <c r="G103" i="79"/>
  <c r="AG103" i="79" s="1"/>
  <c r="F103" i="79"/>
  <c r="E103" i="79"/>
  <c r="D103" i="79"/>
  <c r="AI103" i="79" s="1"/>
  <c r="C103" i="79"/>
  <c r="B103" i="79"/>
  <c r="G102" i="79"/>
  <c r="AG102" i="79" s="1"/>
  <c r="F102" i="79"/>
  <c r="E102" i="79"/>
  <c r="D102" i="79"/>
  <c r="AI102" i="79" s="1"/>
  <c r="C102" i="79"/>
  <c r="B102" i="79"/>
  <c r="G101" i="79"/>
  <c r="AG101" i="79" s="1"/>
  <c r="F101" i="79"/>
  <c r="E101" i="79"/>
  <c r="D101" i="79"/>
  <c r="AI101" i="79" s="1"/>
  <c r="C101" i="79"/>
  <c r="B101" i="79"/>
  <c r="G100" i="79"/>
  <c r="AG100" i="79" s="1"/>
  <c r="F100" i="79"/>
  <c r="E100" i="79"/>
  <c r="D100" i="79"/>
  <c r="AI100" i="79" s="1"/>
  <c r="C100" i="79"/>
  <c r="B100" i="79"/>
  <c r="G99" i="79"/>
  <c r="AG99" i="79" s="1"/>
  <c r="F99" i="79"/>
  <c r="E99" i="79"/>
  <c r="D99" i="79"/>
  <c r="AI99" i="79" s="1"/>
  <c r="C99" i="79"/>
  <c r="B99" i="79"/>
  <c r="G98" i="79"/>
  <c r="AG98" i="79" s="1"/>
  <c r="F98" i="79"/>
  <c r="E98" i="79"/>
  <c r="D98" i="79"/>
  <c r="AI98" i="79" s="1"/>
  <c r="C98" i="79"/>
  <c r="B98" i="79"/>
  <c r="G97" i="79"/>
  <c r="AG97" i="79" s="1"/>
  <c r="F97" i="79"/>
  <c r="E97" i="79"/>
  <c r="D97" i="79"/>
  <c r="AI97" i="79" s="1"/>
  <c r="C97" i="79"/>
  <c r="B97" i="79"/>
  <c r="G96" i="79"/>
  <c r="AG96" i="79" s="1"/>
  <c r="F96" i="79"/>
  <c r="E96" i="79"/>
  <c r="D96" i="79"/>
  <c r="AI96" i="79" s="1"/>
  <c r="C96" i="79"/>
  <c r="B96" i="79"/>
  <c r="G95" i="79"/>
  <c r="AG95" i="79" s="1"/>
  <c r="F95" i="79"/>
  <c r="E95" i="79"/>
  <c r="D95" i="79"/>
  <c r="AI95" i="79" s="1"/>
  <c r="C95" i="79"/>
  <c r="B95" i="79"/>
  <c r="G94" i="79"/>
  <c r="AG94" i="79" s="1"/>
  <c r="F94" i="79"/>
  <c r="E94" i="79"/>
  <c r="D94" i="79"/>
  <c r="AI94" i="79" s="1"/>
  <c r="C94" i="79"/>
  <c r="B94" i="79"/>
  <c r="G93" i="79"/>
  <c r="AG93" i="79" s="1"/>
  <c r="F93" i="79"/>
  <c r="E93" i="79"/>
  <c r="D93" i="79"/>
  <c r="AI93" i="79" s="1"/>
  <c r="C93" i="79"/>
  <c r="B93" i="79"/>
  <c r="G92" i="79"/>
  <c r="AG92" i="79" s="1"/>
  <c r="F92" i="79"/>
  <c r="E92" i="79"/>
  <c r="D92" i="79"/>
  <c r="AI92" i="79" s="1"/>
  <c r="C92" i="79"/>
  <c r="B92" i="79"/>
  <c r="G91" i="79"/>
  <c r="AG91" i="79" s="1"/>
  <c r="F91" i="79"/>
  <c r="E91" i="79"/>
  <c r="D91" i="79"/>
  <c r="AI91" i="79" s="1"/>
  <c r="C91" i="79"/>
  <c r="B91" i="79"/>
  <c r="G90" i="79"/>
  <c r="AG90" i="79" s="1"/>
  <c r="F90" i="79"/>
  <c r="E90" i="79"/>
  <c r="D90" i="79"/>
  <c r="AI90" i="79" s="1"/>
  <c r="C90" i="79"/>
  <c r="B90" i="79"/>
  <c r="G89" i="79"/>
  <c r="AG89" i="79" s="1"/>
  <c r="F89" i="79"/>
  <c r="E89" i="79"/>
  <c r="D89" i="79"/>
  <c r="AI89" i="79" s="1"/>
  <c r="C89" i="79"/>
  <c r="B89" i="79"/>
  <c r="G88" i="79"/>
  <c r="AG88" i="79" s="1"/>
  <c r="F88" i="79"/>
  <c r="E88" i="79"/>
  <c r="D88" i="79"/>
  <c r="AI88" i="79" s="1"/>
  <c r="C88" i="79"/>
  <c r="B88" i="79"/>
  <c r="G87" i="79"/>
  <c r="AG87" i="79" s="1"/>
  <c r="F87" i="79"/>
  <c r="E87" i="79"/>
  <c r="D87" i="79"/>
  <c r="AI87" i="79" s="1"/>
  <c r="C87" i="79"/>
  <c r="B87" i="79"/>
  <c r="G86" i="79"/>
  <c r="AG86" i="79" s="1"/>
  <c r="F86" i="79"/>
  <c r="E86" i="79"/>
  <c r="D86" i="79"/>
  <c r="AI86" i="79" s="1"/>
  <c r="C86" i="79"/>
  <c r="B86" i="79"/>
  <c r="G85" i="79"/>
  <c r="AG85" i="79" s="1"/>
  <c r="F85" i="79"/>
  <c r="E85" i="79"/>
  <c r="D85" i="79"/>
  <c r="AI85" i="79" s="1"/>
  <c r="C85" i="79"/>
  <c r="B85" i="79"/>
  <c r="G84" i="79"/>
  <c r="AG84" i="79" s="1"/>
  <c r="F84" i="79"/>
  <c r="E84" i="79"/>
  <c r="D84" i="79"/>
  <c r="AI84" i="79" s="1"/>
  <c r="C84" i="79"/>
  <c r="B84" i="79"/>
  <c r="G83" i="79"/>
  <c r="AG83" i="79" s="1"/>
  <c r="F83" i="79"/>
  <c r="E83" i="79"/>
  <c r="D83" i="79"/>
  <c r="AI83" i="79" s="1"/>
  <c r="C83" i="79"/>
  <c r="B83" i="79"/>
  <c r="G82" i="79"/>
  <c r="AG82" i="79" s="1"/>
  <c r="F82" i="79"/>
  <c r="E82" i="79"/>
  <c r="D82" i="79"/>
  <c r="AI82" i="79" s="1"/>
  <c r="C82" i="79"/>
  <c r="B82" i="79"/>
  <c r="G81" i="79"/>
  <c r="AG81" i="79" s="1"/>
  <c r="F81" i="79"/>
  <c r="E81" i="79"/>
  <c r="D81" i="79"/>
  <c r="AI81" i="79" s="1"/>
  <c r="C81" i="79"/>
  <c r="B81" i="79"/>
  <c r="G80" i="79"/>
  <c r="AG80" i="79" s="1"/>
  <c r="F80" i="79"/>
  <c r="E80" i="79"/>
  <c r="D80" i="79"/>
  <c r="AI80" i="79" s="1"/>
  <c r="C80" i="79"/>
  <c r="B80" i="79"/>
  <c r="G79" i="79"/>
  <c r="AG79" i="79" s="1"/>
  <c r="F79" i="79"/>
  <c r="E79" i="79"/>
  <c r="D79" i="79"/>
  <c r="AI79" i="79" s="1"/>
  <c r="C79" i="79"/>
  <c r="B79" i="79"/>
  <c r="G78" i="79"/>
  <c r="AG78" i="79" s="1"/>
  <c r="F78" i="79"/>
  <c r="E78" i="79"/>
  <c r="D78" i="79"/>
  <c r="AI78" i="79" s="1"/>
  <c r="C78" i="79"/>
  <c r="B78" i="79"/>
  <c r="G77" i="79"/>
  <c r="AG77" i="79" s="1"/>
  <c r="F77" i="79"/>
  <c r="E77" i="79"/>
  <c r="D77" i="79"/>
  <c r="AI77" i="79" s="1"/>
  <c r="C77" i="79"/>
  <c r="B77" i="79"/>
  <c r="G76" i="79"/>
  <c r="AG76" i="79" s="1"/>
  <c r="F76" i="79"/>
  <c r="E76" i="79"/>
  <c r="D76" i="79"/>
  <c r="AI76" i="79" s="1"/>
  <c r="C76" i="79"/>
  <c r="B76" i="79"/>
  <c r="G75" i="79"/>
  <c r="AG75" i="79" s="1"/>
  <c r="F75" i="79"/>
  <c r="E75" i="79"/>
  <c r="D75" i="79"/>
  <c r="AI75" i="79" s="1"/>
  <c r="C75" i="79"/>
  <c r="B75" i="79"/>
  <c r="G74" i="79"/>
  <c r="AG74" i="79" s="1"/>
  <c r="F74" i="79"/>
  <c r="E74" i="79"/>
  <c r="D74" i="79"/>
  <c r="AI74" i="79" s="1"/>
  <c r="C74" i="79"/>
  <c r="B74" i="79"/>
  <c r="G73" i="79"/>
  <c r="AG73" i="79" s="1"/>
  <c r="F73" i="79"/>
  <c r="E73" i="79"/>
  <c r="D73" i="79"/>
  <c r="AI73" i="79" s="1"/>
  <c r="C73" i="79"/>
  <c r="B73" i="79"/>
  <c r="G72" i="79"/>
  <c r="AG72" i="79" s="1"/>
  <c r="F72" i="79"/>
  <c r="E72" i="79"/>
  <c r="D72" i="79"/>
  <c r="AI72" i="79" s="1"/>
  <c r="C72" i="79"/>
  <c r="B72" i="79"/>
  <c r="G71" i="79"/>
  <c r="AG71" i="79" s="1"/>
  <c r="F71" i="79"/>
  <c r="E71" i="79"/>
  <c r="D71" i="79"/>
  <c r="AI71" i="79" s="1"/>
  <c r="C71" i="79"/>
  <c r="B71" i="79"/>
  <c r="G70" i="79"/>
  <c r="AG70" i="79" s="1"/>
  <c r="F70" i="79"/>
  <c r="E70" i="79"/>
  <c r="D70" i="79"/>
  <c r="AI70" i="79" s="1"/>
  <c r="C70" i="79"/>
  <c r="B70" i="79"/>
  <c r="G69" i="79"/>
  <c r="AG69" i="79" s="1"/>
  <c r="F69" i="79"/>
  <c r="E69" i="79"/>
  <c r="D69" i="79"/>
  <c r="AI69" i="79" s="1"/>
  <c r="C69" i="79"/>
  <c r="B69" i="79"/>
  <c r="G68" i="79"/>
  <c r="AG68" i="79" s="1"/>
  <c r="F68" i="79"/>
  <c r="E68" i="79"/>
  <c r="D68" i="79"/>
  <c r="AI68" i="79" s="1"/>
  <c r="C68" i="79"/>
  <c r="B68" i="79"/>
  <c r="G67" i="79"/>
  <c r="AG67" i="79" s="1"/>
  <c r="F67" i="79"/>
  <c r="E67" i="79"/>
  <c r="D67" i="79"/>
  <c r="AI67" i="79" s="1"/>
  <c r="C67" i="79"/>
  <c r="B67" i="79"/>
  <c r="G66" i="79"/>
  <c r="AG66" i="79" s="1"/>
  <c r="F66" i="79"/>
  <c r="E66" i="79"/>
  <c r="D66" i="79"/>
  <c r="AI66" i="79" s="1"/>
  <c r="C66" i="79"/>
  <c r="B66" i="79"/>
  <c r="G65" i="79"/>
  <c r="AG65" i="79" s="1"/>
  <c r="F65" i="79"/>
  <c r="E65" i="79"/>
  <c r="D65" i="79"/>
  <c r="AI65" i="79" s="1"/>
  <c r="C65" i="79"/>
  <c r="B65" i="79"/>
  <c r="G64" i="79"/>
  <c r="AG64" i="79" s="1"/>
  <c r="F64" i="79"/>
  <c r="E64" i="79"/>
  <c r="D64" i="79"/>
  <c r="AI64" i="79" s="1"/>
  <c r="C64" i="79"/>
  <c r="B64" i="79"/>
  <c r="G63" i="79"/>
  <c r="AG63" i="79" s="1"/>
  <c r="F63" i="79"/>
  <c r="E63" i="79"/>
  <c r="D63" i="79"/>
  <c r="AI63" i="79" s="1"/>
  <c r="C63" i="79"/>
  <c r="B63" i="79"/>
  <c r="G62" i="79"/>
  <c r="AG62" i="79" s="1"/>
  <c r="F62" i="79"/>
  <c r="E62" i="79"/>
  <c r="D62" i="79"/>
  <c r="AI62" i="79" s="1"/>
  <c r="C62" i="79"/>
  <c r="B62" i="79"/>
  <c r="G61" i="79"/>
  <c r="AG61" i="79" s="1"/>
  <c r="F61" i="79"/>
  <c r="E61" i="79"/>
  <c r="D61" i="79"/>
  <c r="AI61" i="79" s="1"/>
  <c r="C61" i="79"/>
  <c r="B61" i="79"/>
  <c r="G60" i="79"/>
  <c r="AG60" i="79" s="1"/>
  <c r="F60" i="79"/>
  <c r="E60" i="79"/>
  <c r="D60" i="79"/>
  <c r="AI60" i="79" s="1"/>
  <c r="C60" i="79"/>
  <c r="B60" i="79"/>
  <c r="G59" i="79"/>
  <c r="AG59" i="79" s="1"/>
  <c r="F59" i="79"/>
  <c r="E59" i="79"/>
  <c r="D59" i="79"/>
  <c r="AI59" i="79" s="1"/>
  <c r="C59" i="79"/>
  <c r="B59" i="79"/>
  <c r="G58" i="79"/>
  <c r="AG58" i="79" s="1"/>
  <c r="F58" i="79"/>
  <c r="E58" i="79"/>
  <c r="D58" i="79"/>
  <c r="AI58" i="79" s="1"/>
  <c r="C58" i="79"/>
  <c r="B58" i="79"/>
  <c r="G57" i="79"/>
  <c r="AG57" i="79" s="1"/>
  <c r="F57" i="79"/>
  <c r="E57" i="79"/>
  <c r="D57" i="79"/>
  <c r="AI57" i="79" s="1"/>
  <c r="C57" i="79"/>
  <c r="B57" i="79"/>
  <c r="G56" i="79"/>
  <c r="AG56" i="79" s="1"/>
  <c r="F56" i="79"/>
  <c r="E56" i="79"/>
  <c r="D56" i="79"/>
  <c r="AI56" i="79" s="1"/>
  <c r="C56" i="79"/>
  <c r="B56" i="79"/>
  <c r="G55" i="79"/>
  <c r="AG55" i="79" s="1"/>
  <c r="F55" i="79"/>
  <c r="E55" i="79"/>
  <c r="D55" i="79"/>
  <c r="AI55" i="79" s="1"/>
  <c r="C55" i="79"/>
  <c r="B55" i="79"/>
  <c r="G54" i="79"/>
  <c r="F54" i="79"/>
  <c r="E54" i="79"/>
  <c r="D54" i="79"/>
  <c r="C54" i="79"/>
  <c r="B54" i="79"/>
  <c r="G53" i="79"/>
  <c r="F53" i="79"/>
  <c r="E53" i="79"/>
  <c r="D53" i="79"/>
  <c r="C53" i="79"/>
  <c r="B53" i="79"/>
  <c r="G52" i="79"/>
  <c r="F52" i="79"/>
  <c r="E52" i="79"/>
  <c r="D52" i="79"/>
  <c r="C52" i="79"/>
  <c r="B52" i="79"/>
  <c r="G51" i="79"/>
  <c r="F51" i="79"/>
  <c r="E51" i="79"/>
  <c r="D51" i="79"/>
  <c r="C51" i="79"/>
  <c r="B51" i="79"/>
  <c r="G50" i="79"/>
  <c r="F50" i="79"/>
  <c r="E50" i="79"/>
  <c r="D50" i="79"/>
  <c r="C50" i="79"/>
  <c r="B50" i="79"/>
  <c r="G49" i="79"/>
  <c r="F49" i="79"/>
  <c r="E49" i="79"/>
  <c r="D49" i="79"/>
  <c r="C49" i="79"/>
  <c r="B49" i="79"/>
  <c r="G48" i="79"/>
  <c r="F48" i="79"/>
  <c r="E48" i="79"/>
  <c r="D48" i="79"/>
  <c r="C48" i="79"/>
  <c r="B48" i="79"/>
  <c r="G47" i="79"/>
  <c r="F47" i="79"/>
  <c r="E47" i="79"/>
  <c r="D47" i="79"/>
  <c r="C47" i="79"/>
  <c r="B47" i="79"/>
  <c r="G46" i="79"/>
  <c r="F46" i="79"/>
  <c r="E46" i="79"/>
  <c r="D46" i="79"/>
  <c r="C46" i="79"/>
  <c r="B46" i="79"/>
  <c r="G45" i="79"/>
  <c r="F45" i="79"/>
  <c r="E45" i="79"/>
  <c r="D45" i="79"/>
  <c r="C45" i="79"/>
  <c r="B45" i="79"/>
  <c r="G44" i="79"/>
  <c r="F44" i="79"/>
  <c r="E44" i="79"/>
  <c r="D44" i="79"/>
  <c r="C44" i="79"/>
  <c r="B44" i="79"/>
  <c r="G43" i="79"/>
  <c r="F43" i="79"/>
  <c r="E43" i="79"/>
  <c r="D43" i="79"/>
  <c r="C43" i="79"/>
  <c r="B43" i="79"/>
  <c r="G42" i="79"/>
  <c r="F42" i="79"/>
  <c r="E42" i="79"/>
  <c r="D42" i="79"/>
  <c r="C42" i="79"/>
  <c r="B42" i="79"/>
  <c r="G41" i="79"/>
  <c r="F41" i="79"/>
  <c r="E41" i="79"/>
  <c r="D41" i="79"/>
  <c r="C41" i="79"/>
  <c r="B41" i="79"/>
  <c r="G40" i="79"/>
  <c r="F40" i="79"/>
  <c r="E40" i="79"/>
  <c r="D40" i="79"/>
  <c r="C40" i="79"/>
  <c r="B40" i="79"/>
  <c r="G39" i="79"/>
  <c r="F39" i="79"/>
  <c r="E39" i="79"/>
  <c r="D39" i="79"/>
  <c r="C39" i="79"/>
  <c r="B39" i="79"/>
  <c r="G38" i="79"/>
  <c r="F38" i="79"/>
  <c r="E38" i="79"/>
  <c r="D38" i="79"/>
  <c r="C38" i="79"/>
  <c r="B38" i="79"/>
  <c r="G37" i="79"/>
  <c r="F37" i="79"/>
  <c r="E37" i="79"/>
  <c r="D37" i="79"/>
  <c r="C37" i="79"/>
  <c r="B37" i="79"/>
  <c r="G36" i="79"/>
  <c r="F36" i="79"/>
  <c r="E36" i="79"/>
  <c r="D36" i="79"/>
  <c r="C36" i="79"/>
  <c r="B36" i="79"/>
  <c r="G35" i="79"/>
  <c r="F35" i="79"/>
  <c r="E35" i="79"/>
  <c r="D35" i="79"/>
  <c r="C35" i="79"/>
  <c r="B35" i="79"/>
  <c r="G34" i="79"/>
  <c r="F34" i="79"/>
  <c r="E34" i="79"/>
  <c r="D34" i="79"/>
  <c r="C34" i="79"/>
  <c r="B34" i="79"/>
  <c r="G33" i="79"/>
  <c r="F33" i="79"/>
  <c r="E33" i="79"/>
  <c r="D33" i="79"/>
  <c r="C33" i="79"/>
  <c r="B33" i="79"/>
  <c r="G32" i="79"/>
  <c r="F32" i="79"/>
  <c r="E32" i="79"/>
  <c r="D32" i="79"/>
  <c r="C32" i="79"/>
  <c r="B32" i="79"/>
  <c r="G31" i="79"/>
  <c r="F31" i="79"/>
  <c r="E31" i="79"/>
  <c r="D31" i="79"/>
  <c r="C31" i="79"/>
  <c r="B31" i="79"/>
  <c r="G30" i="79"/>
  <c r="F30" i="79"/>
  <c r="E30" i="79"/>
  <c r="D30" i="79"/>
  <c r="C30" i="79"/>
  <c r="B30" i="79"/>
  <c r="G29" i="79"/>
  <c r="F29" i="79"/>
  <c r="E29" i="79"/>
  <c r="D29" i="79"/>
  <c r="C29" i="79"/>
  <c r="B29" i="79"/>
  <c r="G28" i="79"/>
  <c r="F28" i="79"/>
  <c r="E28" i="79"/>
  <c r="D28" i="79"/>
  <c r="C28" i="79"/>
  <c r="B28" i="79"/>
  <c r="G27" i="79"/>
  <c r="F27" i="79"/>
  <c r="E27" i="79"/>
  <c r="D27" i="79"/>
  <c r="C27" i="79"/>
  <c r="B27" i="79"/>
  <c r="G26" i="79"/>
  <c r="F26" i="79"/>
  <c r="E26" i="79"/>
  <c r="D26" i="79"/>
  <c r="C26" i="79"/>
  <c r="B26" i="79"/>
  <c r="G25" i="79"/>
  <c r="F25" i="79"/>
  <c r="E25" i="79"/>
  <c r="D25" i="79"/>
  <c r="C25" i="79"/>
  <c r="B25" i="79"/>
  <c r="G24" i="79"/>
  <c r="F24" i="79"/>
  <c r="E24" i="79"/>
  <c r="D24" i="79"/>
  <c r="C24" i="79"/>
  <c r="B24" i="79"/>
  <c r="G23" i="79"/>
  <c r="F23" i="79"/>
  <c r="E23" i="79"/>
  <c r="D23" i="79"/>
  <c r="C23" i="79"/>
  <c r="B23" i="79"/>
  <c r="G22" i="79"/>
  <c r="F22" i="79"/>
  <c r="E22" i="79"/>
  <c r="D22" i="79"/>
  <c r="C22" i="79"/>
  <c r="B22" i="79"/>
  <c r="G21" i="79"/>
  <c r="F21" i="79"/>
  <c r="E21" i="79"/>
  <c r="D21" i="79"/>
  <c r="C21" i="79"/>
  <c r="B21" i="79"/>
  <c r="G20" i="79"/>
  <c r="F20" i="79"/>
  <c r="E20" i="79"/>
  <c r="D20" i="79"/>
  <c r="C20" i="79"/>
  <c r="B20" i="79"/>
  <c r="G19" i="79"/>
  <c r="F19" i="79"/>
  <c r="AJ19" i="79" s="1"/>
  <c r="E19" i="79"/>
  <c r="D19" i="79"/>
  <c r="C19" i="79"/>
  <c r="B19" i="79"/>
  <c r="G18" i="79"/>
  <c r="F18" i="79"/>
  <c r="E18" i="79"/>
  <c r="D18" i="79"/>
  <c r="C18" i="79"/>
  <c r="B18" i="79"/>
  <c r="G17" i="79"/>
  <c r="F17" i="79"/>
  <c r="AJ17" i="79" s="1"/>
  <c r="E17" i="79"/>
  <c r="D17" i="79"/>
  <c r="C17" i="79"/>
  <c r="B17" i="79"/>
  <c r="G16" i="79"/>
  <c r="F16" i="79"/>
  <c r="E16" i="79"/>
  <c r="D16" i="79"/>
  <c r="C16" i="79"/>
  <c r="B16" i="79"/>
  <c r="G15" i="79"/>
  <c r="F15" i="79"/>
  <c r="AJ15" i="79" s="1"/>
  <c r="E15" i="79"/>
  <c r="D15" i="79"/>
  <c r="C15" i="79"/>
  <c r="B15" i="79"/>
  <c r="G14" i="79"/>
  <c r="F14" i="79"/>
  <c r="E14" i="79"/>
  <c r="D14" i="79"/>
  <c r="C14" i="79"/>
  <c r="B14" i="79"/>
  <c r="G13" i="79"/>
  <c r="F13" i="79"/>
  <c r="AJ13" i="79" s="1"/>
  <c r="E13" i="79"/>
  <c r="D13" i="79"/>
  <c r="C13" i="79"/>
  <c r="B13" i="79"/>
  <c r="G12" i="79"/>
  <c r="F12" i="79"/>
  <c r="AJ12" i="79" s="1"/>
  <c r="E12" i="79"/>
  <c r="D12" i="79"/>
  <c r="C12" i="79"/>
  <c r="B12" i="79"/>
  <c r="F11" i="79"/>
  <c r="AJ11" i="79" s="1"/>
  <c r="E11" i="79"/>
  <c r="D11" i="79"/>
  <c r="C11" i="79"/>
  <c r="B11" i="79"/>
  <c r="Y11" i="78"/>
  <c r="K11" i="78"/>
  <c r="G10" i="78"/>
  <c r="G9" i="78"/>
  <c r="G8" i="78"/>
  <c r="G7" i="78"/>
  <c r="G5" i="78"/>
  <c r="AH35" i="78" s="1"/>
  <c r="G4" i="78"/>
  <c r="G110" i="79"/>
  <c r="AG110" i="79" s="1"/>
  <c r="F110" i="79"/>
  <c r="E110" i="79"/>
  <c r="D110" i="79"/>
  <c r="AI110" i="79" s="1"/>
  <c r="C110" i="79"/>
  <c r="B110" i="79"/>
  <c r="Z13" i="88"/>
  <c r="L13" i="88"/>
  <c r="H12" i="88"/>
  <c r="H11" i="88"/>
  <c r="H10" i="88"/>
  <c r="H9" i="88"/>
  <c r="H7" i="88"/>
  <c r="H6" i="88"/>
  <c r="AI9" i="84" l="1"/>
  <c r="AU12" i="84"/>
  <c r="AV12" i="84" s="1"/>
  <c r="AH13" i="78"/>
  <c r="AE52" i="78" s="1"/>
  <c r="AK120" i="88"/>
  <c r="AK147" i="88" s="1"/>
  <c r="AK142" i="88"/>
  <c r="Q43" i="78"/>
  <c r="AH25" i="78" a="1"/>
  <c r="AH25" i="78" s="1"/>
  <c r="AE54" i="78" s="1"/>
  <c r="R124" i="88"/>
  <c r="AK108" i="88"/>
  <c r="AK146" i="88" s="1"/>
  <c r="AK59" i="88"/>
  <c r="AK141" i="88" s="1"/>
  <c r="AK46" i="88"/>
  <c r="AK139" i="88" s="1"/>
  <c r="L15" i="79"/>
  <c r="M15" i="79" s="1"/>
  <c r="L23" i="79"/>
  <c r="L31" i="79"/>
  <c r="L39" i="79"/>
  <c r="L47" i="79"/>
  <c r="L55" i="79"/>
  <c r="L63" i="79"/>
  <c r="L71" i="79"/>
  <c r="L79" i="79"/>
  <c r="L87" i="79"/>
  <c r="L95" i="79"/>
  <c r="L103" i="79"/>
  <c r="L14" i="79"/>
  <c r="M14" i="79" s="1"/>
  <c r="L22" i="79"/>
  <c r="L30" i="79"/>
  <c r="L38" i="79"/>
  <c r="L46" i="79"/>
  <c r="L54" i="79"/>
  <c r="L62" i="79"/>
  <c r="L70" i="79"/>
  <c r="L78" i="79"/>
  <c r="L86" i="79"/>
  <c r="L94" i="79"/>
  <c r="L102" i="79"/>
  <c r="L12" i="79"/>
  <c r="M12" i="79" s="1"/>
  <c r="L13" i="79"/>
  <c r="M13" i="79" s="1"/>
  <c r="L21" i="79"/>
  <c r="L29" i="79"/>
  <c r="L37" i="79"/>
  <c r="L45" i="79"/>
  <c r="L53" i="79"/>
  <c r="L61" i="79"/>
  <c r="L69" i="79"/>
  <c r="L77" i="79"/>
  <c r="L85" i="79"/>
  <c r="L93" i="79"/>
  <c r="L101" i="79"/>
  <c r="L109" i="79"/>
  <c r="L20" i="79"/>
  <c r="L28" i="79"/>
  <c r="L36" i="79"/>
  <c r="L44" i="79"/>
  <c r="L52" i="79"/>
  <c r="L60" i="79"/>
  <c r="L68" i="79"/>
  <c r="L76" i="79"/>
  <c r="L84" i="79"/>
  <c r="L92" i="79"/>
  <c r="L100" i="79"/>
  <c r="L108" i="79"/>
  <c r="L19" i="79"/>
  <c r="L27" i="79"/>
  <c r="L35" i="79"/>
  <c r="L43" i="79"/>
  <c r="L51" i="79"/>
  <c r="L59" i="79"/>
  <c r="L67" i="79"/>
  <c r="L75" i="79"/>
  <c r="L83" i="79"/>
  <c r="L91" i="79"/>
  <c r="L99" i="79"/>
  <c r="L107" i="79"/>
  <c r="L110" i="79"/>
  <c r="L18" i="79"/>
  <c r="L26" i="79"/>
  <c r="L34" i="79"/>
  <c r="L42" i="79"/>
  <c r="L50" i="79"/>
  <c r="L58" i="79"/>
  <c r="L66" i="79"/>
  <c r="L74" i="79"/>
  <c r="L82" i="79"/>
  <c r="L90" i="79"/>
  <c r="L98" i="79"/>
  <c r="L106" i="79"/>
  <c r="L17" i="79"/>
  <c r="L25" i="79"/>
  <c r="L33" i="79"/>
  <c r="L41" i="79"/>
  <c r="L49" i="79"/>
  <c r="L57" i="79"/>
  <c r="L65" i="79"/>
  <c r="L73" i="79"/>
  <c r="L81" i="79"/>
  <c r="L89" i="79"/>
  <c r="L97" i="79"/>
  <c r="L105" i="79"/>
  <c r="L16" i="79"/>
  <c r="M16" i="79" s="1"/>
  <c r="L24" i="79"/>
  <c r="L32" i="79"/>
  <c r="L40" i="79"/>
  <c r="L48" i="79"/>
  <c r="L56" i="79"/>
  <c r="L64" i="79"/>
  <c r="L72" i="79"/>
  <c r="L80" i="79"/>
  <c r="L88" i="79"/>
  <c r="L96" i="79"/>
  <c r="L104" i="79"/>
  <c r="AO16" i="84"/>
  <c r="O16" i="84"/>
  <c r="AO48" i="84"/>
  <c r="O48" i="84"/>
  <c r="AO208" i="84"/>
  <c r="O208" i="84"/>
  <c r="Q12" i="84"/>
  <c r="O12" i="84"/>
  <c r="AO44" i="84"/>
  <c r="O44" i="84"/>
  <c r="AO172" i="84"/>
  <c r="O172" i="84"/>
  <c r="AO236" i="84"/>
  <c r="O236" i="84"/>
  <c r="AO40" i="84"/>
  <c r="O40" i="84"/>
  <c r="AO72" i="84"/>
  <c r="O72" i="84"/>
  <c r="AO104" i="84"/>
  <c r="O104" i="84"/>
  <c r="AO136" i="84"/>
  <c r="O136" i="84"/>
  <c r="AO168" i="84"/>
  <c r="O168" i="84"/>
  <c r="AO200" i="84"/>
  <c r="O200" i="84"/>
  <c r="AO232" i="84"/>
  <c r="O232" i="84"/>
  <c r="AO264" i="84"/>
  <c r="O264" i="84"/>
  <c r="AO296" i="84"/>
  <c r="O296" i="84"/>
  <c r="AO328" i="84"/>
  <c r="O328" i="84"/>
  <c r="AO360" i="84"/>
  <c r="O360" i="84"/>
  <c r="AO392" i="84"/>
  <c r="O392" i="84"/>
  <c r="AO240" i="84"/>
  <c r="O240" i="84"/>
  <c r="AO36" i="84"/>
  <c r="O36" i="84"/>
  <c r="AO68" i="84"/>
  <c r="O68" i="84"/>
  <c r="AO100" i="84"/>
  <c r="O100" i="84"/>
  <c r="AO132" i="84"/>
  <c r="O132" i="84"/>
  <c r="AO164" i="84"/>
  <c r="O164" i="84"/>
  <c r="AO196" i="84"/>
  <c r="O196" i="84"/>
  <c r="AO228" i="84"/>
  <c r="O228" i="84"/>
  <c r="AO260" i="84"/>
  <c r="O260" i="84"/>
  <c r="AO292" i="84"/>
  <c r="O292" i="84"/>
  <c r="AO324" i="84"/>
  <c r="O324" i="84"/>
  <c r="AO356" i="84"/>
  <c r="O356" i="84"/>
  <c r="AO388" i="84"/>
  <c r="O388" i="84"/>
  <c r="AO336" i="84"/>
  <c r="O336" i="84"/>
  <c r="AO140" i="84"/>
  <c r="O140" i="84"/>
  <c r="AO396" i="84"/>
  <c r="O396" i="84"/>
  <c r="AO32" i="84"/>
  <c r="O32" i="84"/>
  <c r="AO64" i="84"/>
  <c r="O64" i="84"/>
  <c r="AO96" i="84"/>
  <c r="O96" i="84"/>
  <c r="AO128" i="84"/>
  <c r="O128" i="84"/>
  <c r="AO160" i="84"/>
  <c r="O160" i="84"/>
  <c r="AO192" i="84"/>
  <c r="O192" i="84"/>
  <c r="AO224" i="84"/>
  <c r="O224" i="84"/>
  <c r="AO256" i="84"/>
  <c r="O256" i="84"/>
  <c r="AO288" i="84"/>
  <c r="O288" i="84"/>
  <c r="AO320" i="84"/>
  <c r="O320" i="84"/>
  <c r="AO352" i="84"/>
  <c r="O352" i="84"/>
  <c r="AO384" i="84"/>
  <c r="O384" i="84"/>
  <c r="AO80" i="84"/>
  <c r="O80" i="84"/>
  <c r="AO112" i="84"/>
  <c r="O112" i="84"/>
  <c r="AO272" i="84"/>
  <c r="O272" i="84"/>
  <c r="AO304" i="84"/>
  <c r="O304" i="84"/>
  <c r="AO268" i="84"/>
  <c r="O268" i="84"/>
  <c r="AO28" i="84"/>
  <c r="O28" i="84"/>
  <c r="AO60" i="84"/>
  <c r="O60" i="84"/>
  <c r="AO92" i="84"/>
  <c r="O92" i="84"/>
  <c r="AO124" i="84"/>
  <c r="O124" i="84"/>
  <c r="AO156" i="84"/>
  <c r="O156" i="84"/>
  <c r="AO188" i="84"/>
  <c r="O188" i="84"/>
  <c r="AO220" i="84"/>
  <c r="O220" i="84"/>
  <c r="AO252" i="84"/>
  <c r="O252" i="84"/>
  <c r="AO284" i="84"/>
  <c r="O284" i="84"/>
  <c r="AO316" i="84"/>
  <c r="O316" i="84"/>
  <c r="AO348" i="84"/>
  <c r="O348" i="84"/>
  <c r="AO380" i="84"/>
  <c r="O380" i="84"/>
  <c r="AO144" i="84"/>
  <c r="O144" i="84"/>
  <c r="AO176" i="84"/>
  <c r="O176" i="84"/>
  <c r="AO368" i="84"/>
  <c r="O368" i="84"/>
  <c r="AO400" i="84"/>
  <c r="O400" i="84"/>
  <c r="AO76" i="84"/>
  <c r="O76" i="84"/>
  <c r="AO108" i="84"/>
  <c r="O108" i="84"/>
  <c r="AO204" i="84"/>
  <c r="O204" i="84"/>
  <c r="AO300" i="84"/>
  <c r="O300" i="84"/>
  <c r="AO364" i="84"/>
  <c r="O364" i="84"/>
  <c r="AO24" i="84"/>
  <c r="O24" i="84"/>
  <c r="AO56" i="84"/>
  <c r="O56" i="84"/>
  <c r="AO88" i="84"/>
  <c r="O88" i="84"/>
  <c r="AO120" i="84"/>
  <c r="O120" i="84"/>
  <c r="AO152" i="84"/>
  <c r="O152" i="84"/>
  <c r="AO184" i="84"/>
  <c r="O184" i="84"/>
  <c r="AO216" i="84"/>
  <c r="O216" i="84"/>
  <c r="AO248" i="84"/>
  <c r="O248" i="84"/>
  <c r="AO280" i="84"/>
  <c r="O280" i="84"/>
  <c r="AO312" i="84"/>
  <c r="O312" i="84"/>
  <c r="AO344" i="84"/>
  <c r="O344" i="84"/>
  <c r="AO376" i="84"/>
  <c r="O376" i="84"/>
  <c r="AO408" i="84"/>
  <c r="O408" i="84"/>
  <c r="AO332" i="84"/>
  <c r="O332" i="84"/>
  <c r="AO20" i="84"/>
  <c r="O20" i="84"/>
  <c r="AO52" i="84"/>
  <c r="O52" i="84"/>
  <c r="AO84" i="84"/>
  <c r="O84" i="84"/>
  <c r="AO116" i="84"/>
  <c r="O116" i="84"/>
  <c r="AO148" i="84"/>
  <c r="O148" i="84"/>
  <c r="AO180" i="84"/>
  <c r="O180" i="84"/>
  <c r="AO212" i="84"/>
  <c r="O212" i="84"/>
  <c r="AO244" i="84"/>
  <c r="O244" i="84"/>
  <c r="AO276" i="84"/>
  <c r="O276" i="84"/>
  <c r="AO308" i="84"/>
  <c r="O308" i="84"/>
  <c r="AO340" i="84"/>
  <c r="O340" i="84"/>
  <c r="AO372" i="84"/>
  <c r="O372" i="84"/>
  <c r="AO404" i="84"/>
  <c r="O404" i="84"/>
  <c r="AO12" i="84"/>
  <c r="AW52" i="84"/>
  <c r="AW48" i="84"/>
  <c r="AW16" i="84"/>
  <c r="AW44" i="84"/>
  <c r="AW20" i="84"/>
  <c r="AW40" i="84"/>
  <c r="AW28" i="84"/>
  <c r="AW32" i="84"/>
  <c r="AW36" i="84"/>
  <c r="AW68" i="84"/>
  <c r="AW80" i="84"/>
  <c r="AW84" i="84"/>
  <c r="AW100" i="84"/>
  <c r="AW116" i="84"/>
  <c r="AW132" i="84"/>
  <c r="AW148" i="84"/>
  <c r="AW164" i="84"/>
  <c r="AW180" i="84"/>
  <c r="AW188" i="84"/>
  <c r="AW196" i="84"/>
  <c r="AW200" i="84"/>
  <c r="AW204" i="84"/>
  <c r="AW208" i="84"/>
  <c r="AW212" i="84"/>
  <c r="AW216" i="84"/>
  <c r="AW220" i="84"/>
  <c r="AW224" i="84"/>
  <c r="AW228" i="84"/>
  <c r="AW232" i="84"/>
  <c r="AW236" i="84"/>
  <c r="AW240" i="84"/>
  <c r="AW244" i="84"/>
  <c r="AW248" i="84"/>
  <c r="AW252" i="84"/>
  <c r="AW256" i="84"/>
  <c r="AW260" i="84"/>
  <c r="AW264" i="84"/>
  <c r="AW268" i="84"/>
  <c r="AW272" i="84"/>
  <c r="AW276" i="84"/>
  <c r="AW280" i="84"/>
  <c r="AW284" i="84"/>
  <c r="AW288" i="84"/>
  <c r="AW292" i="84"/>
  <c r="AW296" i="84"/>
  <c r="AW300" i="84"/>
  <c r="AW304" i="84"/>
  <c r="AW308" i="84"/>
  <c r="AW312" i="84"/>
  <c r="AW316" i="84"/>
  <c r="AW320" i="84"/>
  <c r="AW324" i="84"/>
  <c r="AW328" i="84"/>
  <c r="AW332" i="84"/>
  <c r="AW336" i="84"/>
  <c r="AW340" i="84"/>
  <c r="AW344" i="84"/>
  <c r="AW348" i="84"/>
  <c r="AW352" i="84"/>
  <c r="AW356" i="84"/>
  <c r="AW360" i="84"/>
  <c r="AW364" i="84"/>
  <c r="AW368" i="84"/>
  <c r="AW372" i="84"/>
  <c r="AW376" i="84"/>
  <c r="AW380" i="84"/>
  <c r="AW384" i="84"/>
  <c r="AW388" i="84"/>
  <c r="AW392" i="84"/>
  <c r="AW396" i="84"/>
  <c r="AW400" i="84"/>
  <c r="AW404" i="84"/>
  <c r="AW408" i="84"/>
  <c r="AW56" i="84"/>
  <c r="AW96" i="84"/>
  <c r="AW112" i="84"/>
  <c r="AW172" i="84"/>
  <c r="AW176" i="84"/>
  <c r="AW184" i="84"/>
  <c r="AW24" i="84"/>
  <c r="AW60" i="84"/>
  <c r="AW64" i="84"/>
  <c r="AW72" i="84"/>
  <c r="AW76" i="84"/>
  <c r="AW88" i="84"/>
  <c r="AW92" i="84"/>
  <c r="AW104" i="84"/>
  <c r="AW108" i="84"/>
  <c r="AW120" i="84"/>
  <c r="AW124" i="84"/>
  <c r="AW128" i="84"/>
  <c r="AW136" i="84"/>
  <c r="AW140" i="84"/>
  <c r="AW144" i="84"/>
  <c r="AW152" i="84"/>
  <c r="AW156" i="84"/>
  <c r="AW160" i="84"/>
  <c r="AW168" i="84"/>
  <c r="AW192" i="84"/>
  <c r="AU44" i="84"/>
  <c r="AV44" i="84" s="1"/>
  <c r="Q44" i="84"/>
  <c r="AU48" i="84"/>
  <c r="AV48" i="84" s="1"/>
  <c r="Q48" i="84"/>
  <c r="AU52" i="84"/>
  <c r="AM55" i="84" s="1"/>
  <c r="Q52" i="84"/>
  <c r="AU56" i="84"/>
  <c r="AV56" i="84" s="1"/>
  <c r="Q56" i="84"/>
  <c r="AU60" i="84"/>
  <c r="AM63" i="84" s="1"/>
  <c r="Q60" i="84"/>
  <c r="AU64" i="84"/>
  <c r="AV64" i="84" s="1"/>
  <c r="Q64" i="84"/>
  <c r="AU68" i="84"/>
  <c r="AV68" i="84" s="1"/>
  <c r="Q68" i="84"/>
  <c r="Q72" i="84"/>
  <c r="AU72" i="84"/>
  <c r="AV72" i="84" s="1"/>
  <c r="Q76" i="84"/>
  <c r="AU76" i="84"/>
  <c r="AM79" i="84" s="1"/>
  <c r="AU80" i="84"/>
  <c r="AV80" i="84" s="1"/>
  <c r="Q80" i="84"/>
  <c r="AU84" i="84"/>
  <c r="AM87" i="84" s="1"/>
  <c r="Q84" i="84"/>
  <c r="AU88" i="84"/>
  <c r="AM91" i="84" s="1"/>
  <c r="Q88" i="84"/>
  <c r="AU92" i="84"/>
  <c r="AM95" i="84" s="1"/>
  <c r="Q92" i="84"/>
  <c r="AU96" i="84"/>
  <c r="AM99" i="84" s="1"/>
  <c r="Q96" i="84"/>
  <c r="Q100" i="84"/>
  <c r="AU100" i="84"/>
  <c r="AM103" i="84" s="1"/>
  <c r="Q104" i="84"/>
  <c r="AU104" i="84"/>
  <c r="AM107" i="84" s="1"/>
  <c r="Q108" i="84"/>
  <c r="AU108" i="84"/>
  <c r="AM111" i="84" s="1"/>
  <c r="AU112" i="84"/>
  <c r="AM115" i="84" s="1"/>
  <c r="Q112" i="84"/>
  <c r="AU116" i="84"/>
  <c r="AM119" i="84" s="1"/>
  <c r="Q116" i="84"/>
  <c r="AU120" i="84"/>
  <c r="AM123" i="84" s="1"/>
  <c r="Q120" i="84"/>
  <c r="AU124" i="84"/>
  <c r="AM127" i="84" s="1"/>
  <c r="Q124" i="84"/>
  <c r="AU128" i="84"/>
  <c r="AM131" i="84" s="1"/>
  <c r="Q128" i="84"/>
  <c r="Q132" i="84"/>
  <c r="AU132" i="84"/>
  <c r="AM135" i="84" s="1"/>
  <c r="Q136" i="84"/>
  <c r="AU136" i="84"/>
  <c r="AM139" i="84" s="1"/>
  <c r="Q140" i="84"/>
  <c r="AU140" i="84"/>
  <c r="AM143" i="84" s="1"/>
  <c r="AU144" i="84"/>
  <c r="AM147" i="84" s="1"/>
  <c r="Q144" i="84"/>
  <c r="AU148" i="84"/>
  <c r="AM151" i="84" s="1"/>
  <c r="Q148" i="84"/>
  <c r="AU152" i="84"/>
  <c r="AM155" i="84" s="1"/>
  <c r="Q152" i="84"/>
  <c r="AU156" i="84"/>
  <c r="AM159" i="84" s="1"/>
  <c r="Q156" i="84"/>
  <c r="AU160" i="84"/>
  <c r="AM163" i="84" s="1"/>
  <c r="Q160" i="84"/>
  <c r="AU164" i="84"/>
  <c r="AM167" i="84" s="1"/>
  <c r="Q164" i="84"/>
  <c r="Q168" i="84"/>
  <c r="AU168" i="84"/>
  <c r="AM171" i="84" s="1"/>
  <c r="Q172" i="84"/>
  <c r="AU172" i="84"/>
  <c r="AM175" i="84" s="1"/>
  <c r="AU176" i="84"/>
  <c r="AM179" i="84" s="1"/>
  <c r="Q176" i="84"/>
  <c r="AU180" i="84"/>
  <c r="AM183" i="84" s="1"/>
  <c r="Q180" i="84"/>
  <c r="AU184" i="84"/>
  <c r="AM187" i="84" s="1"/>
  <c r="Q184" i="84"/>
  <c r="AU188" i="84"/>
  <c r="AM191" i="84" s="1"/>
  <c r="Q188" i="84"/>
  <c r="AU192" i="84"/>
  <c r="AM195" i="84" s="1"/>
  <c r="Q192" i="84"/>
  <c r="Q196" i="84"/>
  <c r="AU196" i="84"/>
  <c r="AM199" i="84" s="1"/>
  <c r="Q200" i="84"/>
  <c r="AU200" i="84"/>
  <c r="AV200" i="84" s="1"/>
  <c r="Q204" i="84"/>
  <c r="AU204" i="84"/>
  <c r="AV204" i="84" s="1"/>
  <c r="AU208" i="84"/>
  <c r="AV208" i="84" s="1"/>
  <c r="Q208" i="84"/>
  <c r="AU212" i="84"/>
  <c r="AV212" i="84" s="1"/>
  <c r="Q212" i="84"/>
  <c r="AU216" i="84"/>
  <c r="AV216" i="84" s="1"/>
  <c r="Q216" i="84"/>
  <c r="AU220" i="84"/>
  <c r="AV220" i="84" s="1"/>
  <c r="Q220" i="84"/>
  <c r="AU224" i="84"/>
  <c r="AV224" i="84" s="1"/>
  <c r="Q224" i="84"/>
  <c r="Q228" i="84"/>
  <c r="AU228" i="84"/>
  <c r="AV228" i="84" s="1"/>
  <c r="Q232" i="84"/>
  <c r="AU232" i="84"/>
  <c r="AV232" i="84" s="1"/>
  <c r="Q236" i="84"/>
  <c r="AU236" i="84"/>
  <c r="AV236" i="84" s="1"/>
  <c r="AU240" i="84"/>
  <c r="AV240" i="84" s="1"/>
  <c r="Q240" i="84"/>
  <c r="AU244" i="84"/>
  <c r="AV244" i="84" s="1"/>
  <c r="Q244" i="84"/>
  <c r="AU248" i="84"/>
  <c r="AV248" i="84" s="1"/>
  <c r="Q248" i="84"/>
  <c r="AU252" i="84"/>
  <c r="AV252" i="84" s="1"/>
  <c r="Q252" i="84"/>
  <c r="AU256" i="84"/>
  <c r="AV256" i="84" s="1"/>
  <c r="Q256" i="84"/>
  <c r="Q260" i="84"/>
  <c r="AU260" i="84"/>
  <c r="AV260" i="84" s="1"/>
  <c r="Q264" i="84"/>
  <c r="AU264" i="84"/>
  <c r="AV264" i="84" s="1"/>
  <c r="AU268" i="84"/>
  <c r="AV268" i="84" s="1"/>
  <c r="Q268" i="84"/>
  <c r="AU272" i="84"/>
  <c r="AV272" i="84" s="1"/>
  <c r="Q272" i="84"/>
  <c r="AU276" i="84"/>
  <c r="AV276" i="84" s="1"/>
  <c r="Q276" i="84"/>
  <c r="AU280" i="84"/>
  <c r="AV280" i="84" s="1"/>
  <c r="Q280" i="84"/>
  <c r="AU284" i="84"/>
  <c r="AV284" i="84" s="1"/>
  <c r="Q284" i="84"/>
  <c r="AU288" i="84"/>
  <c r="AV288" i="84" s="1"/>
  <c r="Q288" i="84"/>
  <c r="AU292" i="84"/>
  <c r="AV292" i="84" s="1"/>
  <c r="Q292" i="84"/>
  <c r="Q296" i="84"/>
  <c r="AU296" i="84"/>
  <c r="AV296" i="84" s="1"/>
  <c r="Q300" i="84"/>
  <c r="AU300" i="84"/>
  <c r="AV300" i="84" s="1"/>
  <c r="AU304" i="84"/>
  <c r="AV304" i="84" s="1"/>
  <c r="Q304" i="84"/>
  <c r="AU308" i="84"/>
  <c r="AV308" i="84" s="1"/>
  <c r="Q308" i="84"/>
  <c r="AU312" i="84"/>
  <c r="AV312" i="84" s="1"/>
  <c r="Q312" i="84"/>
  <c r="AU316" i="84"/>
  <c r="AV316" i="84" s="1"/>
  <c r="Q316" i="84"/>
  <c r="Q320" i="84"/>
  <c r="AU320" i="84"/>
  <c r="AV320" i="84" s="1"/>
  <c r="Q324" i="84"/>
  <c r="AU324" i="84"/>
  <c r="AV324" i="84" s="1"/>
  <c r="Q328" i="84"/>
  <c r="AU328" i="84"/>
  <c r="AV328" i="84" s="1"/>
  <c r="Q332" i="84"/>
  <c r="AU332" i="84"/>
  <c r="AV332" i="84" s="1"/>
  <c r="AU336" i="84"/>
  <c r="AV336" i="84" s="1"/>
  <c r="Q336" i="84"/>
  <c r="AU340" i="84"/>
  <c r="AV340" i="84" s="1"/>
  <c r="Q340" i="84"/>
  <c r="AU344" i="84"/>
  <c r="AV344" i="84" s="1"/>
  <c r="Q344" i="84"/>
  <c r="AU348" i="84"/>
  <c r="AV348" i="84" s="1"/>
  <c r="Q348" i="84"/>
  <c r="AU352" i="84"/>
  <c r="AV352" i="84" s="1"/>
  <c r="Q352" i="84"/>
  <c r="Q356" i="84"/>
  <c r="AU356" i="84"/>
  <c r="AV356" i="84" s="1"/>
  <c r="Q360" i="84"/>
  <c r="AU360" i="84"/>
  <c r="AV360" i="84" s="1"/>
  <c r="Q364" i="84"/>
  <c r="AU364" i="84"/>
  <c r="AV364" i="84" s="1"/>
  <c r="AU368" i="84"/>
  <c r="AV368" i="84" s="1"/>
  <c r="Q368" i="84"/>
  <c r="AU372" i="84"/>
  <c r="AV372" i="84" s="1"/>
  <c r="Q372" i="84"/>
  <c r="AU376" i="84"/>
  <c r="AV376" i="84" s="1"/>
  <c r="Q376" i="84"/>
  <c r="AU380" i="84"/>
  <c r="AV380" i="84" s="1"/>
  <c r="Q380" i="84"/>
  <c r="AU384" i="84"/>
  <c r="AV384" i="84" s="1"/>
  <c r="Q384" i="84"/>
  <c r="Q388" i="84"/>
  <c r="AU388" i="84"/>
  <c r="AV388" i="84" s="1"/>
  <c r="Q392" i="84"/>
  <c r="AU392" i="84"/>
  <c r="AV392" i="84" s="1"/>
  <c r="Q396" i="84"/>
  <c r="AU396" i="84"/>
  <c r="AV396" i="84" s="1"/>
  <c r="AU400" i="84"/>
  <c r="AV400" i="84" s="1"/>
  <c r="Q400" i="84"/>
  <c r="AU404" i="84"/>
  <c r="AV404" i="84" s="1"/>
  <c r="Q404" i="84"/>
  <c r="AU408" i="84"/>
  <c r="AV408" i="84" s="1"/>
  <c r="Q408" i="84"/>
  <c r="AU16" i="84"/>
  <c r="AV16" i="84" s="1"/>
  <c r="Q16" i="84"/>
  <c r="AU24" i="84"/>
  <c r="Q24" i="84"/>
  <c r="AU28" i="84"/>
  <c r="AV28" i="84" s="1"/>
  <c r="Q28" i="84"/>
  <c r="AU32" i="84"/>
  <c r="Q32" i="84"/>
  <c r="Q36" i="84"/>
  <c r="AU36" i="84"/>
  <c r="AV36" i="84" s="1"/>
  <c r="AU20" i="84"/>
  <c r="Q20" i="84"/>
  <c r="Q40" i="84"/>
  <c r="AU40" i="84"/>
  <c r="AM43" i="84" s="1"/>
  <c r="AM48" i="84" l="1"/>
  <c r="AM40" i="84"/>
  <c r="AM260" i="84"/>
  <c r="AM400" i="84"/>
  <c r="AM336" i="84"/>
  <c r="AM256" i="84"/>
  <c r="AM192" i="84"/>
  <c r="AM176" i="84"/>
  <c r="AM160" i="84"/>
  <c r="AM144" i="84"/>
  <c r="AM128" i="84"/>
  <c r="AM112" i="84"/>
  <c r="AM96" i="84"/>
  <c r="AM80" i="84"/>
  <c r="AM64" i="84"/>
  <c r="AM320" i="84"/>
  <c r="AM324" i="84"/>
  <c r="AM100" i="84"/>
  <c r="AM352" i="84"/>
  <c r="AM288" i="84"/>
  <c r="AM224" i="84"/>
  <c r="AM380" i="84"/>
  <c r="AM268" i="84"/>
  <c r="AM188" i="84"/>
  <c r="AM60" i="84"/>
  <c r="AM396" i="84"/>
  <c r="AM204" i="84"/>
  <c r="AM76" i="84"/>
  <c r="AM356" i="84"/>
  <c r="AM132" i="84"/>
  <c r="AM20" i="84"/>
  <c r="AM384" i="84"/>
  <c r="AM304" i="84"/>
  <c r="AM240" i="84"/>
  <c r="AM16" i="84"/>
  <c r="AM316" i="84"/>
  <c r="AM252" i="84"/>
  <c r="AM124" i="84"/>
  <c r="AM44" i="84"/>
  <c r="AM364" i="84"/>
  <c r="AM236" i="84"/>
  <c r="AM172" i="84"/>
  <c r="AM140" i="84"/>
  <c r="AM108" i="84"/>
  <c r="AM32" i="84"/>
  <c r="AM408" i="84"/>
  <c r="AM376" i="84"/>
  <c r="AM344" i="84"/>
  <c r="AM312" i="84"/>
  <c r="AM280" i="84"/>
  <c r="AM248" i="84"/>
  <c r="AM216" i="84"/>
  <c r="AM184" i="84"/>
  <c r="AM152" i="84"/>
  <c r="AM120" i="84"/>
  <c r="AM88" i="84"/>
  <c r="AM56" i="84"/>
  <c r="AM388" i="84"/>
  <c r="AM196" i="84"/>
  <c r="AM332" i="84"/>
  <c r="AM360" i="84"/>
  <c r="AM296" i="84"/>
  <c r="AM232" i="84"/>
  <c r="AM168" i="84"/>
  <c r="AM72" i="84"/>
  <c r="AM228" i="84"/>
  <c r="AM24" i="84"/>
  <c r="AM368" i="84"/>
  <c r="AM272" i="84"/>
  <c r="AM208" i="84"/>
  <c r="AM348" i="84"/>
  <c r="AM284" i="84"/>
  <c r="AM220" i="84"/>
  <c r="AM156" i="84"/>
  <c r="AM92" i="84"/>
  <c r="AM36" i="84"/>
  <c r="AM300" i="84"/>
  <c r="AM392" i="84"/>
  <c r="AM328" i="84"/>
  <c r="AM264" i="84"/>
  <c r="AM200" i="84"/>
  <c r="AM136" i="84"/>
  <c r="AM104" i="84"/>
  <c r="AM28" i="84"/>
  <c r="AM404" i="84"/>
  <c r="AM372" i="84"/>
  <c r="AM340" i="84"/>
  <c r="AM308" i="84"/>
  <c r="AM292" i="84"/>
  <c r="AM276" i="84"/>
  <c r="AM244" i="84"/>
  <c r="AM212" i="84"/>
  <c r="AM180" i="84"/>
  <c r="AM164" i="84"/>
  <c r="AM148" i="84"/>
  <c r="AM116" i="84"/>
  <c r="AM84" i="84"/>
  <c r="AM68" i="84"/>
  <c r="AM52" i="84"/>
  <c r="AV188" i="84"/>
  <c r="AV156" i="84"/>
  <c r="AV124" i="84"/>
  <c r="AV92" i="84"/>
  <c r="AV60" i="84"/>
  <c r="AV108" i="84"/>
  <c r="AV168" i="84"/>
  <c r="AV136" i="84"/>
  <c r="AV104" i="84"/>
  <c r="AV172" i="84"/>
  <c r="AV32" i="84"/>
  <c r="AV120" i="84"/>
  <c r="AV88" i="84"/>
  <c r="AV140" i="84"/>
  <c r="AV184" i="84"/>
  <c r="AV152" i="84"/>
  <c r="AV40" i="84"/>
  <c r="AV196" i="84"/>
  <c r="AV132" i="84"/>
  <c r="AV100" i="84"/>
  <c r="AV180" i="84"/>
  <c r="AV164" i="84"/>
  <c r="AV148" i="84"/>
  <c r="AV116" i="84"/>
  <c r="AV84" i="84"/>
  <c r="AV52" i="84"/>
  <c r="AV76" i="84"/>
  <c r="AV20" i="84"/>
  <c r="AV24" i="84"/>
  <c r="AV192" i="84"/>
  <c r="AV176" i="84"/>
  <c r="AV160" i="84"/>
  <c r="AV144" i="84"/>
  <c r="AV128" i="84"/>
  <c r="AV112" i="84"/>
  <c r="AV96" i="84"/>
  <c r="AK43" i="88"/>
  <c r="AK138" i="88" s="1"/>
  <c r="AO9" i="84"/>
  <c r="AM12" i="84"/>
  <c r="AI68" i="88"/>
  <c r="AM89" i="88" s="1"/>
  <c r="AK143" i="88"/>
  <c r="AG12" i="79"/>
  <c r="AI33" i="79" l="1"/>
  <c r="AG33" i="79"/>
  <c r="AI40" i="79"/>
  <c r="AG40" i="79"/>
  <c r="AI24" i="79"/>
  <c r="AG24" i="79"/>
  <c r="AI16" i="79"/>
  <c r="AG16" i="79"/>
  <c r="AI15" i="79"/>
  <c r="AG15" i="79"/>
  <c r="AI38" i="79"/>
  <c r="AG38" i="79"/>
  <c r="AI22" i="79"/>
  <c r="AG22" i="79"/>
  <c r="AI14" i="79"/>
  <c r="AG14" i="79"/>
  <c r="AI17" i="79"/>
  <c r="AG17" i="79"/>
  <c r="AI47" i="79"/>
  <c r="AG47" i="79"/>
  <c r="AI54" i="79"/>
  <c r="AG54" i="79"/>
  <c r="AI37" i="79"/>
  <c r="AG37" i="79"/>
  <c r="AI29" i="79"/>
  <c r="AG29" i="79"/>
  <c r="AI21" i="79"/>
  <c r="AG21" i="79"/>
  <c r="AI13" i="79"/>
  <c r="AG13" i="79"/>
  <c r="AI49" i="79"/>
  <c r="AG49" i="79"/>
  <c r="AI32" i="79"/>
  <c r="AG32" i="79"/>
  <c r="AI31" i="79"/>
  <c r="AG31" i="79"/>
  <c r="AI30" i="79"/>
  <c r="AG30" i="79"/>
  <c r="AI52" i="79"/>
  <c r="AG52" i="79"/>
  <c r="AI28" i="79"/>
  <c r="AG28" i="79"/>
  <c r="AI25" i="79"/>
  <c r="AG25" i="79"/>
  <c r="AI23" i="79"/>
  <c r="AG23" i="79"/>
  <c r="AI53" i="79"/>
  <c r="AG53" i="79"/>
  <c r="AI44" i="79"/>
  <c r="AG44" i="79"/>
  <c r="AI51" i="79"/>
  <c r="AG51" i="79"/>
  <c r="AI27" i="79"/>
  <c r="AG27" i="79"/>
  <c r="AI19" i="79"/>
  <c r="AG19" i="79"/>
  <c r="AI41" i="79"/>
  <c r="AG41" i="79"/>
  <c r="AI48" i="79"/>
  <c r="AG48" i="79"/>
  <c r="AI39" i="79"/>
  <c r="AG39" i="79"/>
  <c r="AI46" i="79"/>
  <c r="AG46" i="79"/>
  <c r="AI45" i="79"/>
  <c r="AG45" i="79"/>
  <c r="AI36" i="79"/>
  <c r="AG36" i="79"/>
  <c r="AI20" i="79"/>
  <c r="AG20" i="79"/>
  <c r="AI43" i="79"/>
  <c r="AG43" i="79"/>
  <c r="AI35" i="79"/>
  <c r="AG35" i="79"/>
  <c r="AI50" i="79"/>
  <c r="AG50" i="79"/>
  <c r="AI42" i="79"/>
  <c r="AG42" i="79"/>
  <c r="AI34" i="79"/>
  <c r="AG34" i="79"/>
  <c r="AI26" i="79"/>
  <c r="AG26" i="79"/>
  <c r="AI18" i="79"/>
  <c r="AG18" i="79"/>
  <c r="AE57" i="78"/>
  <c r="AE58" i="78"/>
  <c r="AG11" i="79"/>
  <c r="AI11" i="79"/>
  <c r="AI12" i="79"/>
  <c r="AK6" i="84"/>
  <c r="AM72" i="88"/>
  <c r="AM96" i="88"/>
  <c r="AM85" i="88"/>
  <c r="AM76" i="88"/>
  <c r="AY400" i="84"/>
  <c r="AY368" i="84"/>
  <c r="AY336" i="84"/>
  <c r="AY304" i="84"/>
  <c r="AY288" i="84"/>
  <c r="AY272" i="84"/>
  <c r="AY256" i="84"/>
  <c r="AY240" i="84"/>
  <c r="AY224" i="84"/>
  <c r="AY208" i="84"/>
  <c r="AY192" i="84"/>
  <c r="AY176" i="84"/>
  <c r="AY160" i="84"/>
  <c r="AY144" i="84"/>
  <c r="AY128" i="84"/>
  <c r="AY112" i="84"/>
  <c r="AY80" i="84"/>
  <c r="AY16" i="84"/>
  <c r="AB16" i="84"/>
  <c r="AY408" i="84"/>
  <c r="AB408" i="84"/>
  <c r="AY404" i="84"/>
  <c r="AB404" i="84"/>
  <c r="AB400" i="84"/>
  <c r="AY396" i="84"/>
  <c r="AB396" i="84"/>
  <c r="AY392" i="84"/>
  <c r="AB392" i="84"/>
  <c r="AY388" i="84"/>
  <c r="AB388" i="84"/>
  <c r="AY384" i="84"/>
  <c r="AB384" i="84"/>
  <c r="AY380" i="84"/>
  <c r="AB380" i="84"/>
  <c r="AY376" i="84"/>
  <c r="AB376" i="84"/>
  <c r="AY372" i="84"/>
  <c r="AB372" i="84"/>
  <c r="AB368" i="84"/>
  <c r="AY364" i="84"/>
  <c r="AB364" i="84"/>
  <c r="AY360" i="84"/>
  <c r="AB360" i="84"/>
  <c r="AY356" i="84"/>
  <c r="AB356" i="84"/>
  <c r="AY352" i="84"/>
  <c r="AB352" i="84"/>
  <c r="AY348" i="84"/>
  <c r="AB348" i="84"/>
  <c r="AY344" i="84"/>
  <c r="AB344" i="84"/>
  <c r="AY340" i="84"/>
  <c r="AB340" i="84"/>
  <c r="AB336" i="84"/>
  <c r="AY332" i="84"/>
  <c r="AB332" i="84"/>
  <c r="AY328" i="84"/>
  <c r="AB328" i="84"/>
  <c r="AY324" i="84"/>
  <c r="AB324" i="84"/>
  <c r="AY320" i="84"/>
  <c r="AB320" i="84"/>
  <c r="AY316" i="84"/>
  <c r="AB316" i="84"/>
  <c r="AY312" i="84"/>
  <c r="AB312" i="84"/>
  <c r="AY308" i="84"/>
  <c r="AB308" i="84"/>
  <c r="AB304" i="84"/>
  <c r="AY300" i="84"/>
  <c r="AB300" i="84"/>
  <c r="AY296" i="84"/>
  <c r="AB296" i="84"/>
  <c r="AY292" i="84"/>
  <c r="AB292" i="84"/>
  <c r="AB288" i="84"/>
  <c r="AY284" i="84"/>
  <c r="AB284" i="84"/>
  <c r="AY280" i="84"/>
  <c r="AB280" i="84"/>
  <c r="AY276" i="84"/>
  <c r="AB276" i="84"/>
  <c r="AB272" i="84"/>
  <c r="AY268" i="84"/>
  <c r="AB268" i="84"/>
  <c r="AY264" i="84"/>
  <c r="AB264" i="84"/>
  <c r="AY260" i="84"/>
  <c r="AB260" i="84"/>
  <c r="AB256" i="84"/>
  <c r="AY252" i="84"/>
  <c r="AB252" i="84"/>
  <c r="AY248" i="84"/>
  <c r="AB248" i="84"/>
  <c r="AY244" i="84"/>
  <c r="AB244" i="84"/>
  <c r="AB240" i="84"/>
  <c r="AY236" i="84"/>
  <c r="AB236" i="84"/>
  <c r="AY232" i="84"/>
  <c r="AB232" i="84"/>
  <c r="AY228" i="84"/>
  <c r="AB228" i="84"/>
  <c r="AB224" i="84"/>
  <c r="AY220" i="84"/>
  <c r="AB220" i="84"/>
  <c r="AY216" i="84"/>
  <c r="AB216" i="84"/>
  <c r="AY212" i="84"/>
  <c r="AB212" i="84"/>
  <c r="AB208" i="84"/>
  <c r="AC138" i="73"/>
  <c r="L408" i="84" s="1"/>
  <c r="AC40" i="73"/>
  <c r="L16" i="84" s="1"/>
  <c r="AC41" i="73"/>
  <c r="L20" i="84" s="1"/>
  <c r="AC42" i="73"/>
  <c r="L24" i="84" s="1"/>
  <c r="AC43" i="73"/>
  <c r="L28" i="84" s="1"/>
  <c r="AE28" i="84" s="1"/>
  <c r="AC44" i="73"/>
  <c r="L32" i="84" s="1"/>
  <c r="AE32" i="84" s="1"/>
  <c r="AC45" i="73"/>
  <c r="L36" i="84" s="1"/>
  <c r="AC46" i="73"/>
  <c r="L40" i="84" s="1"/>
  <c r="AC47" i="73"/>
  <c r="L44" i="84" s="1"/>
  <c r="AC48" i="73"/>
  <c r="L48" i="84" s="1"/>
  <c r="AC49" i="73"/>
  <c r="L52" i="84" s="1"/>
  <c r="AC50" i="73"/>
  <c r="L56" i="84" s="1"/>
  <c r="AC51" i="73"/>
  <c r="L60" i="84" s="1"/>
  <c r="AC52" i="73"/>
  <c r="L64" i="84" s="1"/>
  <c r="AC53" i="73"/>
  <c r="L68" i="84" s="1"/>
  <c r="AC54" i="73"/>
  <c r="L72" i="84" s="1"/>
  <c r="AC55" i="73"/>
  <c r="L76" i="84" s="1"/>
  <c r="AC56" i="73"/>
  <c r="L80" i="84" s="1"/>
  <c r="AC57" i="73"/>
  <c r="L84" i="84" s="1"/>
  <c r="AC58" i="73"/>
  <c r="L88" i="84" s="1"/>
  <c r="AC59" i="73"/>
  <c r="L92" i="84" s="1"/>
  <c r="AC60" i="73"/>
  <c r="L96" i="84" s="1"/>
  <c r="AC61" i="73"/>
  <c r="L100" i="84" s="1"/>
  <c r="AE100" i="84" s="1"/>
  <c r="AC62" i="73"/>
  <c r="L104" i="84" s="1"/>
  <c r="AE104" i="84" s="1"/>
  <c r="AC63" i="73"/>
  <c r="L108" i="84" s="1"/>
  <c r="AE108" i="84" s="1"/>
  <c r="AC64" i="73"/>
  <c r="L112" i="84" s="1"/>
  <c r="AE112" i="84" s="1"/>
  <c r="AC65" i="73"/>
  <c r="L116" i="84" s="1"/>
  <c r="AE116" i="84" s="1"/>
  <c r="AC66" i="73"/>
  <c r="L120" i="84" s="1"/>
  <c r="AE120" i="84" s="1"/>
  <c r="AC67" i="73"/>
  <c r="L124" i="84" s="1"/>
  <c r="AE124" i="84" s="1"/>
  <c r="AC68" i="73"/>
  <c r="L128" i="84" s="1"/>
  <c r="AE128" i="84" s="1"/>
  <c r="AC69" i="73"/>
  <c r="L132" i="84" s="1"/>
  <c r="AE132" i="84" s="1"/>
  <c r="AC70" i="73"/>
  <c r="L136" i="84" s="1"/>
  <c r="AE136" i="84" s="1"/>
  <c r="AC71" i="73"/>
  <c r="L140" i="84" s="1"/>
  <c r="AE140" i="84" s="1"/>
  <c r="AC72" i="73"/>
  <c r="L144" i="84" s="1"/>
  <c r="AE144" i="84" s="1"/>
  <c r="AC73" i="73"/>
  <c r="L148" i="84" s="1"/>
  <c r="AE148" i="84" s="1"/>
  <c r="AC74" i="73"/>
  <c r="L152" i="84" s="1"/>
  <c r="AE152" i="84" s="1"/>
  <c r="AC75" i="73"/>
  <c r="L156" i="84" s="1"/>
  <c r="AE156" i="84" s="1"/>
  <c r="AC76" i="73"/>
  <c r="L160" i="84" s="1"/>
  <c r="AE160" i="84" s="1"/>
  <c r="AC77" i="73"/>
  <c r="L164" i="84" s="1"/>
  <c r="AE164" i="84" s="1"/>
  <c r="AC78" i="73"/>
  <c r="L168" i="84" s="1"/>
  <c r="AE168" i="84" s="1"/>
  <c r="AC79" i="73"/>
  <c r="L172" i="84" s="1"/>
  <c r="AE172" i="84" s="1"/>
  <c r="AC80" i="73"/>
  <c r="L176" i="84" s="1"/>
  <c r="AE176" i="84" s="1"/>
  <c r="AC81" i="73"/>
  <c r="L180" i="84" s="1"/>
  <c r="AE180" i="84" s="1"/>
  <c r="AC82" i="73"/>
  <c r="L184" i="84" s="1"/>
  <c r="AE184" i="84" s="1"/>
  <c r="AC83" i="73"/>
  <c r="L188" i="84" s="1"/>
  <c r="AC84" i="73"/>
  <c r="L192" i="84" s="1"/>
  <c r="AC85" i="73"/>
  <c r="L196" i="84" s="1"/>
  <c r="AC86" i="73"/>
  <c r="L200" i="84" s="1"/>
  <c r="AC87" i="73"/>
  <c r="L204" i="84" s="1"/>
  <c r="AC88" i="73"/>
  <c r="L208" i="84" s="1"/>
  <c r="AC89" i="73"/>
  <c r="L212" i="84" s="1"/>
  <c r="AC90" i="73"/>
  <c r="L216" i="84" s="1"/>
  <c r="AC91" i="73"/>
  <c r="L220" i="84" s="1"/>
  <c r="AC92" i="73"/>
  <c r="L224" i="84" s="1"/>
  <c r="AC93" i="73"/>
  <c r="L228" i="84" s="1"/>
  <c r="AC94" i="73"/>
  <c r="L232" i="84" s="1"/>
  <c r="AC95" i="73"/>
  <c r="L236" i="84" s="1"/>
  <c r="AE236" i="84" s="1"/>
  <c r="AC96" i="73"/>
  <c r="L240" i="84" s="1"/>
  <c r="AE240" i="84" s="1"/>
  <c r="AC97" i="73"/>
  <c r="L244" i="84" s="1"/>
  <c r="AC98" i="73"/>
  <c r="L248" i="84" s="1"/>
  <c r="AC99" i="73"/>
  <c r="L252" i="84" s="1"/>
  <c r="AE252" i="84" s="1"/>
  <c r="AC100" i="73"/>
  <c r="L256" i="84" s="1"/>
  <c r="AC101" i="73"/>
  <c r="L260" i="84" s="1"/>
  <c r="AE260" i="84" s="1"/>
  <c r="AC102" i="73"/>
  <c r="L264" i="84" s="1"/>
  <c r="AE264" i="84" s="1"/>
  <c r="AC103" i="73"/>
  <c r="L268" i="84" s="1"/>
  <c r="AC104" i="73"/>
  <c r="L272" i="84" s="1"/>
  <c r="AE272" i="84" s="1"/>
  <c r="AC105" i="73"/>
  <c r="L276" i="84" s="1"/>
  <c r="AE276" i="84" s="1"/>
  <c r="AC106" i="73"/>
  <c r="L280" i="84" s="1"/>
  <c r="AC107" i="73"/>
  <c r="L284" i="84" s="1"/>
  <c r="AC108" i="73"/>
  <c r="L288" i="84" s="1"/>
  <c r="AE288" i="84" s="1"/>
  <c r="AC109" i="73"/>
  <c r="L292" i="84" s="1"/>
  <c r="AE292" i="84" s="1"/>
  <c r="AC110" i="73"/>
  <c r="L296" i="84" s="1"/>
  <c r="AE296" i="84" s="1"/>
  <c r="AC111" i="73"/>
  <c r="L300" i="84" s="1"/>
  <c r="AC112" i="73"/>
  <c r="L304" i="84" s="1"/>
  <c r="AC113" i="73"/>
  <c r="L308" i="84" s="1"/>
  <c r="AE308" i="84" s="1"/>
  <c r="AC114" i="73"/>
  <c r="L312" i="84" s="1"/>
  <c r="AE312" i="84" s="1"/>
  <c r="AC115" i="73"/>
  <c r="L316" i="84" s="1"/>
  <c r="AC116" i="73"/>
  <c r="L320" i="84" s="1"/>
  <c r="AC117" i="73"/>
  <c r="L324" i="84" s="1"/>
  <c r="AE324" i="84" s="1"/>
  <c r="AC118" i="73"/>
  <c r="L328" i="84" s="1"/>
  <c r="AE328" i="84" s="1"/>
  <c r="AC119" i="73"/>
  <c r="L332" i="84" s="1"/>
  <c r="AE332" i="84" s="1"/>
  <c r="AC120" i="73"/>
  <c r="L336" i="84" s="1"/>
  <c r="AC121" i="73"/>
  <c r="L340" i="84" s="1"/>
  <c r="AC122" i="73"/>
  <c r="L344" i="84" s="1"/>
  <c r="AE344" i="84" s="1"/>
  <c r="AC123" i="73"/>
  <c r="L348" i="84" s="1"/>
  <c r="AE348" i="84" s="1"/>
  <c r="AC124" i="73"/>
  <c r="L352" i="84" s="1"/>
  <c r="AC125" i="73"/>
  <c r="L356" i="84" s="1"/>
  <c r="AC126" i="73"/>
  <c r="L360" i="84" s="1"/>
  <c r="AE360" i="84" s="1"/>
  <c r="AC127" i="73"/>
  <c r="L364" i="84" s="1"/>
  <c r="AE364" i="84" s="1"/>
  <c r="AC128" i="73"/>
  <c r="L368" i="84" s="1"/>
  <c r="AC129" i="73"/>
  <c r="L372" i="84" s="1"/>
  <c r="AC130" i="73"/>
  <c r="L376" i="84" s="1"/>
  <c r="AE376" i="84" s="1"/>
  <c r="AC131" i="73"/>
  <c r="L380" i="84" s="1"/>
  <c r="AE380" i="84" s="1"/>
  <c r="AC132" i="73"/>
  <c r="L384" i="84" s="1"/>
  <c r="AC133" i="73"/>
  <c r="L388" i="84" s="1"/>
  <c r="AE388" i="84" s="1"/>
  <c r="AC134" i="73"/>
  <c r="L392" i="84" s="1"/>
  <c r="AE392" i="84" s="1"/>
  <c r="AC135" i="73"/>
  <c r="L396" i="84" s="1"/>
  <c r="AE396" i="84" s="1"/>
  <c r="AC136" i="73"/>
  <c r="L400" i="84" s="1"/>
  <c r="AC137" i="73"/>
  <c r="L404" i="84" s="1"/>
  <c r="AY204" i="84"/>
  <c r="AB204" i="84"/>
  <c r="AY200" i="84"/>
  <c r="AB200" i="84"/>
  <c r="AY196" i="84"/>
  <c r="AB196" i="84"/>
  <c r="AB192" i="84"/>
  <c r="AY188" i="84"/>
  <c r="AB188" i="84"/>
  <c r="AY184" i="84"/>
  <c r="AY180" i="84"/>
  <c r="AY172" i="84"/>
  <c r="AY168" i="84"/>
  <c r="AY164" i="84"/>
  <c r="AY156" i="84"/>
  <c r="AY152" i="84"/>
  <c r="AY148" i="84"/>
  <c r="AY140" i="84"/>
  <c r="AY136" i="84"/>
  <c r="AY132" i="84"/>
  <c r="AY124" i="84"/>
  <c r="AY120" i="84"/>
  <c r="AY116" i="84"/>
  <c r="AY108" i="84"/>
  <c r="AY104" i="84"/>
  <c r="AY100" i="84"/>
  <c r="AY96" i="84"/>
  <c r="AB96" i="84"/>
  <c r="AY92" i="84"/>
  <c r="AB92" i="84"/>
  <c r="AY88" i="84"/>
  <c r="AB88" i="84"/>
  <c r="AY84" i="84"/>
  <c r="AB84" i="84"/>
  <c r="AB80" i="84"/>
  <c r="AY76" i="84"/>
  <c r="AB76" i="84"/>
  <c r="AY72" i="84"/>
  <c r="AB72" i="84"/>
  <c r="AM75" i="84" s="1"/>
  <c r="AY68" i="84"/>
  <c r="AB68" i="84"/>
  <c r="AY64" i="84"/>
  <c r="AB64" i="84"/>
  <c r="AM67" i="84" s="1"/>
  <c r="AY60" i="84"/>
  <c r="AB60" i="84"/>
  <c r="AY56" i="84"/>
  <c r="AB56" i="84"/>
  <c r="AM59" i="84" s="1"/>
  <c r="AY52" i="84"/>
  <c r="AB52" i="84"/>
  <c r="AY48" i="84"/>
  <c r="AB48" i="84"/>
  <c r="AY44" i="84"/>
  <c r="AB44" i="84"/>
  <c r="AM47" i="84" s="1"/>
  <c r="AY40" i="84"/>
  <c r="AB40" i="84"/>
  <c r="AY36" i="84"/>
  <c r="AB36" i="84"/>
  <c r="AY32" i="84"/>
  <c r="AB32" i="84"/>
  <c r="AG32" i="84" s="1"/>
  <c r="AY28" i="84"/>
  <c r="AB28" i="84"/>
  <c r="AY24" i="84"/>
  <c r="AB24" i="84"/>
  <c r="AB20" i="84"/>
  <c r="AB12" i="84"/>
  <c r="AY20" i="84"/>
  <c r="AR32" i="84" l="1"/>
  <c r="AM35" i="84"/>
  <c r="AE12" i="84"/>
  <c r="AP12" i="84" s="1"/>
  <c r="AD12" i="84"/>
  <c r="AD300" i="84"/>
  <c r="AE300" i="84"/>
  <c r="AD268" i="84"/>
  <c r="AE268" i="84"/>
  <c r="AD204" i="84"/>
  <c r="AE204" i="84"/>
  <c r="AD76" i="84"/>
  <c r="AE76" i="84"/>
  <c r="AD44" i="84"/>
  <c r="AE44" i="84"/>
  <c r="AD408" i="84"/>
  <c r="AE408" i="84"/>
  <c r="AD212" i="84"/>
  <c r="AE212" i="84"/>
  <c r="AD84" i="84"/>
  <c r="AE84" i="84"/>
  <c r="AD232" i="84"/>
  <c r="AE232" i="84"/>
  <c r="AD200" i="84"/>
  <c r="AE200" i="84"/>
  <c r="AD72" i="84"/>
  <c r="AE72" i="84"/>
  <c r="AD40" i="84"/>
  <c r="AE40" i="84"/>
  <c r="AD400" i="84"/>
  <c r="AE400" i="84"/>
  <c r="AD356" i="84"/>
  <c r="AE356" i="84"/>
  <c r="AD228" i="84"/>
  <c r="AE228" i="84"/>
  <c r="AD196" i="84"/>
  <c r="AE196" i="84"/>
  <c r="AD68" i="84"/>
  <c r="AE68" i="84"/>
  <c r="AD36" i="84"/>
  <c r="AE36" i="84"/>
  <c r="AD404" i="84"/>
  <c r="AE404" i="84"/>
  <c r="AD52" i="84"/>
  <c r="AE52" i="84"/>
  <c r="AD336" i="84"/>
  <c r="AE336" i="84"/>
  <c r="AD16" i="84"/>
  <c r="AE16" i="84"/>
  <c r="AD384" i="84"/>
  <c r="AE384" i="84"/>
  <c r="AD352" i="84"/>
  <c r="AE352" i="84"/>
  <c r="AD320" i="84"/>
  <c r="AE320" i="84"/>
  <c r="AD256" i="84"/>
  <c r="AE256" i="84"/>
  <c r="AD224" i="84"/>
  <c r="AE224" i="84"/>
  <c r="AD192" i="84"/>
  <c r="AE192" i="84"/>
  <c r="AD96" i="84"/>
  <c r="AE96" i="84"/>
  <c r="AD64" i="84"/>
  <c r="AE64" i="84"/>
  <c r="AD372" i="84"/>
  <c r="AE372" i="84"/>
  <c r="AD368" i="84"/>
  <c r="AE368" i="84"/>
  <c r="AD304" i="84"/>
  <c r="AE304" i="84"/>
  <c r="AD208" i="84"/>
  <c r="AE208" i="84"/>
  <c r="AD80" i="84"/>
  <c r="AE80" i="84"/>
  <c r="AD284" i="84"/>
  <c r="AE284" i="84"/>
  <c r="AD220" i="84"/>
  <c r="AE220" i="84"/>
  <c r="AD188" i="84"/>
  <c r="AE188" i="84"/>
  <c r="AD92" i="84"/>
  <c r="AE92" i="84"/>
  <c r="AD60" i="84"/>
  <c r="AE60" i="84"/>
  <c r="AD340" i="84"/>
  <c r="AE340" i="84"/>
  <c r="AD244" i="84"/>
  <c r="AE244" i="84"/>
  <c r="AG20" i="84"/>
  <c r="AE20" i="84"/>
  <c r="AD48" i="84"/>
  <c r="AE48" i="84"/>
  <c r="AD316" i="84"/>
  <c r="AE316" i="84"/>
  <c r="AD280" i="84"/>
  <c r="AE280" i="84"/>
  <c r="AD248" i="84"/>
  <c r="AE248" i="84"/>
  <c r="AD216" i="84"/>
  <c r="AE216" i="84"/>
  <c r="AD88" i="84"/>
  <c r="AE88" i="84"/>
  <c r="AD56" i="84"/>
  <c r="AE56" i="84"/>
  <c r="AG24" i="84"/>
  <c r="AE24" i="84"/>
  <c r="AD32" i="84"/>
  <c r="AD28" i="84"/>
  <c r="AD24" i="84"/>
  <c r="AD20" i="84"/>
  <c r="AD272" i="84"/>
  <c r="AD240" i="84"/>
  <c r="AD176" i="84"/>
  <c r="AD144" i="84"/>
  <c r="AD112" i="84"/>
  <c r="AD364" i="84"/>
  <c r="AD236" i="84"/>
  <c r="AD172" i="84"/>
  <c r="AD140" i="84"/>
  <c r="AD108" i="84"/>
  <c r="AD396" i="84"/>
  <c r="AD332" i="84"/>
  <c r="AD392" i="84"/>
  <c r="AD360" i="84"/>
  <c r="AD328" i="84"/>
  <c r="AD296" i="84"/>
  <c r="AD264" i="84"/>
  <c r="AD168" i="84"/>
  <c r="AD136" i="84"/>
  <c r="AD104" i="84"/>
  <c r="AD132" i="84"/>
  <c r="AD100" i="84"/>
  <c r="AD388" i="84"/>
  <c r="AD292" i="84"/>
  <c r="AD260" i="84"/>
  <c r="AD288" i="84"/>
  <c r="AD160" i="84"/>
  <c r="AD128" i="84"/>
  <c r="AD324" i="84"/>
  <c r="AD252" i="84"/>
  <c r="AD156" i="84"/>
  <c r="AD124" i="84"/>
  <c r="AD380" i="84"/>
  <c r="AD376" i="84"/>
  <c r="AD344" i="84"/>
  <c r="AD312" i="84"/>
  <c r="AD184" i="84"/>
  <c r="AD152" i="84"/>
  <c r="AD120" i="84"/>
  <c r="AD164" i="84"/>
  <c r="AD348" i="84"/>
  <c r="AD308" i="84"/>
  <c r="AD276" i="84"/>
  <c r="AD180" i="84"/>
  <c r="AD148" i="84"/>
  <c r="AD116" i="84"/>
  <c r="AM51" i="84"/>
  <c r="AM83" i="84"/>
  <c r="U12" i="79"/>
  <c r="AM19" i="84"/>
  <c r="AK9" i="84"/>
  <c r="AK49" i="88" s="1"/>
  <c r="AK51" i="88" s="1"/>
  <c r="AK140" i="88" s="1"/>
  <c r="AM39" i="84"/>
  <c r="AM71" i="84"/>
  <c r="AM31" i="84"/>
  <c r="AR72" i="84"/>
  <c r="AR56" i="84"/>
  <c r="AR44" i="84"/>
  <c r="AR64" i="84"/>
  <c r="AM15" i="84"/>
  <c r="AR24" i="84" l="1"/>
  <c r="AM27" i="84"/>
  <c r="AR20" i="84"/>
  <c r="AM23" i="84"/>
  <c r="AR80" i="84"/>
  <c r="AR48" i="84"/>
  <c r="AR16" i="84"/>
  <c r="AR36" i="84"/>
  <c r="AR28" i="84"/>
  <c r="AR68" i="84"/>
  <c r="AR12" i="84"/>
  <c r="AG9" i="84" s="1"/>
  <c r="L7" i="84" s="1"/>
  <c r="AP16" i="84"/>
  <c r="AK36" i="88" l="1" a="1"/>
  <c r="AK36" i="88" s="1"/>
  <c r="AT23" i="87"/>
  <c r="AT22" i="87"/>
  <c r="AT21" i="87"/>
  <c r="AT20" i="87"/>
  <c r="AT19" i="87"/>
  <c r="U15" i="79" l="1"/>
  <c r="U47" i="79"/>
  <c r="U31" i="79"/>
  <c r="U54" i="79"/>
  <c r="U46" i="79"/>
  <c r="U38" i="79"/>
  <c r="U30" i="79"/>
  <c r="U22" i="79"/>
  <c r="U14" i="79"/>
  <c r="U55" i="79"/>
  <c r="U39" i="79"/>
  <c r="U23" i="79"/>
  <c r="U53" i="79"/>
  <c r="U45" i="79"/>
  <c r="U37" i="79"/>
  <c r="U29" i="79"/>
  <c r="U21" i="79"/>
  <c r="U13" i="79"/>
  <c r="U44" i="79"/>
  <c r="U51" i="79"/>
  <c r="U43" i="79"/>
  <c r="U35" i="79"/>
  <c r="U27" i="79"/>
  <c r="U19" i="79"/>
  <c r="U52" i="79"/>
  <c r="U20" i="79"/>
  <c r="U50" i="79"/>
  <c r="U42" i="79"/>
  <c r="U34" i="79"/>
  <c r="U26" i="79"/>
  <c r="U18" i="79"/>
  <c r="U36" i="79"/>
  <c r="U57" i="79"/>
  <c r="U49" i="79"/>
  <c r="U41" i="79"/>
  <c r="U33" i="79"/>
  <c r="U25" i="79"/>
  <c r="U17" i="79"/>
  <c r="U28" i="79"/>
  <c r="U56" i="79"/>
  <c r="U48" i="79"/>
  <c r="U40" i="79"/>
  <c r="U32" i="79"/>
  <c r="U24" i="79"/>
  <c r="U16" i="79"/>
  <c r="F6" i="79" l="1"/>
  <c r="F5" i="79"/>
  <c r="C64" i="78"/>
  <c r="H64" i="78" s="1"/>
  <c r="T64" i="78" s="1"/>
  <c r="U11" i="79"/>
  <c r="L5" i="84" l="1"/>
  <c r="Q17" i="88" s="1"/>
  <c r="AP72" i="84"/>
  <c r="AP88" i="84"/>
  <c r="AP360" i="84"/>
  <c r="AP324" i="84"/>
  <c r="AP268" i="84"/>
  <c r="AP348" i="84"/>
  <c r="AP212" i="84"/>
  <c r="AP44" i="84"/>
  <c r="AP36" i="84"/>
  <c r="AP400" i="84"/>
  <c r="AP144" i="84"/>
  <c r="AP352" i="84"/>
  <c r="AP252" i="84"/>
  <c r="AP344" i="84"/>
  <c r="AP20" i="84"/>
  <c r="AP192" i="84"/>
  <c r="AP280" i="84"/>
  <c r="AP384" i="84"/>
  <c r="AP156" i="84"/>
  <c r="AP104" i="84"/>
  <c r="AP40" i="84"/>
  <c r="AP136" i="84"/>
  <c r="AP160" i="84"/>
  <c r="AP316" i="84"/>
  <c r="AP152" i="84"/>
  <c r="AP128" i="84"/>
  <c r="AP408" i="84"/>
  <c r="AP100" i="84"/>
  <c r="AP180" i="84"/>
  <c r="AP284" i="84"/>
  <c r="AP120" i="84"/>
  <c r="AP204" i="84"/>
  <c r="AP388" i="84"/>
  <c r="AP116" i="84"/>
  <c r="AP328" i="84"/>
  <c r="AP112" i="84"/>
  <c r="AP196" i="84"/>
  <c r="AP320" i="84"/>
  <c r="AP220" i="84"/>
  <c r="AP208" i="84"/>
  <c r="AP292" i="84"/>
  <c r="AP200" i="84"/>
  <c r="AP224" i="84"/>
  <c r="AP124" i="84"/>
  <c r="AP216" i="84"/>
  <c r="AP168" i="84"/>
  <c r="AP300" i="84"/>
  <c r="AP84" i="84"/>
  <c r="AP76" i="84"/>
  <c r="AP296" i="84"/>
  <c r="AP364" i="84"/>
  <c r="AP312" i="84"/>
  <c r="AP392" i="84"/>
  <c r="AP276" i="84"/>
  <c r="AP140" i="84"/>
  <c r="AP332" i="84"/>
  <c r="AP24" i="84"/>
  <c r="AP372" i="84"/>
  <c r="AP48" i="84"/>
  <c r="AP184" i="84"/>
  <c r="AP336" i="84"/>
  <c r="AP256" i="84"/>
  <c r="AP108" i="84"/>
  <c r="AP56" i="84"/>
  <c r="AP304" i="84"/>
  <c r="AP368" i="84"/>
  <c r="AP172" i="84"/>
  <c r="AP92" i="84"/>
  <c r="AP148" i="84"/>
  <c r="AP80" i="84"/>
  <c r="AP32" i="84"/>
  <c r="AP28" i="84"/>
  <c r="AP272" i="84"/>
  <c r="AP356" i="84"/>
  <c r="AP52" i="84"/>
  <c r="AP380" i="84"/>
  <c r="AP308" i="84"/>
  <c r="AP132" i="84"/>
  <c r="AP248" i="84"/>
  <c r="AP240" i="84"/>
  <c r="AP264" i="84"/>
  <c r="AP228" i="84"/>
  <c r="AP232" i="84"/>
  <c r="AP340" i="84"/>
  <c r="AP64" i="84"/>
  <c r="AP60" i="84"/>
  <c r="AP244" i="84"/>
  <c r="AP260" i="84"/>
  <c r="AP404" i="84"/>
  <c r="AP68" i="84"/>
  <c r="AP176" i="84"/>
  <c r="AP164" i="84"/>
  <c r="AP288" i="84"/>
  <c r="AP188" i="84"/>
  <c r="AP396" i="84"/>
  <c r="AP376" i="84"/>
  <c r="AP236" i="84"/>
  <c r="AP96" i="84"/>
  <c r="AE9" i="84" l="1"/>
  <c r="AT18" i="87"/>
  <c r="AT17" i="87"/>
  <c r="AT16" i="87"/>
  <c r="AT15" i="87"/>
  <c r="AT14" i="87"/>
  <c r="AT13" i="87"/>
  <c r="AT12" i="87"/>
  <c r="AT11" i="87"/>
  <c r="AT10" i="87"/>
  <c r="AT9" i="87"/>
  <c r="AT8" i="87"/>
  <c r="AT7" i="87"/>
  <c r="AT6" i="87"/>
  <c r="AT5" i="87"/>
  <c r="AK28" i="88" l="1" a="1"/>
  <c r="AK28" i="88" s="1"/>
  <c r="L6" i="84"/>
  <c r="T29" i="88" s="1"/>
  <c r="AB29" i="88" s="1"/>
  <c r="T37" i="88"/>
  <c r="AH37" i="88" l="1"/>
  <c r="AK136" i="88"/>
  <c r="AB38" i="88"/>
  <c r="AH38" i="88" s="1"/>
  <c r="AK137" i="88" s="1"/>
  <c r="Q19" i="88" l="1"/>
  <c r="Y19" i="88" s="1"/>
  <c r="AK133" i="88" l="1"/>
  <c r="U177" i="79"/>
  <c r="U178" i="79"/>
  <c r="U179" i="79"/>
  <c r="U180" i="79"/>
  <c r="U181" i="79"/>
  <c r="U182" i="79"/>
  <c r="U183" i="79"/>
  <c r="U184" i="79"/>
  <c r="U185" i="79"/>
  <c r="U186" i="79"/>
  <c r="U187" i="79"/>
  <c r="U188" i="79"/>
  <c r="U189" i="79"/>
  <c r="U190" i="79"/>
  <c r="U191" i="79"/>
  <c r="U192" i="79"/>
  <c r="U193" i="79"/>
  <c r="U194" i="79"/>
  <c r="U195" i="79"/>
  <c r="U196" i="79"/>
  <c r="U197" i="79"/>
  <c r="U198" i="79"/>
  <c r="U199" i="79"/>
  <c r="U200" i="79"/>
  <c r="U201" i="79"/>
  <c r="U202" i="79"/>
  <c r="U203" i="79"/>
  <c r="U204" i="79"/>
  <c r="U205" i="79"/>
  <c r="U206" i="79"/>
  <c r="U207" i="79"/>
  <c r="U208" i="79"/>
  <c r="U209" i="79"/>
  <c r="U210" i="79"/>
  <c r="U211" i="79"/>
  <c r="U212" i="79"/>
  <c r="U213" i="79"/>
  <c r="U214" i="79"/>
  <c r="U215" i="79"/>
  <c r="U216" i="79"/>
  <c r="U217" i="79"/>
  <c r="U218" i="79"/>
  <c r="U219" i="79"/>
  <c r="U220" i="79"/>
  <c r="U221" i="79"/>
  <c r="U222" i="79"/>
  <c r="U223" i="79"/>
  <c r="U224" i="79"/>
  <c r="U225" i="79"/>
  <c r="U226" i="79"/>
  <c r="U227" i="79"/>
  <c r="U228" i="79"/>
  <c r="U229" i="79"/>
  <c r="U230" i="79"/>
  <c r="U231" i="79"/>
  <c r="U232" i="79"/>
  <c r="U233" i="79"/>
  <c r="U234" i="79"/>
  <c r="U235" i="79"/>
  <c r="U236" i="79"/>
  <c r="U237" i="79"/>
  <c r="U238" i="79"/>
  <c r="U239" i="79"/>
  <c r="U240" i="79"/>
  <c r="U241" i="79"/>
  <c r="U242" i="79"/>
  <c r="U243" i="79"/>
  <c r="U244" i="79"/>
  <c r="U245" i="79"/>
  <c r="U246" i="79"/>
  <c r="U247" i="79"/>
  <c r="U248" i="79"/>
  <c r="U249" i="79"/>
  <c r="U250" i="79"/>
  <c r="U251" i="79"/>
  <c r="U252" i="79"/>
  <c r="U253" i="79"/>
  <c r="U254" i="79"/>
  <c r="U255" i="79"/>
  <c r="U256" i="79"/>
  <c r="U257" i="79"/>
  <c r="U258" i="79"/>
  <c r="U259" i="79"/>
  <c r="U260" i="79"/>
  <c r="U261" i="79"/>
  <c r="U262" i="79"/>
  <c r="U263" i="79"/>
  <c r="U264" i="79"/>
  <c r="U265" i="79"/>
  <c r="U266" i="79"/>
  <c r="U267" i="79"/>
  <c r="U268" i="79"/>
  <c r="U269" i="79"/>
  <c r="U270" i="79"/>
  <c r="U271" i="79"/>
  <c r="U272" i="79"/>
  <c r="U273" i="79"/>
  <c r="U274" i="79"/>
  <c r="U275" i="79"/>
  <c r="U276" i="79"/>
  <c r="U277" i="79"/>
  <c r="U278" i="79"/>
  <c r="U279" i="79"/>
  <c r="U280" i="79"/>
  <c r="AE55" i="78" l="1"/>
  <c r="A12" i="79"/>
  <c r="A13" i="79" s="1"/>
  <c r="A14" i="79" s="1"/>
  <c r="A15" i="79" s="1"/>
  <c r="A16" i="79" s="1"/>
  <c r="A17" i="79" s="1"/>
  <c r="A18" i="79" s="1"/>
  <c r="A19" i="79" s="1"/>
  <c r="A20" i="79" s="1"/>
  <c r="A21" i="79" s="1"/>
  <c r="A22" i="79" s="1"/>
  <c r="A23" i="79" s="1"/>
  <c r="A24" i="79" s="1"/>
  <c r="A25" i="79" s="1"/>
  <c r="A26" i="79" s="1"/>
  <c r="A27" i="79" s="1"/>
  <c r="A28" i="79" s="1"/>
  <c r="A29" i="79" s="1"/>
  <c r="A30" i="79" s="1"/>
  <c r="A31" i="79" s="1"/>
  <c r="A32" i="79" s="1"/>
  <c r="A33" i="79" s="1"/>
  <c r="A34" i="79" s="1"/>
  <c r="A35" i="79" s="1"/>
  <c r="A36" i="79" s="1"/>
  <c r="A37" i="79" s="1"/>
  <c r="A38" i="79" s="1"/>
  <c r="A39" i="79" s="1"/>
  <c r="A40" i="79" s="1"/>
  <c r="A41" i="79" s="1"/>
  <c r="A42" i="79" s="1"/>
  <c r="A43" i="79" s="1"/>
  <c r="A44" i="79" s="1"/>
  <c r="A45" i="79" s="1"/>
  <c r="A46" i="79" s="1"/>
  <c r="A47" i="79" s="1"/>
  <c r="A48" i="79" s="1"/>
  <c r="A49" i="79" s="1"/>
  <c r="A50" i="79" s="1"/>
  <c r="A51" i="79" s="1"/>
  <c r="A52" i="79" s="1"/>
  <c r="A53" i="79" s="1"/>
  <c r="A54" i="79" s="1"/>
  <c r="A55" i="79" s="1"/>
  <c r="A56" i="79" s="1"/>
  <c r="A57" i="79" s="1"/>
  <c r="A58" i="79" s="1"/>
  <c r="A59" i="79" s="1"/>
  <c r="A60" i="79" s="1"/>
  <c r="A61" i="79" s="1"/>
  <c r="A62" i="79" s="1"/>
  <c r="A63" i="79" s="1"/>
  <c r="A64" i="79" s="1"/>
  <c r="A65" i="79" s="1"/>
  <c r="A66" i="79" s="1"/>
  <c r="A67" i="79" s="1"/>
  <c r="A68" i="79" s="1"/>
  <c r="A69" i="79" s="1"/>
  <c r="A70" i="79" s="1"/>
  <c r="A71" i="79" s="1"/>
  <c r="A72" i="79" s="1"/>
  <c r="A73" i="79" s="1"/>
  <c r="A74" i="79" s="1"/>
  <c r="A75" i="79" s="1"/>
  <c r="A76" i="79" s="1"/>
  <c r="A77" i="79" s="1"/>
  <c r="A78" i="79" s="1"/>
  <c r="A79" i="79" s="1"/>
  <c r="A80" i="79" s="1"/>
  <c r="A81" i="79" s="1"/>
  <c r="A82" i="79" s="1"/>
  <c r="A83" i="79" s="1"/>
  <c r="A84" i="79" s="1"/>
  <c r="A85" i="79" s="1"/>
  <c r="A86" i="79" s="1"/>
  <c r="A87" i="79" s="1"/>
  <c r="A88" i="79" s="1"/>
  <c r="A89" i="79" s="1"/>
  <c r="A90" i="79" s="1"/>
  <c r="A91" i="79" s="1"/>
  <c r="A92" i="79" s="1"/>
  <c r="A93" i="79" s="1"/>
  <c r="A94" i="79" s="1"/>
  <c r="A95" i="79" s="1"/>
  <c r="A96" i="79" s="1"/>
  <c r="A97" i="79" s="1"/>
  <c r="A98" i="79" s="1"/>
  <c r="A99" i="79" s="1"/>
  <c r="A100" i="79" s="1"/>
  <c r="A101" i="79" s="1"/>
  <c r="A102" i="79" s="1"/>
  <c r="A103" i="79" s="1"/>
  <c r="A104" i="79" s="1"/>
  <c r="A105" i="79" s="1"/>
  <c r="A106" i="79" s="1"/>
  <c r="A107" i="79" s="1"/>
  <c r="A108" i="79" s="1"/>
  <c r="A109" i="79" s="1"/>
  <c r="A110" i="79" s="1"/>
  <c r="BA52" i="78" l="1"/>
  <c r="A40" i="73" l="1"/>
  <c r="A41" i="73" s="1"/>
  <c r="A42" i="73" s="1"/>
  <c r="A43" i="73" s="1"/>
  <c r="A44" i="73" s="1"/>
  <c r="A45" i="73" s="1"/>
  <c r="A46" i="73" s="1"/>
  <c r="A47" i="73" s="1"/>
  <c r="A48" i="73" s="1"/>
  <c r="A49" i="73" s="1"/>
  <c r="A50" i="73" s="1"/>
  <c r="A51" i="73" s="1"/>
  <c r="A52" i="73" s="1"/>
  <c r="A53" i="73" s="1"/>
  <c r="A54" i="73" s="1"/>
  <c r="A55" i="73" s="1"/>
  <c r="A56" i="73" s="1"/>
  <c r="A57" i="73" s="1"/>
  <c r="A58" i="73" s="1"/>
  <c r="A59" i="73" s="1"/>
  <c r="A60" i="73" s="1"/>
  <c r="A61" i="73" s="1"/>
  <c r="A62" i="73" s="1"/>
  <c r="A63" i="73" s="1"/>
  <c r="A64" i="73" s="1"/>
  <c r="A65" i="73" s="1"/>
  <c r="A66" i="73" s="1"/>
  <c r="A67" i="73" s="1"/>
  <c r="A68" i="73" s="1"/>
  <c r="A69" i="73" s="1"/>
  <c r="A70" i="73" s="1"/>
  <c r="A71" i="73" s="1"/>
  <c r="A72" i="73" s="1"/>
  <c r="A73" i="73" s="1"/>
  <c r="A74" i="73" s="1"/>
  <c r="A75" i="73" s="1"/>
  <c r="A76" i="73" s="1"/>
  <c r="A77" i="73" s="1"/>
  <c r="A78" i="73" s="1"/>
  <c r="A79" i="73" s="1"/>
  <c r="A80" i="73" s="1"/>
  <c r="A81" i="73" s="1"/>
  <c r="A82" i="73" s="1"/>
  <c r="A83" i="73" s="1"/>
  <c r="A84" i="73" s="1"/>
  <c r="A85" i="73" s="1"/>
  <c r="A86" i="73" s="1"/>
  <c r="A87" i="73" s="1"/>
  <c r="A88" i="73" s="1"/>
  <c r="A89" i="73" s="1"/>
  <c r="A90" i="73" s="1"/>
  <c r="A91" i="73" s="1"/>
  <c r="A92" i="73" s="1"/>
  <c r="A93" i="73" s="1"/>
  <c r="A94" i="73" s="1"/>
  <c r="A95" i="73" s="1"/>
  <c r="A96" i="73" s="1"/>
  <c r="A97" i="73" s="1"/>
  <c r="A98" i="73" s="1"/>
  <c r="A99" i="73" s="1"/>
  <c r="A100" i="73" s="1"/>
  <c r="A101" i="73" s="1"/>
  <c r="A102" i="73" s="1"/>
  <c r="A103" i="73" s="1"/>
  <c r="A104" i="73" s="1"/>
  <c r="A105" i="73" s="1"/>
  <c r="A106" i="73" s="1"/>
  <c r="A107" i="73" s="1"/>
  <c r="A108" i="73" s="1"/>
  <c r="A109" i="73" s="1"/>
  <c r="A110" i="73" s="1"/>
  <c r="A111" i="73" s="1"/>
  <c r="A112" i="73" s="1"/>
  <c r="A113" i="73" s="1"/>
  <c r="A114" i="73" s="1"/>
  <c r="A115" i="73" s="1"/>
  <c r="A116" i="73" s="1"/>
  <c r="A117" i="73" s="1"/>
  <c r="A118" i="73" s="1"/>
  <c r="A119" i="73" s="1"/>
  <c r="A120" i="73" s="1"/>
  <c r="A121" i="73" s="1"/>
  <c r="A122" i="73" s="1"/>
  <c r="A123" i="73" s="1"/>
  <c r="A124" i="73" s="1"/>
  <c r="A125" i="73" s="1"/>
  <c r="A126" i="73" s="1"/>
  <c r="A127" i="73" s="1"/>
  <c r="A128" i="73" s="1"/>
  <c r="A129" i="73" s="1"/>
  <c r="A130" i="73" s="1"/>
  <c r="A131" i="73" s="1"/>
  <c r="A132" i="73" s="1"/>
  <c r="A133" i="73" s="1"/>
  <c r="A134" i="73" s="1"/>
  <c r="A135" i="73" s="1"/>
  <c r="A136" i="73" s="1"/>
  <c r="A137" i="73" s="1"/>
  <c r="A138" i="73" s="1"/>
  <c r="I8" i="88" l="1"/>
  <c r="H6" i="7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L28" authorId="0" shapeId="0" xr:uid="{7B9EF07D-0B00-4990-B1F3-68099B411EEC}">
      <text>
        <r>
          <rPr>
            <sz val="9"/>
            <color indexed="81"/>
            <rFont val="MS P ゴシック"/>
            <family val="3"/>
            <charset val="128"/>
          </rPr>
          <t>13桁の法人番号を入力してください
（13桁の入力以外は受け付けません。</t>
        </r>
        <r>
          <rPr>
            <sz val="11"/>
            <color indexed="81"/>
            <rFont val="MS P ゴシック"/>
            <family val="3"/>
            <charset val="128"/>
          </rPr>
          <t>）</t>
        </r>
      </text>
    </comment>
    <comment ref="B37" authorId="0" shapeId="0" xr:uid="{3287E451-CA2D-466D-A142-2C761E338E4B}">
      <text>
        <r>
          <rPr>
            <sz val="8"/>
            <color indexed="81"/>
            <rFont val="MS P ゴシック"/>
            <family val="3"/>
            <charset val="128"/>
          </rPr>
          <t>10桁の事業所番号を入力してください（10桁の入力以外は受け付けません。）</t>
        </r>
      </text>
    </comment>
    <comment ref="L37" authorId="0" shapeId="0" xr:uid="{CD82ABF1-5ED4-4008-A612-751050E63F1E}">
      <text>
        <r>
          <rPr>
            <sz val="8"/>
            <color indexed="81"/>
            <rFont val="MS P ゴシック"/>
            <family val="3"/>
            <charset val="128"/>
          </rPr>
          <t xml:space="preserve">指定申請等の届出先を記入してください。
</t>
        </r>
      </text>
    </comment>
    <comment ref="X37" authorId="0" shapeId="0" xr:uid="{B4BE1C6A-BD1F-478F-9BBD-EBF97D53A0C5}">
      <text>
        <r>
          <rPr>
            <sz val="8"/>
            <color indexed="81"/>
            <rFont val="MS P ゴシック"/>
            <family val="3"/>
            <charset val="128"/>
          </rPr>
          <t xml:space="preserve">必ずプルダウンで入力してください。
</t>
        </r>
      </text>
    </comment>
    <comment ref="AA37" authorId="0" shapeId="0" xr:uid="{BE020746-695F-4887-A2C1-BB55FDEAFEAB}">
      <text>
        <r>
          <rPr>
            <sz val="8"/>
            <color indexed="81"/>
            <rFont val="MS P ゴシック"/>
            <family val="3"/>
            <charset val="128"/>
          </rPr>
          <t>一月当たりの障害福祉サービス等報酬総額の見込みを</t>
        </r>
        <r>
          <rPr>
            <b/>
            <u/>
            <sz val="8"/>
            <color indexed="81"/>
            <rFont val="MS P ゴシック"/>
            <family val="3"/>
            <charset val="128"/>
          </rPr>
          <t>できるだけ正確に</t>
        </r>
        <r>
          <rPr>
            <sz val="8"/>
            <color indexed="81"/>
            <rFont val="MS P ゴシック"/>
            <family val="3"/>
            <charset val="128"/>
          </rPr>
          <t>記載するようにしてください</t>
        </r>
        <r>
          <rPr>
            <sz val="11"/>
            <color indexed="81"/>
            <rFont val="MS P ゴシック"/>
            <family val="3"/>
            <charset val="128"/>
          </rPr>
          <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H6" authorId="0" shapeId="0" xr:uid="{43A8FBB9-4585-4081-A9BB-06123D32E5C9}">
      <text>
        <r>
          <rPr>
            <sz val="10"/>
            <color rgb="FF000000"/>
            <rFont val="MS P ゴシック"/>
            <family val="3"/>
            <charset val="128"/>
          </rPr>
          <t xml:space="preserve">本別紙様式２-１を完成させるには、「基本情報入力シート」「別紙様式２-２」から転記される情報が必要です。
</t>
        </r>
        <r>
          <rPr>
            <b/>
            <u/>
            <sz val="10"/>
            <color rgb="FF000000"/>
            <rFont val="MS P ゴシック"/>
            <family val="3"/>
            <charset val="128"/>
          </rPr>
          <t>まずは他のシートを完成させてください。</t>
        </r>
      </text>
    </comment>
    <comment ref="Q17" authorId="0" shapeId="0" xr:uid="{65A8422E-53E1-470D-AC9A-71FDAEFBA049}">
      <text>
        <r>
          <rPr>
            <sz val="9"/>
            <color rgb="FF000000"/>
            <rFont val="MS P ゴシック"/>
            <family val="3"/>
            <charset val="128"/>
          </rPr>
          <t>別紙様式２－２に記入した内容に基づき、令和７年度の加算の見込額の合計が自動で表示されます。</t>
        </r>
      </text>
    </comment>
    <comment ref="Q18" authorId="0" shapeId="0" xr:uid="{0385E6DB-D718-4FCB-881B-07BA9F1AABF3}">
      <text>
        <r>
          <rPr>
            <sz val="9"/>
            <color rgb="FF000000"/>
            <rFont val="MS P ゴシック"/>
            <family val="3"/>
            <charset val="128"/>
          </rPr>
          <t>令和６年度の加算額のうち、令和７年度に繰り越す予定の額を記入してください。</t>
        </r>
      </text>
    </comment>
    <comment ref="Q20" authorId="0" shapeId="0" xr:uid="{81EFFC5B-64B3-4904-8B29-BE668F4253C2}">
      <text>
        <r>
          <rPr>
            <sz val="9"/>
            <color rgb="FF000000"/>
            <rFont val="MS P ゴシック"/>
            <charset val="128"/>
          </rPr>
          <t>事業者等において推計した加算による賃金改善の見込額を、直接記入してください。
推計の具体的な方法は問いませんが、加算を原資として行う各職員の賃金改善の見込額を積み上げる（足し上げる）などの方法により推計してください。
令和６年度と比較して、職員の賃下げにならないような計画としてください。</t>
        </r>
      </text>
    </comment>
    <comment ref="Z29" authorId="0" shapeId="0" xr:uid="{1ADA1168-1A18-430B-B55E-F9C6247047C2}">
      <text>
        <r>
          <rPr>
            <sz val="9"/>
            <color rgb="FF000000"/>
            <rFont val="MS P ゴシック"/>
            <family val="3"/>
            <charset val="128"/>
          </rPr>
          <t>別紙様式２－２に記入した内容をもとに、令和７年４月以降の12か月分の値が自動で入力されます。</t>
        </r>
      </text>
    </comment>
    <comment ref="Z30" authorId="0" shapeId="0" xr:uid="{88B249EA-4E19-40A1-A74E-2E46287501EC}">
      <text>
        <r>
          <rPr>
            <sz val="9"/>
            <color rgb="FF000000"/>
            <rFont val="MS P ゴシック"/>
            <family val="3"/>
            <charset val="128"/>
          </rPr>
          <t>令和６年度以前から算定していた部分の配分も含め、令和７年４月以降の処遇改善加算の配分方法のうち、
基本給等（基本給又は決まって毎月支払われる手当）で行っている賃金改善の総額を記入してください。</t>
        </r>
      </text>
    </comment>
    <comment ref="Y40" authorId="0" shapeId="0" xr:uid="{81A718EF-B68E-4928-8216-F10CC1E1014C}">
      <text>
        <r>
          <rPr>
            <sz val="9"/>
            <color rgb="FF000000"/>
            <rFont val="MS P ゴシック"/>
            <charset val="128"/>
          </rPr>
          <t>この金額は、賃金改善期間における基本給等の引上げ額の目安となります。</t>
        </r>
        <r>
          <rPr>
            <sz val="9"/>
            <color rgb="FF000000"/>
            <rFont val="MS P ゴシック"/>
            <charset val="128"/>
          </rPr>
          <t xml:space="preserve">
</t>
        </r>
        <r>
          <rPr>
            <sz val="9"/>
            <color rgb="FF000000"/>
            <rFont val="MS P ゴシック"/>
            <charset val="128"/>
          </rPr>
          <t>賃金改善額のうち、基本給等の引上げ額がこの金額以上となるようにすることで、</t>
        </r>
        <r>
          <rPr>
            <sz val="9"/>
            <color rgb="FF000000"/>
            <rFont val="MS P ゴシック"/>
            <charset val="128"/>
          </rPr>
          <t xml:space="preserve">
</t>
        </r>
        <r>
          <rPr>
            <sz val="9"/>
            <color rgb="FF000000"/>
            <rFont val="MS P ゴシック"/>
            <charset val="128"/>
          </rPr>
          <t>月額賃金改善要件</t>
        </r>
        <r>
          <rPr>
            <sz val="9"/>
            <color rgb="FF000000"/>
            <rFont val="MS P ゴシック"/>
            <charset val="128"/>
          </rPr>
          <t>Ⅱ</t>
        </r>
        <r>
          <rPr>
            <sz val="9"/>
            <color rgb="FF000000"/>
            <rFont val="MS P ゴシック"/>
            <charset val="128"/>
          </rPr>
          <t>を満たしながら賃金改善を行うことができます。</t>
        </r>
      </text>
    </comment>
    <comment ref="AE110" authorId="0" shapeId="0" xr:uid="{B639D777-B2B2-4B6C-A072-388EF265EB2C}">
      <text>
        <r>
          <rPr>
            <sz val="9"/>
            <color rgb="FF000000"/>
            <rFont val="MS P ゴシック"/>
            <charset val="128"/>
          </rPr>
          <t>令和７年度に繰り越す額（２ ②）がない場合は、この欄へのチェック（✓）は不要です。</t>
        </r>
      </text>
    </comment>
    <comment ref="B132" authorId="0" shapeId="0" xr:uid="{69E40EBB-BF93-4887-8329-00923F8A6BD5}">
      <text>
        <r>
          <rPr>
            <sz val="9"/>
            <color rgb="FF000000"/>
            <rFont val="MS P ゴシック"/>
            <charset val="128"/>
          </rPr>
          <t>空欄が表示される項目は、記入が不要のため、</t>
        </r>
        <r>
          <rPr>
            <sz val="9"/>
            <color rgb="FF000000"/>
            <rFont val="MS P ゴシック"/>
            <charset val="128"/>
          </rPr>
          <t xml:space="preserve">
</t>
        </r>
        <r>
          <rPr>
            <sz val="9"/>
            <color rgb="FF000000"/>
            <rFont val="MS P ゴシック"/>
            <charset val="128"/>
          </rPr>
          <t>対応する必要はありません。</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Q10" authorId="0" shapeId="0" xr:uid="{591ED8CC-A000-433A-AD50-A7A7ABCAA72E}">
      <text>
        <r>
          <rPr>
            <sz val="11"/>
            <color indexed="81"/>
            <rFont val="MS P ゴシック"/>
            <family val="3"/>
            <charset val="128"/>
          </rPr>
          <t>加算の要件上は問題ありませんが、
令和６年度末の加算率と比較して、
令和７年度の加算率が低くなっている場合は、
加算率が赤字で表示されます。</t>
        </r>
      </text>
    </comment>
    <comment ref="R10" authorId="0" shapeId="0" xr:uid="{0485B6D5-D6E3-4EF6-9597-04A45B727B0B}">
      <text>
        <r>
          <rPr>
            <sz val="11"/>
            <color indexed="81"/>
            <rFont val="MS P ゴシック"/>
            <family val="3"/>
            <charset val="128"/>
          </rPr>
          <t>各加算の「算定対象月」（通常は４月～翌年３月）を記入してください。
※「賃金改善実施期間」（賃金の支払い方法により、６月～翌年５月となることもある）ではありません。
※年度中に区分変更を行う場合、基本情報入力シートに当該事業所の記載を一行追加し、区分変更前の算定状況と変更後の算定状況を各行に記載してください。
　（例：前者の加算区分は「処遇改善加算Ⅱ」、算定対象月は４月から８月、後者の加算区分は「処遇改善加算Ⅰ」、算定対象月は９月から翌年３月。）</t>
        </r>
      </text>
    </comment>
    <comment ref="AK11" authorId="0" shapeId="0" xr:uid="{01CD9D72-9FE6-4231-94B2-C7E930605790}">
      <text>
        <r>
          <rPr>
            <sz val="11"/>
            <color indexed="81"/>
            <rFont val="MS P ゴシック"/>
            <family val="3"/>
            <charset val="128"/>
          </rPr>
          <t>・当該事業所に従事する経験・技能のある障害福祉人材のうち改善後の賃金が年額440万円以上となる見込みの者の実人数を記載してください。
・要件を満たす職員が複数の事業所に兼務している場合には、いずれか１か所で１人と計上して下さい。（同一職員の重複計上は不可。なお、同一事業所であって、地域単価が異なるため複数行を作成している場合や、区分変更のため複数行を作成している場合は可。）</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4" authorId="0" shapeId="0" xr:uid="{5CC4719C-BDF3-4D7D-AE56-580BD6625873}">
      <text>
        <r>
          <rPr>
            <sz val="10"/>
            <color rgb="FF000000"/>
            <rFont val="MS P ゴシック"/>
            <family val="3"/>
            <charset val="128"/>
          </rPr>
          <t>本別紙様式２-３を完成させるには、「基本情報入力シート」「別紙様式２-４」から転記される情報が必要です。</t>
        </r>
        <r>
          <rPr>
            <b/>
            <u/>
            <sz val="10"/>
            <color rgb="FF000000"/>
            <rFont val="MS P ゴシック"/>
            <family val="3"/>
            <charset val="128"/>
          </rPr>
          <t>まずはこれらのシートを完成させてください。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G8" authorId="0" shapeId="0" xr:uid="{F583ADCD-5ECD-47E0-85FD-B94C684CEA91}">
      <text>
        <r>
          <rPr>
            <b/>
            <u/>
            <sz val="12"/>
            <color rgb="FF000000"/>
            <rFont val="MS P ゴシック"/>
            <family val="3"/>
            <charset val="128"/>
          </rPr>
          <t>空欄の場合、先に「基本情報入力シート」を記入してください。</t>
        </r>
      </text>
    </comment>
    <comment ref="M8" authorId="0" shapeId="0" xr:uid="{C54132E3-0E5D-4FF1-BEE7-8AD7E71135FA}">
      <text>
        <r>
          <rPr>
            <sz val="12"/>
            <color rgb="FF000000"/>
            <rFont val="MS P ゴシック"/>
            <family val="3"/>
            <charset val="128"/>
          </rPr>
          <t>計算結果が表示されない場合、他の欄を先に記入して下さい。
この額はあくまで見込額であり、実際の補助額と異なる可能性があります。</t>
        </r>
      </text>
    </comment>
    <comment ref="R8" authorId="0" shapeId="0" xr:uid="{D758A1B2-20C5-4A3A-B33A-A67FBF7E2386}">
      <text>
        <r>
          <rPr>
            <sz val="12"/>
            <color rgb="FF000000"/>
            <rFont val="MS P ゴシック"/>
            <family val="3"/>
            <charset val="128"/>
          </rPr>
          <t>補助金は、都道府県ごとに、国保連合会に登録している介護給付費等の振込先口座に、法人単位で振り込まれます。
そのため、振込を希望する口座を、各都道府県ごとに１つだけ選択してください。</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<sst xmlns="http://schemas.openxmlformats.org/spreadsheetml/2006/main" count="5551" uniqueCount="2362">
  <si>
    <t>↓隠し列</t>
    <rPh sb="1" eb="2">
      <t>カク</t>
    </rPh>
    <rPh sb="3" eb="4">
      <t>レツ</t>
    </rPh>
    <phoneticPr fontId="9"/>
  </si>
  <si>
    <t>●はじめに本シート（基本情報入力シート）の黄色セルに入力することで、申請対象となる事業所等に関する基本的な情報が、各シートに自動的に転記されます。</t>
    <phoneticPr fontId="9"/>
  </si>
  <si>
    <t xml:space="preserve">●自動転記の仕組みを活用するため、下記の作業フローに基づき、シートを完成させてください。
　本計画書を用いて、処遇改善加算のみの申請を行う場合、別紙様式2-3及び2-4の入力は不要です。
●本計画書は、提出先ごとに個票の内容を変えずに提出することが可能です。
　処遇改善加算を申請する際は、「提出の目的」を「加算様式を指定権者に提出」とし、「加算様式の提出先」に記入した上で、
　指定権者に別紙様式2-1，2-2を提出してください。
　その際、様式2-3, 2-4は自動的にグレーアウトされるようになっていますので、シートの削除は不要です。
●その後、補助金を申請する際は、「提出の目的」を「補助金様式を都道府県に提出」とし、「補助金様式の提出先」に記入した上で、
　都道府県に別紙様式2-3，2-4を提出してください。
　この場合も同様に、その他の様式シート（別紙様式2-1, 2-2）の削除は不要です。
●「提出先の自治体名」を記入すると、別紙2-1から2-4までの「提出先」欄も、自動で更新されます。
　提出先が正しく記入されていることを必ずご確認ください。
</t>
    <rPh sb="17" eb="19">
      <t>カキ</t>
    </rPh>
    <rPh sb="20" eb="22">
      <t>サギョウ</t>
    </rPh>
    <rPh sb="26" eb="27">
      <t>モト</t>
    </rPh>
    <rPh sb="47" eb="50">
      <t>ケイカクショ</t>
    </rPh>
    <rPh sb="69" eb="71">
      <t>バアイ</t>
    </rPh>
    <rPh sb="72" eb="74">
      <t>ベッシ</t>
    </rPh>
    <rPh sb="74" eb="76">
      <t>ヨウシキ</t>
    </rPh>
    <rPh sb="79" eb="80">
      <t>オヨ</t>
    </rPh>
    <rPh sb="85" eb="87">
      <t>ニュウリョク</t>
    </rPh>
    <rPh sb="88" eb="90">
      <t>フヨウ</t>
    </rPh>
    <rPh sb="131" eb="133">
      <t>ショグウ</t>
    </rPh>
    <rPh sb="133" eb="135">
      <t>カイゼン</t>
    </rPh>
    <rPh sb="135" eb="137">
      <t>カサン</t>
    </rPh>
    <rPh sb="138" eb="140">
      <t>シンセイ</t>
    </rPh>
    <rPh sb="142" eb="143">
      <t>サイ</t>
    </rPh>
    <rPh sb="159" eb="163">
      <t>シテイケンジャ</t>
    </rPh>
    <rPh sb="171" eb="173">
      <t>カサン</t>
    </rPh>
    <rPh sb="173" eb="175">
      <t>ヨウシキ</t>
    </rPh>
    <rPh sb="176" eb="178">
      <t>テイシュツ</t>
    </rPh>
    <rPh sb="178" eb="179">
      <t>サキ</t>
    </rPh>
    <rPh sb="181" eb="183">
      <t>キニュウ</t>
    </rPh>
    <rPh sb="185" eb="186">
      <t>ウエ</t>
    </rPh>
    <rPh sb="273" eb="274">
      <t>ゴ</t>
    </rPh>
    <rPh sb="275" eb="278">
      <t>ホジョキン</t>
    </rPh>
    <rPh sb="284" eb="285">
      <t>サイ</t>
    </rPh>
    <rPh sb="302" eb="306">
      <t>トドウフケン</t>
    </rPh>
    <rPh sb="314" eb="317">
      <t>ホジョキン</t>
    </rPh>
    <rPh sb="317" eb="319">
      <t>ヨウシキ</t>
    </rPh>
    <rPh sb="320" eb="322">
      <t>テイシュツ</t>
    </rPh>
    <rPh sb="322" eb="323">
      <t>サキ</t>
    </rPh>
    <rPh sb="325" eb="327">
      <t>キニュウ</t>
    </rPh>
    <rPh sb="329" eb="330">
      <t>ウエ</t>
    </rPh>
    <rPh sb="364" eb="366">
      <t>バアイ</t>
    </rPh>
    <rPh sb="367" eb="369">
      <t>ドウヨウ</t>
    </rPh>
    <rPh sb="373" eb="374">
      <t>タ</t>
    </rPh>
    <rPh sb="375" eb="377">
      <t>ヨウシキ</t>
    </rPh>
    <phoneticPr fontId="9"/>
  </si>
  <si>
    <t>１　提出の目的と提出先の自治体名</t>
    <rPh sb="2" eb="4">
      <t>テイシュツ</t>
    </rPh>
    <rPh sb="5" eb="7">
      <t>モクテキ</t>
    </rPh>
    <rPh sb="8" eb="10">
      <t>テイシュツ</t>
    </rPh>
    <rPh sb="10" eb="11">
      <t>サキ</t>
    </rPh>
    <rPh sb="11" eb="12">
      <t>メサキ</t>
    </rPh>
    <rPh sb="12" eb="15">
      <t>ジチタイ</t>
    </rPh>
    <rPh sb="15" eb="16">
      <t>メイ</t>
    </rPh>
    <phoneticPr fontId="2"/>
  </si>
  <si>
    <t>提出の目的</t>
    <rPh sb="0" eb="2">
      <t>テイシュツ</t>
    </rPh>
    <rPh sb="3" eb="5">
      <t>モクテキ</t>
    </rPh>
    <phoneticPr fontId="9"/>
  </si>
  <si>
    <t>提出先の自治体名</t>
    <rPh sb="0" eb="2">
      <t>テイシュツ</t>
    </rPh>
    <rPh sb="2" eb="3">
      <t>サキ</t>
    </rPh>
    <rPh sb="4" eb="7">
      <t>ジチタイ</t>
    </rPh>
    <rPh sb="7" eb="8">
      <t>メイ</t>
    </rPh>
    <phoneticPr fontId="9"/>
  </si>
  <si>
    <t>加算様式の提出先（例：○○県、
○○市、○○町、○○広域連合）</t>
    <rPh sb="0" eb="2">
      <t>カサン</t>
    </rPh>
    <rPh sb="2" eb="4">
      <t>ヨウシキ</t>
    </rPh>
    <rPh sb="5" eb="7">
      <t>テイシュツ</t>
    </rPh>
    <rPh sb="7" eb="8">
      <t>サキ</t>
    </rPh>
    <rPh sb="26" eb="28">
      <t>コウイキ</t>
    </rPh>
    <rPh sb="28" eb="30">
      <t>レンゴウ</t>
    </rPh>
    <phoneticPr fontId="9"/>
  </si>
  <si>
    <t>補助金様式の提出先（例：○○県）</t>
    <rPh sb="0" eb="3">
      <t>ホジョキン</t>
    </rPh>
    <rPh sb="3" eb="5">
      <t>ヨウシキ</t>
    </rPh>
    <rPh sb="6" eb="8">
      <t>テイシュツ</t>
    </rPh>
    <rPh sb="8" eb="9">
      <t>サキ</t>
    </rPh>
    <phoneticPr fontId="9"/>
  </si>
  <si>
    <t>※上記「入力の流れ」に沿って必要事項を入力した後に、「提出の目的」を選択し、提出先の自治体名を選択・記載してください。　
　加算と補助金両方を申請する場合、「加算様式を自治体に提出」を選択し、加算様式の提出先を記載した媒体と
　「補助金様式を都道府県に提出」を選択し、補助金様式の提出先を記載した媒体をそれぞれ作成してください。
　 審査事務の円滑化のため、選択していない様式は、グレーアウトされるようになっています。
 　再度全ての様式を確認したい場合は、「提出の目的」で空欄を選択してください。</t>
    <rPh sb="1" eb="3">
      <t>ジョウキ</t>
    </rPh>
    <rPh sb="4" eb="6">
      <t>ニュウリョク</t>
    </rPh>
    <rPh sb="7" eb="8">
      <t>ナガ</t>
    </rPh>
    <rPh sb="11" eb="12">
      <t>ソ</t>
    </rPh>
    <rPh sb="14" eb="16">
      <t>ヒツヨウ</t>
    </rPh>
    <rPh sb="16" eb="18">
      <t>ジコウ</t>
    </rPh>
    <rPh sb="19" eb="21">
      <t>ニュウリョク</t>
    </rPh>
    <rPh sb="23" eb="24">
      <t>アト</t>
    </rPh>
    <rPh sb="27" eb="29">
      <t>テイシュツ</t>
    </rPh>
    <rPh sb="30" eb="32">
      <t>モクテキ</t>
    </rPh>
    <rPh sb="34" eb="36">
      <t>センタク</t>
    </rPh>
    <rPh sb="38" eb="40">
      <t>テイシュツ</t>
    </rPh>
    <rPh sb="40" eb="41">
      <t>サキ</t>
    </rPh>
    <rPh sb="42" eb="45">
      <t>ジチタイ</t>
    </rPh>
    <rPh sb="45" eb="46">
      <t>メイ</t>
    </rPh>
    <rPh sb="47" eb="49">
      <t>センタク</t>
    </rPh>
    <rPh sb="50" eb="52">
      <t>キサイ</t>
    </rPh>
    <rPh sb="62" eb="64">
      <t>カサン</t>
    </rPh>
    <rPh sb="65" eb="68">
      <t>ホジョキン</t>
    </rPh>
    <rPh sb="68" eb="70">
      <t>リョウホウ</t>
    </rPh>
    <rPh sb="71" eb="73">
      <t>シンセイ</t>
    </rPh>
    <rPh sb="75" eb="77">
      <t>バアイ</t>
    </rPh>
    <rPh sb="79" eb="81">
      <t>カサン</t>
    </rPh>
    <rPh sb="81" eb="83">
      <t>ヨウシキ</t>
    </rPh>
    <rPh sb="84" eb="87">
      <t>ジチタイ</t>
    </rPh>
    <rPh sb="88" eb="90">
      <t>テイシュツ</t>
    </rPh>
    <rPh sb="92" eb="94">
      <t>センタク</t>
    </rPh>
    <rPh sb="96" eb="98">
      <t>カサン</t>
    </rPh>
    <rPh sb="98" eb="100">
      <t>ヨウシキ</t>
    </rPh>
    <rPh sb="101" eb="103">
      <t>テイシュツ</t>
    </rPh>
    <rPh sb="103" eb="104">
      <t>サキ</t>
    </rPh>
    <rPh sb="105" eb="107">
      <t>キサイ</t>
    </rPh>
    <rPh sb="109" eb="111">
      <t>バイタイ</t>
    </rPh>
    <rPh sb="115" eb="120">
      <t>ホジョキンヨウシキ</t>
    </rPh>
    <rPh sb="121" eb="125">
      <t>トドウフケン</t>
    </rPh>
    <rPh sb="126" eb="128">
      <t>テイシュツ</t>
    </rPh>
    <rPh sb="130" eb="132">
      <t>センタク</t>
    </rPh>
    <rPh sb="134" eb="137">
      <t>ホジョキン</t>
    </rPh>
    <rPh sb="137" eb="139">
      <t>ヨウシキ</t>
    </rPh>
    <rPh sb="140" eb="142">
      <t>テイシュツ</t>
    </rPh>
    <rPh sb="142" eb="143">
      <t>サキ</t>
    </rPh>
    <rPh sb="144" eb="146">
      <t>キサイ</t>
    </rPh>
    <rPh sb="148" eb="150">
      <t>バイタイ</t>
    </rPh>
    <rPh sb="155" eb="157">
      <t>サクセイ</t>
    </rPh>
    <rPh sb="167" eb="169">
      <t>シンサ</t>
    </rPh>
    <rPh sb="169" eb="171">
      <t>ジム</t>
    </rPh>
    <rPh sb="172" eb="175">
      <t>エンカツカ</t>
    </rPh>
    <rPh sb="179" eb="181">
      <t>センタク</t>
    </rPh>
    <rPh sb="186" eb="188">
      <t>ヨウシキ</t>
    </rPh>
    <rPh sb="212" eb="214">
      <t>サイド</t>
    </rPh>
    <rPh sb="214" eb="215">
      <t>スベ</t>
    </rPh>
    <rPh sb="217" eb="219">
      <t>ヨウシキ</t>
    </rPh>
    <rPh sb="220" eb="222">
      <t>カクニン</t>
    </rPh>
    <rPh sb="225" eb="227">
      <t>バアイ</t>
    </rPh>
    <rPh sb="230" eb="232">
      <t>テイシュツ</t>
    </rPh>
    <rPh sb="233" eb="235">
      <t>モクテキ</t>
    </rPh>
    <rPh sb="237" eb="239">
      <t>クウラン</t>
    </rPh>
    <rPh sb="240" eb="242">
      <t>センタク</t>
    </rPh>
    <phoneticPr fontId="9"/>
  </si>
  <si>
    <t>２　基本情報</t>
    <rPh sb="2" eb="4">
      <t>キホン</t>
    </rPh>
    <rPh sb="4" eb="6">
      <t>ジョウホウ</t>
    </rPh>
    <phoneticPr fontId="1"/>
  </si>
  <si>
    <t>下表に必要事項を入力してください。記入内容が各様式に反映されます。</t>
    <phoneticPr fontId="9"/>
  </si>
  <si>
    <t>法人名</t>
    <phoneticPr fontId="9"/>
  </si>
  <si>
    <t>フリガナ</t>
    <phoneticPr fontId="9"/>
  </si>
  <si>
    <t>名称</t>
    <rPh sb="0" eb="2">
      <t>メイショウ</t>
    </rPh>
    <phoneticPr fontId="9"/>
  </si>
  <si>
    <t>法人住所</t>
    <phoneticPr fontId="9"/>
  </si>
  <si>
    <t>〒</t>
    <phoneticPr fontId="9"/>
  </si>
  <si>
    <t>-</t>
    <phoneticPr fontId="9"/>
  </si>
  <si>
    <t>〒結合</t>
    <rPh sb="1" eb="3">
      <t>ケツゴウ</t>
    </rPh>
    <phoneticPr fontId="9"/>
  </si>
  <si>
    <t>住所１（番地・住居番号まで）</t>
    <rPh sb="0" eb="2">
      <t>ジュウショ</t>
    </rPh>
    <rPh sb="4" eb="6">
      <t>バンチ</t>
    </rPh>
    <rPh sb="7" eb="9">
      <t>ジュウキョ</t>
    </rPh>
    <rPh sb="9" eb="11">
      <t>バンゴウ</t>
    </rPh>
    <phoneticPr fontId="9"/>
  </si>
  <si>
    <t>住所２（建物名等）</t>
    <rPh sb="0" eb="2">
      <t>ジュウショ</t>
    </rPh>
    <rPh sb="4" eb="6">
      <t>タテモノ</t>
    </rPh>
    <rPh sb="6" eb="7">
      <t>メイ</t>
    </rPh>
    <rPh sb="7" eb="8">
      <t>トウ</t>
    </rPh>
    <phoneticPr fontId="9"/>
  </si>
  <si>
    <t>法人
代表者</t>
    <phoneticPr fontId="9"/>
  </si>
  <si>
    <t>職名</t>
    <rPh sb="0" eb="2">
      <t>ショクメイ</t>
    </rPh>
    <phoneticPr fontId="9"/>
  </si>
  <si>
    <t>氏名</t>
    <rPh sb="0" eb="2">
      <t>シメイ</t>
    </rPh>
    <phoneticPr fontId="9"/>
  </si>
  <si>
    <t>法人番号</t>
    <phoneticPr fontId="9"/>
  </si>
  <si>
    <t>書類作成
担当者</t>
    <phoneticPr fontId="9"/>
  </si>
  <si>
    <t>連絡先</t>
    <phoneticPr fontId="9"/>
  </si>
  <si>
    <t>電話番号</t>
    <rPh sb="0" eb="2">
      <t>デンワ</t>
    </rPh>
    <rPh sb="2" eb="4">
      <t>バンゴウ</t>
    </rPh>
    <phoneticPr fontId="9"/>
  </si>
  <si>
    <t>E-mail</t>
    <phoneticPr fontId="9"/>
  </si>
  <si>
    <t>３　補助金及び処遇改善加算の対象事業所に関する情報</t>
    <rPh sb="7" eb="9">
      <t>ショグウ</t>
    </rPh>
    <rPh sb="9" eb="11">
      <t>カイゼン</t>
    </rPh>
    <phoneticPr fontId="9"/>
  </si>
  <si>
    <t>下表に必要事項を入力してください。記入内容が別紙様式2-2及び別紙様式2-4に反映されます。</t>
    <rPh sb="0" eb="2">
      <t>カヒョウ</t>
    </rPh>
    <rPh sb="3" eb="5">
      <t>ヒツヨウ</t>
    </rPh>
    <rPh sb="5" eb="7">
      <t>ジコウ</t>
    </rPh>
    <rPh sb="8" eb="10">
      <t>ニュウリョク</t>
    </rPh>
    <rPh sb="17" eb="19">
      <t>キニュウ</t>
    </rPh>
    <rPh sb="19" eb="21">
      <t>ナイヨウ</t>
    </rPh>
    <rPh sb="22" eb="24">
      <t>ベッシ</t>
    </rPh>
    <rPh sb="24" eb="26">
      <t>ヨウシキ</t>
    </rPh>
    <rPh sb="29" eb="30">
      <t>オヨ</t>
    </rPh>
    <rPh sb="31" eb="33">
      <t>ベッシ</t>
    </rPh>
    <rPh sb="33" eb="35">
      <t>ヨウシキ</t>
    </rPh>
    <rPh sb="39" eb="41">
      <t>ハンエイ</t>
    </rPh>
    <phoneticPr fontId="9"/>
  </si>
  <si>
    <t>番号</t>
    <rPh sb="0" eb="2">
      <t>バンゴウ</t>
    </rPh>
    <phoneticPr fontId="9"/>
  </si>
  <si>
    <t>指定権者名</t>
    <rPh sb="0" eb="2">
      <t>シテイ</t>
    </rPh>
    <rPh sb="2" eb="3">
      <t>ケン</t>
    </rPh>
    <rPh sb="3" eb="4">
      <t>ジャ</t>
    </rPh>
    <rPh sb="4" eb="5">
      <t>メイ</t>
    </rPh>
    <phoneticPr fontId="9"/>
  </si>
  <si>
    <t>事業所の所在地</t>
    <rPh sb="0" eb="3">
      <t>ジギョウショ</t>
    </rPh>
    <rPh sb="4" eb="7">
      <t>ショザイチ</t>
    </rPh>
    <phoneticPr fontId="9"/>
  </si>
  <si>
    <t>事業所名</t>
    <rPh sb="0" eb="2">
      <t>ジギョウ</t>
    </rPh>
    <rPh sb="2" eb="3">
      <t>ショ</t>
    </rPh>
    <rPh sb="3" eb="4">
      <t>メイ</t>
    </rPh>
    <phoneticPr fontId="9"/>
  </si>
  <si>
    <t>サービス名</t>
    <rPh sb="4" eb="5">
      <t>メイ</t>
    </rPh>
    <phoneticPr fontId="9"/>
  </si>
  <si>
    <t>サービスコード</t>
    <phoneticPr fontId="9"/>
  </si>
  <si>
    <t>都道府県</t>
    <rPh sb="0" eb="4">
      <t>トドウフケン</t>
    </rPh>
    <phoneticPr fontId="9"/>
  </si>
  <si>
    <t>市区町村</t>
    <rPh sb="0" eb="2">
      <t>シク</t>
    </rPh>
    <rPh sb="2" eb="4">
      <t>チョウソン</t>
    </rPh>
    <phoneticPr fontId="9"/>
  </si>
  <si>
    <t>別紙様式２－１ （処遇改善加算　総括表）</t>
    <rPh sb="0" eb="2">
      <t>ベッシ</t>
    </rPh>
    <rPh sb="2" eb="4">
      <t>ヨウシキ</t>
    </rPh>
    <rPh sb="9" eb="11">
      <t>ショグウ</t>
    </rPh>
    <rPh sb="11" eb="13">
      <t>カイゼン</t>
    </rPh>
    <rPh sb="13" eb="15">
      <t>カサン</t>
    </rPh>
    <rPh sb="16" eb="19">
      <t>ソウカツヒョウ</t>
    </rPh>
    <phoneticPr fontId="9"/>
  </si>
  <si>
    <t>提出先</t>
    <rPh sb="0" eb="2">
      <t>テイシュツ</t>
    </rPh>
    <rPh sb="2" eb="3">
      <t>サキ</t>
    </rPh>
    <phoneticPr fontId="9"/>
  </si>
  <si>
    <t>提出目的</t>
    <rPh sb="0" eb="2">
      <t>テイシュツ</t>
    </rPh>
    <rPh sb="2" eb="4">
      <t>モクテキ</t>
    </rPh>
    <phoneticPr fontId="9"/>
  </si>
  <si>
    <t>１　基本情報</t>
    <rPh sb="2" eb="4">
      <t>キホン</t>
    </rPh>
    <rPh sb="4" eb="6">
      <t>ジョウホウ</t>
    </rPh>
    <phoneticPr fontId="9"/>
  </si>
  <si>
    <t>法人名</t>
    <rPh sb="0" eb="2">
      <t>ホウジン</t>
    </rPh>
    <rPh sb="2" eb="3">
      <t>メイ</t>
    </rPh>
    <phoneticPr fontId="9"/>
  </si>
  <si>
    <t>法人所在地</t>
    <rPh sb="0" eb="2">
      <t>ホウジン</t>
    </rPh>
    <rPh sb="2" eb="5">
      <t>ショザイチ</t>
    </rPh>
    <phoneticPr fontId="9"/>
  </si>
  <si>
    <t>書類作成担当者</t>
    <rPh sb="0" eb="2">
      <t>ショルイ</t>
    </rPh>
    <rPh sb="2" eb="4">
      <t>サクセイ</t>
    </rPh>
    <rPh sb="4" eb="7">
      <t>タントウシャ</t>
    </rPh>
    <phoneticPr fontId="9"/>
  </si>
  <si>
    <t>連絡先</t>
    <rPh sb="0" eb="3">
      <t>レンラクサキ</t>
    </rPh>
    <phoneticPr fontId="9"/>
  </si>
  <si>
    <t>２　賃金改善計画：加算額以上の賃金改善について（全体）</t>
    <rPh sb="9" eb="11">
      <t>カサン</t>
    </rPh>
    <rPh sb="11" eb="12">
      <t>ガク</t>
    </rPh>
    <rPh sb="12" eb="14">
      <t>イジョウ</t>
    </rPh>
    <rPh sb="15" eb="17">
      <t>チンギン</t>
    </rPh>
    <rPh sb="17" eb="19">
      <t>カイゼン</t>
    </rPh>
    <rPh sb="24" eb="26">
      <t>ゼンタイ</t>
    </rPh>
    <phoneticPr fontId="9"/>
  </si>
  <si>
    <t>令和７年度に賃金改善が必要な額と賃金改善の見込額</t>
    <rPh sb="0" eb="2">
      <t>レイワ</t>
    </rPh>
    <rPh sb="3" eb="5">
      <t>ネンド</t>
    </rPh>
    <rPh sb="6" eb="8">
      <t>チンギン</t>
    </rPh>
    <rPh sb="8" eb="10">
      <t>カイゼン</t>
    </rPh>
    <rPh sb="11" eb="13">
      <t>ヒツヨウ</t>
    </rPh>
    <rPh sb="14" eb="15">
      <t>ガク</t>
    </rPh>
    <rPh sb="16" eb="18">
      <t>チンギン</t>
    </rPh>
    <rPh sb="18" eb="20">
      <t>カイゼン</t>
    </rPh>
    <rPh sb="21" eb="23">
      <t>ミコミ</t>
    </rPh>
    <rPh sb="23" eb="24">
      <t>ガク</t>
    </rPh>
    <phoneticPr fontId="9"/>
  </si>
  <si>
    <t>①</t>
    <phoneticPr fontId="9"/>
  </si>
  <si>
    <t>令和７年度の加算の見込額</t>
  </si>
  <si>
    <t>円</t>
    <rPh sb="0" eb="1">
      <t>エン</t>
    </rPh>
    <phoneticPr fontId="9"/>
  </si>
  <si>
    <t>②</t>
    <phoneticPr fontId="9"/>
  </si>
  <si>
    <t>令和６年度の加算額のうち、令和７年度の賃金改善に充てるために繰り越す予定の額</t>
    <rPh sb="0" eb="2">
      <t>レイワ</t>
    </rPh>
    <rPh sb="3" eb="5">
      <t>ネンド</t>
    </rPh>
    <rPh sb="6" eb="9">
      <t>カサンガク</t>
    </rPh>
    <rPh sb="30" eb="31">
      <t>ク</t>
    </rPh>
    <rPh sb="32" eb="33">
      <t>コ</t>
    </rPh>
    <rPh sb="34" eb="36">
      <t>ヨテイ</t>
    </rPh>
    <rPh sb="37" eb="38">
      <t>ガク</t>
    </rPh>
    <phoneticPr fontId="9"/>
  </si>
  <si>
    <t>←</t>
    <phoneticPr fontId="9"/>
  </si>
  <si>
    <t>③</t>
    <phoneticPr fontId="9"/>
  </si>
  <si>
    <t>令和７年度の賃金改善に充てる必要がある加算の見込額（賃金改善が必要な額）（a ＋ b）</t>
    <rPh sb="6" eb="8">
      <t>チンギン</t>
    </rPh>
    <rPh sb="8" eb="10">
      <t>カイゼン</t>
    </rPh>
    <rPh sb="11" eb="12">
      <t>ア</t>
    </rPh>
    <rPh sb="14" eb="16">
      <t>ヒツヨウ</t>
    </rPh>
    <rPh sb="19" eb="20">
      <t>カ</t>
    </rPh>
    <rPh sb="20" eb="22">
      <t>ミコミ</t>
    </rPh>
    <rPh sb="22" eb="23">
      <t>ガク</t>
    </rPh>
    <rPh sb="24" eb="26">
      <t>チンギン</t>
    </rPh>
    <rPh sb="26" eb="28">
      <t>カイゼン</t>
    </rPh>
    <rPh sb="29" eb="31">
      <t>ヒツヨウ</t>
    </rPh>
    <rPh sb="32" eb="33">
      <t>ガク</t>
    </rPh>
    <phoneticPr fontId="9"/>
  </si>
  <si>
    <t>！④賃金改善の見込額 (d) が ③賃金改善が必要な額 (c) を下回っています。</t>
    <rPh sb="2" eb="4">
      <t>チンギン</t>
    </rPh>
    <rPh sb="4" eb="6">
      <t>カイゼン</t>
    </rPh>
    <rPh sb="7" eb="9">
      <t>ミコミ</t>
    </rPh>
    <rPh sb="9" eb="10">
      <t>ガク</t>
    </rPh>
    <rPh sb="18" eb="22">
      <t>チンギンカイゼン</t>
    </rPh>
    <rPh sb="23" eb="25">
      <t>ヒツヨウ</t>
    </rPh>
    <rPh sb="26" eb="27">
      <t>ガク</t>
    </rPh>
    <rPh sb="33" eb="35">
      <t>シタマワ</t>
    </rPh>
    <phoneticPr fontId="9"/>
  </si>
  <si>
    <t>④</t>
    <phoneticPr fontId="9"/>
  </si>
  <si>
    <t>【記入上の注意】</t>
    <rPh sb="1" eb="3">
      <t>キニュウ</t>
    </rPh>
    <rPh sb="3" eb="4">
      <t>ジョウ</t>
    </rPh>
    <rPh sb="5" eb="7">
      <t>チュウイ</t>
    </rPh>
    <phoneticPr fontId="9"/>
  </si>
  <si>
    <t>・</t>
    <phoneticPr fontId="9"/>
  </si>
  <si>
    <t>(d)には、令和６年度からの繰り越し分(b)の配分を含め、令和７年度に実施する賃金改善の見込額を計算し、記入すること。
その際、加算による賃金改善を行った場合の法定福利費等の事業主負担の増加分を含めることができる。</t>
    <rPh sb="23" eb="25">
      <t>ハイブン</t>
    </rPh>
    <rPh sb="26" eb="27">
      <t>フク</t>
    </rPh>
    <rPh sb="29" eb="31">
      <t>レイワ</t>
    </rPh>
    <rPh sb="32" eb="34">
      <t>ネンド</t>
    </rPh>
    <rPh sb="35" eb="37">
      <t>ジッシ</t>
    </rPh>
    <rPh sb="39" eb="41">
      <t>チンギン</t>
    </rPh>
    <rPh sb="41" eb="43">
      <t>カイゼン</t>
    </rPh>
    <rPh sb="44" eb="46">
      <t>ミコミ</t>
    </rPh>
    <rPh sb="46" eb="47">
      <t>ガク</t>
    </rPh>
    <rPh sb="52" eb="54">
      <t>キニュウ</t>
    </rPh>
    <rPh sb="62" eb="63">
      <t>サイ</t>
    </rPh>
    <phoneticPr fontId="9"/>
  </si>
  <si>
    <t xml:space="preserve">（１）月額賃金改善要件Ⅰ（処遇改善加算Ⅳの1/2以上の月額賃金改善）　【処遇改善加算Ⅰ～Ⅳ】
</t>
    <rPh sb="3" eb="5">
      <t>ゲツガク</t>
    </rPh>
    <rPh sb="5" eb="7">
      <t>チンギン</t>
    </rPh>
    <rPh sb="7" eb="9">
      <t>カイゼン</t>
    </rPh>
    <rPh sb="9" eb="11">
      <t>ヨウケン</t>
    </rPh>
    <phoneticPr fontId="9"/>
  </si>
  <si>
    <t>別紙様式2-2「①月額賃金改善要件Ⅰ」の欄から転記</t>
    <rPh sb="9" eb="11">
      <t>ゲツガク</t>
    </rPh>
    <rPh sb="11" eb="13">
      <t>チンギン</t>
    </rPh>
    <rPh sb="13" eb="15">
      <t>カイゼン</t>
    </rPh>
    <rPh sb="15" eb="17">
      <t>ヨウケン</t>
    </rPh>
    <phoneticPr fontId="9"/>
  </si>
  <si>
    <t>令和７年度の処遇改善加算Ⅳ相当の見込額の１／２</t>
    <rPh sb="13" eb="15">
      <t>ソウトウ</t>
    </rPh>
    <rPh sb="16" eb="18">
      <t>ミコミ</t>
    </rPh>
    <rPh sb="18" eb="19">
      <t>ガク</t>
    </rPh>
    <phoneticPr fontId="9"/>
  </si>
  <si>
    <t>！②が①以上になっていません。</t>
    <phoneticPr fontId="9"/>
  </si>
  <si>
    <t>令和７年度の加算による賃金改善の見込額のうち、月額賃金改善による額 　（①の見込額以上となること）</t>
    <rPh sb="6" eb="8">
      <t>カサン</t>
    </rPh>
    <rPh sb="23" eb="29">
      <t>ゲツガクチンギンカイゼン</t>
    </rPh>
    <rPh sb="32" eb="33">
      <t>ガク</t>
    </rPh>
    <rPh sb="38" eb="40">
      <t>ミコミ</t>
    </rPh>
    <rPh sb="40" eb="41">
      <t>ガク</t>
    </rPh>
    <rPh sb="41" eb="43">
      <t>イジョウ</t>
    </rPh>
    <phoneticPr fontId="9"/>
  </si>
  <si>
    <t>令和７年４月以降の処遇改善加算の配分方法のうち、基本給等（基本給又は決まって毎月支払われる手当）で行っている賃金改善の総額を記入してください。</t>
  </si>
  <si>
    <t>（２）月額賃金改善要件Ⅱ（旧ベア加算相当の2/3以上の新規の月額賃金改善） 【処遇改善加算Ⅰ～Ⅳ】
　※令和７年３月時点で処遇改善加算Ⅴ(1)・(3)・(5)・(6)・(8)・(10)・(11)・(12)・(14)を算定していた事業所のみ</t>
    <rPh sb="3" eb="5">
      <t>ゲツガク</t>
    </rPh>
    <rPh sb="5" eb="7">
      <t>チンギン</t>
    </rPh>
    <rPh sb="7" eb="9">
      <t>カイゼン</t>
    </rPh>
    <rPh sb="9" eb="11">
      <t>ヨウケン</t>
    </rPh>
    <rPh sb="52" eb="54">
      <t>レイワ</t>
    </rPh>
    <rPh sb="55" eb="56">
      <t>ネン</t>
    </rPh>
    <rPh sb="57" eb="58">
      <t>ガツ</t>
    </rPh>
    <rPh sb="58" eb="60">
      <t>ジテン</t>
    </rPh>
    <rPh sb="108" eb="110">
      <t>サンテイ</t>
    </rPh>
    <rPh sb="114" eb="117">
      <t>ジギョウショ</t>
    </rPh>
    <phoneticPr fontId="9"/>
  </si>
  <si>
    <t>別紙様式2-2「②月額賃金改善要件Ⅱ」の欄から転記</t>
    <rPh sb="9" eb="11">
      <t>ゲツガク</t>
    </rPh>
    <rPh sb="11" eb="13">
      <t>チンギン</t>
    </rPh>
    <rPh sb="13" eb="15">
      <t>カイゼン</t>
    </rPh>
    <rPh sb="15" eb="17">
      <t>ヨウケン</t>
    </rPh>
    <phoneticPr fontId="9"/>
  </si>
  <si>
    <t>令和７年４月以降の加算（見込額）のうち、新たに
増加する旧ベースアップ等加算相当の見込額</t>
    <phoneticPr fontId="9"/>
  </si>
  <si>
    <t>！この欄は直接要件には影響しませんが、②が①以上となっていません。</t>
    <rPh sb="3" eb="4">
      <t>ラン</t>
    </rPh>
    <rPh sb="5" eb="7">
      <t>チョクセツ</t>
    </rPh>
    <rPh sb="7" eb="9">
      <t>ヨウケン</t>
    </rPh>
    <rPh sb="11" eb="13">
      <t>エイキョウ</t>
    </rPh>
    <rPh sb="22" eb="24">
      <t>イジョウ</t>
    </rPh>
    <phoneticPr fontId="9"/>
  </si>
  <si>
    <t>上記①を原資として実施する新たな賃金改善の見込額</t>
    <phoneticPr fontId="9"/>
  </si>
  <si>
    <t>（</t>
    <phoneticPr fontId="9"/>
  </si>
  <si>
    <t>％</t>
    <phoneticPr fontId="9"/>
  </si>
  <si>
    <t>）</t>
    <phoneticPr fontId="9"/>
  </si>
  <si>
    <t>！（i）の値が②より大きくなっているか、旧ベースアップ等加算相当の見込額の2/3以上の新規の月額賃金改善を行う計画になっていません。</t>
    <rPh sb="5" eb="6">
      <t>アタイ</t>
    </rPh>
    <rPh sb="10" eb="11">
      <t>オオ</t>
    </rPh>
    <rPh sb="20" eb="21">
      <t>キュウ</t>
    </rPh>
    <rPh sb="21" eb="22">
      <t>シンキュウ</t>
    </rPh>
    <rPh sb="27" eb="28">
      <t>トウ</t>
    </rPh>
    <rPh sb="33" eb="35">
      <t>ミコミ</t>
    </rPh>
    <rPh sb="35" eb="36">
      <t>ガク</t>
    </rPh>
    <rPh sb="50" eb="52">
      <t>カイゼン</t>
    </rPh>
    <rPh sb="53" eb="54">
      <t>オコナ</t>
    </rPh>
    <rPh sb="55" eb="57">
      <t>ケイカク</t>
    </rPh>
    <phoneticPr fontId="9"/>
  </si>
  <si>
    <r>
      <t>ⅰ）うち、基本給等の新規の引上げによる賃金改善
　　の見込額</t>
    </r>
    <r>
      <rPr>
        <b/>
        <sz val="9"/>
        <color theme="1"/>
        <rFont val="ＭＳ Ｐゴシック"/>
        <family val="3"/>
        <charset val="128"/>
      </rPr>
      <t xml:space="preserve">（①の額の2/3以上となること）
</t>
    </r>
    <r>
      <rPr>
        <sz val="8"/>
        <color theme="1"/>
        <rFont val="ＭＳ Ｐゴシック"/>
        <family val="3"/>
        <charset val="128"/>
      </rPr>
      <t>　　（括弧内は月額（12か月間算定するとした場合））</t>
    </r>
    <rPh sb="5" eb="7">
      <t>キホン</t>
    </rPh>
    <rPh sb="7" eb="8">
      <t>キュウ</t>
    </rPh>
    <rPh sb="8" eb="9">
      <t>トウ</t>
    </rPh>
    <rPh sb="10" eb="12">
      <t>シンキ</t>
    </rPh>
    <rPh sb="27" eb="29">
      <t>ミコミ</t>
    </rPh>
    <rPh sb="33" eb="34">
      <t>ガク</t>
    </rPh>
    <rPh sb="38" eb="40">
      <t>イジョウ</t>
    </rPh>
    <rPh sb="50" eb="52">
      <t>カッコ</t>
    </rPh>
    <rPh sb="52" eb="53">
      <t>ナイ</t>
    </rPh>
    <rPh sb="54" eb="56">
      <t>ゲツガク</t>
    </rPh>
    <phoneticPr fontId="9"/>
  </si>
  <si>
    <t>（３）キャリアパス要件Ⅰ・Ⅱ（任用要件・賃金体系の整備等、研修の実施等）　【処遇改善加算Ⅰ～Ⅳ】</t>
    <rPh sb="9" eb="11">
      <t>ヨウケン</t>
    </rPh>
    <phoneticPr fontId="9"/>
  </si>
  <si>
    <t>処遇改善加算Ⅰ・Ⅱ・Ⅲ・Ⅳを算定する事業所数</t>
    <rPh sb="14" eb="16">
      <t>サンテイ</t>
    </rPh>
    <rPh sb="18" eb="21">
      <t>ジギョウショ</t>
    </rPh>
    <rPh sb="21" eb="22">
      <t>スウ</t>
    </rPh>
    <phoneticPr fontId="9"/>
  </si>
  <si>
    <t>別紙様式2-2「③・④キャリアパス要件Ⅰ・Ⅱ」の欄から転記（詳しい要件の内容は参考シートを参照）</t>
    <phoneticPr fontId="9"/>
  </si>
  <si>
    <t>（４）キャリアパス要件Ⅲ（昇給の仕組みの整備等）　【処遇改善加算Ⅰ～Ⅲ】</t>
    <rPh sb="9" eb="11">
      <t>ヨウケン</t>
    </rPh>
    <rPh sb="13" eb="15">
      <t>ショウキュウ</t>
    </rPh>
    <rPh sb="16" eb="18">
      <t>シク</t>
    </rPh>
    <rPh sb="20" eb="22">
      <t>セイビ</t>
    </rPh>
    <rPh sb="22" eb="23">
      <t>トウ</t>
    </rPh>
    <phoneticPr fontId="9"/>
  </si>
  <si>
    <t>処遇改善加算Ⅰ・Ⅱ・Ⅲを算定する事業所数</t>
    <rPh sb="12" eb="14">
      <t>サンテイ</t>
    </rPh>
    <rPh sb="16" eb="19">
      <t>ジギョウショ</t>
    </rPh>
    <rPh sb="19" eb="20">
      <t>スウ</t>
    </rPh>
    <phoneticPr fontId="9"/>
  </si>
  <si>
    <t>別紙様式2-2「⑤キャリアパス要件Ⅲ」の欄から転記（詳しい要件の内容は参考シートを参照）</t>
    <phoneticPr fontId="9"/>
  </si>
  <si>
    <t>（５）キャリアパス要件Ⅳ（改善後の賃金要件）　【処遇改善加算Ⅰ・Ⅱ】</t>
    <rPh sb="9" eb="11">
      <t>ヨウケン</t>
    </rPh>
    <phoneticPr fontId="9"/>
  </si>
  <si>
    <t>処遇改善加算Ⅰ・Ⅱを算定する事業所数</t>
    <rPh sb="10" eb="12">
      <t>サンテイ</t>
    </rPh>
    <rPh sb="14" eb="17">
      <t>ジギョウショ</t>
    </rPh>
    <rPh sb="17" eb="18">
      <t>スウ</t>
    </rPh>
    <phoneticPr fontId="9"/>
  </si>
  <si>
    <t>別紙様式2-2「⑥キャリアパス要件Ⅳ」の欄から転記</t>
    <phoneticPr fontId="9"/>
  </si>
  <si>
    <t>⇒上記に「×」が付いた場合、この欄に記入すること</t>
    <rPh sb="1" eb="3">
      <t>ジョウキ</t>
    </rPh>
    <phoneticPr fontId="9"/>
  </si>
  <si>
    <t>「改善後の賃金が年額440万円以上となる者」を設定できない場合その理由</t>
    <rPh sb="1" eb="3">
      <t>カイゼン</t>
    </rPh>
    <phoneticPr fontId="9"/>
  </si>
  <si>
    <t>！キャリアパス要件Ⅳの欄に「×」があるのに、左のチェックボックスにチェック（✔）が入っていません。</t>
    <rPh sb="7" eb="9">
      <t>ヨウケン</t>
    </rPh>
    <rPh sb="11" eb="12">
      <t>ラン</t>
    </rPh>
    <rPh sb="22" eb="23">
      <t>ヒダリ</t>
    </rPh>
    <phoneticPr fontId="9"/>
  </si>
  <si>
    <t>小規模事業所等で職員間の賃金バランスに配慮が必要のため。</t>
    <rPh sb="0" eb="1">
      <t>ショウ</t>
    </rPh>
    <rPh sb="1" eb="3">
      <t>キボ</t>
    </rPh>
    <rPh sb="3" eb="6">
      <t>ジギョウショ</t>
    </rPh>
    <rPh sb="6" eb="7">
      <t>トウ</t>
    </rPh>
    <rPh sb="8" eb="11">
      <t>ショクインカン</t>
    </rPh>
    <rPh sb="12" eb="14">
      <t>チンギン</t>
    </rPh>
    <rPh sb="19" eb="21">
      <t>ハイリョ</t>
    </rPh>
    <rPh sb="22" eb="24">
      <t>ヒツヨウ</t>
    </rPh>
    <phoneticPr fontId="3"/>
  </si>
  <si>
    <t>職員全体の賃金水準が低い、地域の賃金水準が低い等の理由により、直ちに年額440万円まで賃金を引き上げることが困難であるため。</t>
    <rPh sb="0" eb="2">
      <t>ショクイン</t>
    </rPh>
    <rPh sb="2" eb="4">
      <t>ゼンタイ</t>
    </rPh>
    <rPh sb="5" eb="7">
      <t>チンギン</t>
    </rPh>
    <rPh sb="7" eb="9">
      <t>スイジュン</t>
    </rPh>
    <rPh sb="10" eb="11">
      <t>ヒク</t>
    </rPh>
    <rPh sb="31" eb="32">
      <t>タダ</t>
    </rPh>
    <rPh sb="34" eb="36">
      <t>ネンガク</t>
    </rPh>
    <rPh sb="39" eb="40">
      <t>マン</t>
    </rPh>
    <rPh sb="40" eb="41">
      <t>エン</t>
    </rPh>
    <rPh sb="43" eb="45">
      <t>チンギン</t>
    </rPh>
    <rPh sb="46" eb="47">
      <t>ヒ</t>
    </rPh>
    <rPh sb="48" eb="49">
      <t>ア</t>
    </rPh>
    <rPh sb="54" eb="56">
      <t>コンナン</t>
    </rPh>
    <phoneticPr fontId="3"/>
  </si>
  <si>
    <t>年額440万円の賃金改善を行うに当たり、規程の整備や研修・実務経験の蓄積などに一定期間を要するため。</t>
    <rPh sb="0" eb="2">
      <t>ネンガク</t>
    </rPh>
    <rPh sb="5" eb="6">
      <t>マン</t>
    </rPh>
    <rPh sb="6" eb="7">
      <t>エン</t>
    </rPh>
    <rPh sb="16" eb="17">
      <t>ア</t>
    </rPh>
    <rPh sb="20" eb="22">
      <t>キテイ</t>
    </rPh>
    <phoneticPr fontId="9"/>
  </si>
  <si>
    <t>その他（</t>
    <rPh sb="2" eb="3">
      <t>タ</t>
    </rPh>
    <phoneticPr fontId="9"/>
  </si>
  <si>
    <t>！「その他」にチェック（✔）した場合は、具体的な内容を記載してください。</t>
    <rPh sb="4" eb="5">
      <t>タ</t>
    </rPh>
    <rPh sb="16" eb="18">
      <t>バアイ</t>
    </rPh>
    <rPh sb="20" eb="22">
      <t>グタイ</t>
    </rPh>
    <phoneticPr fontId="9"/>
  </si>
  <si>
    <t>処遇改善加算Ⅰを算定する事業所数</t>
    <rPh sb="8" eb="10">
      <t>サンテイ</t>
    </rPh>
    <rPh sb="12" eb="15">
      <t>ジギョウショ</t>
    </rPh>
    <rPh sb="15" eb="16">
      <t>スウ</t>
    </rPh>
    <phoneticPr fontId="9"/>
  </si>
  <si>
    <t>別紙様式2-2「⑦キャリアパス要件Ⅴ」の欄から転記</t>
    <rPh sb="15" eb="17">
      <t>ヨウケン</t>
    </rPh>
    <phoneticPr fontId="9"/>
  </si>
  <si>
    <t>（７）職場環境等要件　【処遇改善加算Ⅰ～Ⅳ】</t>
  </si>
  <si>
    <t>補助金を申請予定でない場合、各加算区分の算定に必要な令和７年度中の職場環境等要件を満たす。
※こちらを選択する場合には、下記の職場環境等要件の表にチェックをしてください。</t>
    <rPh sb="0" eb="3">
      <t>ホジョキン</t>
    </rPh>
    <rPh sb="4" eb="6">
      <t>シンセイ</t>
    </rPh>
    <rPh sb="6" eb="8">
      <t>ヨテイ</t>
    </rPh>
    <rPh sb="11" eb="13">
      <t>バアイ</t>
    </rPh>
    <rPh sb="14" eb="15">
      <t>カク</t>
    </rPh>
    <rPh sb="15" eb="17">
      <t>カサン</t>
    </rPh>
    <rPh sb="17" eb="19">
      <t>クブン</t>
    </rPh>
    <rPh sb="20" eb="22">
      <t>サンテイ</t>
    </rPh>
    <rPh sb="23" eb="25">
      <t>ヒツヨウ</t>
    </rPh>
    <rPh sb="26" eb="28">
      <t>レイワ</t>
    </rPh>
    <rPh sb="29" eb="31">
      <t>ネンド</t>
    </rPh>
    <rPh sb="31" eb="32">
      <t>チュウ</t>
    </rPh>
    <rPh sb="33" eb="40">
      <t>ショクバカンキョウトウヨウケン</t>
    </rPh>
    <rPh sb="41" eb="42">
      <t>ミ</t>
    </rPh>
    <rPh sb="51" eb="53">
      <t>センタク</t>
    </rPh>
    <rPh sb="55" eb="57">
      <t>バアイ</t>
    </rPh>
    <rPh sb="60" eb="62">
      <t>カキ</t>
    </rPh>
    <rPh sb="63" eb="65">
      <t>ショクバ</t>
    </rPh>
    <rPh sb="65" eb="67">
      <t>カンキョウ</t>
    </rPh>
    <rPh sb="67" eb="68">
      <t>トウ</t>
    </rPh>
    <rPh sb="68" eb="70">
      <t>ヨウケン</t>
    </rPh>
    <rPh sb="71" eb="72">
      <t>ヒョウ</t>
    </rPh>
    <phoneticPr fontId="9"/>
  </si>
  <si>
    <t>【処遇改善加算Ⅰ・Ⅱ】</t>
  </si>
  <si>
    <t>⇒</t>
    <phoneticPr fontId="9"/>
  </si>
  <si>
    <t>【処遇改善加算Ⅲ・Ⅳ】</t>
  </si>
  <si>
    <t>区分</t>
    <rPh sb="0" eb="2">
      <t>クブン</t>
    </rPh>
    <phoneticPr fontId="9"/>
  </si>
  <si>
    <t>内容</t>
    <rPh sb="0" eb="2">
      <t>ナイヨウ</t>
    </rPh>
    <phoneticPr fontId="9"/>
  </si>
  <si>
    <t>選択項目数</t>
    <rPh sb="0" eb="2">
      <t>センタク</t>
    </rPh>
    <rPh sb="2" eb="5">
      <t>コウモクスウ</t>
    </rPh>
    <phoneticPr fontId="9"/>
  </si>
  <si>
    <t>入職促進に向けた取組</t>
    <phoneticPr fontId="9"/>
  </si>
  <si>
    <t>②事業者の共同による採用・人事ローテーション・研修のための制度構築</t>
    <phoneticPr fontId="9"/>
  </si>
  <si>
    <t>⑦エルダー・メンター（仕事やメンタル面のサポート等をする担当者）制度等導入</t>
    <phoneticPr fontId="9"/>
  </si>
  <si>
    <t>⑧上位者・担当者等によるキャリア面談など、キャリアアップ・働き方等に関する定期的な相談の機会の確保</t>
    <phoneticPr fontId="9"/>
  </si>
  <si>
    <t>両立支援
・
多様な
働き方の
推進</t>
    <phoneticPr fontId="9"/>
  </si>
  <si>
    <t>⑩職員の事情等の状況に応じた勤務シフトや短時間正規職員制度の導入、職員の希望に即した非正規職員から正規職員への転換の制度等の整備</t>
    <phoneticPr fontId="9"/>
  </si>
  <si>
    <t>腰痛を
含む
心身の
健康管理</t>
    <phoneticPr fontId="9"/>
  </si>
  <si>
    <t>⑱現場の課題の見える化（課題の抽出、課題の構造化、業務時間調査の実施等）を実施している</t>
    <phoneticPr fontId="9"/>
  </si>
  <si>
    <t>⑲５S活動（業務管理の手法の１つ。整理・整頓・清掃・清潔・躾の頭文字をとったもの）等の実践による職場環境の整備を行っている</t>
    <phoneticPr fontId="9"/>
  </si>
  <si>
    <t>⑳業務手順書の作成や、記録・報告様式の工夫等による情報共有や作業負担の軽減を行っている</t>
    <phoneticPr fontId="9"/>
  </si>
  <si>
    <t>㉒介護ロボット（見守り支援、移乗支援、移動支援、排泄支援、入浴支援、介護業務支援等）又はインカム等の職員間の連絡調整の迅速化に資するICT機器（ビジネスチャットツール含む）の導入</t>
    <phoneticPr fontId="9"/>
  </si>
  <si>
    <t>㉔各種委員会の共同設置、各種指針・計画の共同策定、物品の共同購入等の事務処理部門の集約、共同で行うICTインフラの整備、人事管理システムや福利厚生システム等の共通化等、協働化を通じた職場環境の改善に向けた取組の実施</t>
    <phoneticPr fontId="9"/>
  </si>
  <si>
    <t>やりがい
・
働きがい
の醸成</t>
    <phoneticPr fontId="9"/>
  </si>
  <si>
    <t>見える化要件　【処遇改善加算Ⅰ・Ⅱ】</t>
    <rPh sb="0" eb="1">
      <t>ミ</t>
    </rPh>
    <rPh sb="3" eb="4">
      <t>カ</t>
    </rPh>
    <rPh sb="4" eb="5">
      <t>ヨウ</t>
    </rPh>
    <phoneticPr fontId="9"/>
  </si>
  <si>
    <t>実施する周知方法について、チェック（✔）すること。なお、令和７年度中の見込みでも差し支えない。</t>
    <rPh sb="33" eb="34">
      <t>チュウ</t>
    </rPh>
    <rPh sb="35" eb="37">
      <t>ミコミ</t>
    </rPh>
    <rPh sb="40" eb="41">
      <t>サ</t>
    </rPh>
    <rPh sb="42" eb="43">
      <t>ツカ</t>
    </rPh>
    <phoneticPr fontId="9"/>
  </si>
  <si>
    <t>！実施する周知方法が選択されていません。</t>
    <rPh sb="10" eb="12">
      <t>センタク</t>
    </rPh>
    <phoneticPr fontId="9"/>
  </si>
  <si>
    <t>ホームページ
への掲載</t>
    <rPh sb="9" eb="11">
      <t>ケイサイ</t>
    </rPh>
    <phoneticPr fontId="9"/>
  </si>
  <si>
    <t>職場環境等要件の28項目のうち、実施する取組項目の自社のホームページへの掲載</t>
    <rPh sb="22" eb="24">
      <t>コウモク</t>
    </rPh>
    <rPh sb="25" eb="27">
      <t>ジシャ</t>
    </rPh>
    <rPh sb="36" eb="38">
      <t>ケイサイ</t>
    </rPh>
    <phoneticPr fontId="9"/>
  </si>
  <si>
    <t>４　要件を満たすことの確認・証明</t>
    <phoneticPr fontId="9"/>
  </si>
  <si>
    <t>以下の点を確認し、満たしている項目に全てチェック（✔）すること。</t>
    <phoneticPr fontId="9"/>
  </si>
  <si>
    <t>確認事項</t>
    <rPh sb="0" eb="2">
      <t>カクニン</t>
    </rPh>
    <rPh sb="2" eb="4">
      <t>ジコウ</t>
    </rPh>
    <phoneticPr fontId="9"/>
  </si>
  <si>
    <r>
      <t xml:space="preserve">証明する資料の例
</t>
    </r>
    <r>
      <rPr>
        <sz val="8"/>
        <color theme="1"/>
        <rFont val="ＭＳ Ｐゴシック"/>
        <family val="3"/>
        <charset val="128"/>
      </rPr>
      <t>（指定権者からの求めに応じて提出）</t>
    </r>
    <rPh sb="0" eb="2">
      <t>ショウメイ</t>
    </rPh>
    <rPh sb="4" eb="6">
      <t>シリョウ</t>
    </rPh>
    <rPh sb="7" eb="8">
      <t>レイ</t>
    </rPh>
    <rPh sb="10" eb="14">
      <t>シテイケンジャ</t>
    </rPh>
    <rPh sb="17" eb="18">
      <t>モト</t>
    </rPh>
    <rPh sb="20" eb="21">
      <t>オウ</t>
    </rPh>
    <rPh sb="23" eb="25">
      <t>テイシュツ</t>
    </rPh>
    <phoneticPr fontId="9"/>
  </si>
  <si>
    <t>！チェックボックスに必要なチェック（✔）が入っていない項目があります。</t>
    <rPh sb="10" eb="12">
      <t>ヒツヨウ</t>
    </rPh>
    <rPh sb="27" eb="29">
      <t>コウモク</t>
    </rPh>
    <phoneticPr fontId="9"/>
  </si>
  <si>
    <t>処遇改善加算として給付される額は、職員の賃金改善のために全額支出します。
また、処遇改善加算による賃金改善以外の部分で賃金水準を引き下げません。</t>
    <rPh sb="0" eb="2">
      <t>ショグウ</t>
    </rPh>
    <rPh sb="2" eb="6">
      <t>カイゼンカサン</t>
    </rPh>
    <rPh sb="9" eb="11">
      <t>キュウフ</t>
    </rPh>
    <rPh sb="14" eb="15">
      <t>ガク</t>
    </rPh>
    <rPh sb="17" eb="19">
      <t>ショクイン</t>
    </rPh>
    <rPh sb="20" eb="22">
      <t>チンギン</t>
    </rPh>
    <rPh sb="22" eb="24">
      <t>カイゼン</t>
    </rPh>
    <rPh sb="28" eb="30">
      <t>ゼンガク</t>
    </rPh>
    <rPh sb="30" eb="32">
      <t>シシュツ</t>
    </rPh>
    <phoneticPr fontId="9"/>
  </si>
  <si>
    <t>就業規則、給与規程、
給与明細等</t>
    <rPh sb="0" eb="2">
      <t>シュウギョウ</t>
    </rPh>
    <rPh sb="2" eb="4">
      <t>キソク</t>
    </rPh>
    <rPh sb="5" eb="7">
      <t>キュウヨ</t>
    </rPh>
    <rPh sb="7" eb="9">
      <t>キテイ</t>
    </rPh>
    <rPh sb="11" eb="13">
      <t>キュウヨ</t>
    </rPh>
    <rPh sb="13" eb="15">
      <t>メイサイ</t>
    </rPh>
    <rPh sb="15" eb="16">
      <t>トウ</t>
    </rPh>
    <phoneticPr fontId="9"/>
  </si>
  <si>
    <t>キャリアパス要件Ⅰ～Ⅲのうち、満たす必要のある項目について、証明となる書面を作成し、職員に周知しました。また、計画書の提出時点で書面の準備ができていない場合は、令和７年度中（令和８年３月末まで）に書面を整備します。</t>
    <rPh sb="6" eb="8">
      <t>ヨウケン</t>
    </rPh>
    <rPh sb="15" eb="16">
      <t>ミ</t>
    </rPh>
    <rPh sb="18" eb="20">
      <t>ヒツヨウ</t>
    </rPh>
    <rPh sb="23" eb="25">
      <t>コウモク</t>
    </rPh>
    <rPh sb="30" eb="32">
      <t>ショウメイ</t>
    </rPh>
    <rPh sb="35" eb="37">
      <t>ショメン</t>
    </rPh>
    <rPh sb="38" eb="40">
      <t>サクセイ</t>
    </rPh>
    <rPh sb="42" eb="44">
      <t>ショクイン</t>
    </rPh>
    <rPh sb="45" eb="47">
      <t>シュウチ</t>
    </rPh>
    <rPh sb="49" eb="51">
      <t>ショクイン</t>
    </rPh>
    <rPh sb="55" eb="58">
      <t>ケイカクショ</t>
    </rPh>
    <rPh sb="59" eb="61">
      <t>テイシュツ</t>
    </rPh>
    <rPh sb="61" eb="63">
      <t>ジテン</t>
    </rPh>
    <rPh sb="64" eb="66">
      <t>ショメン</t>
    </rPh>
    <rPh sb="67" eb="69">
      <t>ジュンビ</t>
    </rPh>
    <rPh sb="76" eb="78">
      <t>バアイ</t>
    </rPh>
    <rPh sb="98" eb="100">
      <t>ショメン</t>
    </rPh>
    <rPh sb="101" eb="103">
      <t>セイビ</t>
    </rPh>
    <phoneticPr fontId="9"/>
  </si>
  <si>
    <t>就業規則、給与規程、
資質向上のための計画等</t>
    <rPh sb="0" eb="2">
      <t>シュウギョウ</t>
    </rPh>
    <rPh sb="2" eb="4">
      <t>キソク</t>
    </rPh>
    <rPh sb="5" eb="7">
      <t>キュウヨ</t>
    </rPh>
    <rPh sb="7" eb="9">
      <t>キテイ</t>
    </rPh>
    <rPh sb="21" eb="22">
      <t>トウ</t>
    </rPh>
    <phoneticPr fontId="9"/>
  </si>
  <si>
    <t>労働基準法、労働災害補償保険法、最低賃金法、労働安全衛生法、雇用保険法その他の労働に関する法令に違反し、罰金以上の刑に処せられていません。</t>
    <rPh sb="0" eb="2">
      <t>ロウドウ</t>
    </rPh>
    <rPh sb="2" eb="5">
      <t>キジュンホウ</t>
    </rPh>
    <rPh sb="6" eb="8">
      <t>ロウドウ</t>
    </rPh>
    <rPh sb="8" eb="10">
      <t>サイガイ</t>
    </rPh>
    <rPh sb="10" eb="12">
      <t>ホショウ</t>
    </rPh>
    <rPh sb="12" eb="15">
      <t>ホケンホウ</t>
    </rPh>
    <rPh sb="16" eb="18">
      <t>サイテイ</t>
    </rPh>
    <rPh sb="18" eb="21">
      <t>チンギンホウ</t>
    </rPh>
    <rPh sb="22" eb="24">
      <t>ロウドウ</t>
    </rPh>
    <rPh sb="24" eb="26">
      <t>アンゼン</t>
    </rPh>
    <rPh sb="26" eb="29">
      <t>エイセイホウ</t>
    </rPh>
    <rPh sb="30" eb="32">
      <t>コヨウ</t>
    </rPh>
    <rPh sb="32" eb="35">
      <t>ホケンホウ</t>
    </rPh>
    <rPh sb="37" eb="38">
      <t>タ</t>
    </rPh>
    <rPh sb="39" eb="41">
      <t>ロウドウ</t>
    </rPh>
    <rPh sb="42" eb="43">
      <t>カン</t>
    </rPh>
    <rPh sb="45" eb="47">
      <t>ホウレイ</t>
    </rPh>
    <rPh sb="48" eb="50">
      <t>イハン</t>
    </rPh>
    <rPh sb="52" eb="54">
      <t>バッキン</t>
    </rPh>
    <rPh sb="54" eb="56">
      <t>イジョウ</t>
    </rPh>
    <rPh sb="57" eb="58">
      <t>ケイ</t>
    </rPh>
    <rPh sb="59" eb="60">
      <t>ショ</t>
    </rPh>
    <phoneticPr fontId="9"/>
  </si>
  <si>
    <t>―</t>
    <phoneticPr fontId="9"/>
  </si>
  <si>
    <t>労働保険料の納付が適正に行われています。</t>
    <rPh sb="0" eb="2">
      <t>ロウドウ</t>
    </rPh>
    <rPh sb="2" eb="5">
      <t>ホケンリョウ</t>
    </rPh>
    <rPh sb="6" eb="8">
      <t>ノウフ</t>
    </rPh>
    <rPh sb="9" eb="11">
      <t>テキセイ</t>
    </rPh>
    <rPh sb="12" eb="13">
      <t>オコナ</t>
    </rPh>
    <phoneticPr fontId="9"/>
  </si>
  <si>
    <t>労働保険関係成立届、
確定保険料申告書</t>
    <rPh sb="0" eb="2">
      <t>ロウドウ</t>
    </rPh>
    <rPh sb="2" eb="4">
      <t>ホケン</t>
    </rPh>
    <rPh sb="4" eb="6">
      <t>カンケイ</t>
    </rPh>
    <rPh sb="6" eb="8">
      <t>セイリツ</t>
    </rPh>
    <rPh sb="8" eb="9">
      <t>トド</t>
    </rPh>
    <rPh sb="11" eb="13">
      <t>カクテイ</t>
    </rPh>
    <rPh sb="13" eb="16">
      <t>ホケンリョウ</t>
    </rPh>
    <rPh sb="16" eb="19">
      <t>シンコクショ</t>
    </rPh>
    <phoneticPr fontId="9"/>
  </si>
  <si>
    <t>本計画書の内容及び賃金改善の方法を雇用する全ての職員に対して周知しました。</t>
    <rPh sb="0" eb="1">
      <t>ホン</t>
    </rPh>
    <rPh sb="1" eb="4">
      <t>ケイカクショ</t>
    </rPh>
    <rPh sb="5" eb="7">
      <t>ナイヨウ</t>
    </rPh>
    <rPh sb="7" eb="8">
      <t>オヨ</t>
    </rPh>
    <rPh sb="9" eb="13">
      <t>チンギンカイゼン</t>
    </rPh>
    <rPh sb="14" eb="16">
      <t>ホウホウ</t>
    </rPh>
    <rPh sb="17" eb="19">
      <t>コヨウ</t>
    </rPh>
    <rPh sb="21" eb="22">
      <t>スベ</t>
    </rPh>
    <rPh sb="24" eb="26">
      <t>ショクイン</t>
    </rPh>
    <rPh sb="27" eb="28">
      <t>タイ</t>
    </rPh>
    <rPh sb="30" eb="32">
      <t>シュウチ</t>
    </rPh>
    <phoneticPr fontId="9"/>
  </si>
  <si>
    <t>会議録、周知文書</t>
    <rPh sb="0" eb="3">
      <t>カイギロク</t>
    </rPh>
    <rPh sb="4" eb="6">
      <t>シュウチ</t>
    </rPh>
    <rPh sb="6" eb="8">
      <t>ブンショ</t>
    </rPh>
    <phoneticPr fontId="9"/>
  </si>
  <si>
    <t xml:space="preserve">指定権者のホームページ等で申請先を確認しており、処遇改善加算の提出先として案内のあった申請先に提出します。																							</t>
    <rPh sb="0" eb="4">
      <t>シテイケンジャ</t>
    </rPh>
    <rPh sb="24" eb="26">
      <t>ショグウ</t>
    </rPh>
    <rPh sb="26" eb="28">
      <t>カイゼン</t>
    </rPh>
    <rPh sb="28" eb="30">
      <t>カサン</t>
    </rPh>
    <rPh sb="31" eb="33">
      <t>テイシュツ</t>
    </rPh>
    <rPh sb="33" eb="34">
      <t>サキ</t>
    </rPh>
    <phoneticPr fontId="9"/>
  </si>
  <si>
    <t>※</t>
    <phoneticPr fontId="9"/>
  </si>
  <si>
    <t>各証明資料は、指定権者からの求めがあった場合には、速やかに提出すること。</t>
    <phoneticPr fontId="9"/>
  </si>
  <si>
    <t>本処遇改善計画書の記載内容・確認事項の内容に間違いがないこと及び
記載内容を証明する資料を適切に保管することを誓約します。</t>
    <rPh sb="0" eb="1">
      <t>ホン</t>
    </rPh>
    <rPh sb="1" eb="3">
      <t>ショグウ</t>
    </rPh>
    <rPh sb="3" eb="5">
      <t>カイゼン</t>
    </rPh>
    <rPh sb="5" eb="8">
      <t>ケイカクショ</t>
    </rPh>
    <rPh sb="30" eb="31">
      <t>オヨ</t>
    </rPh>
    <phoneticPr fontId="9"/>
  </si>
  <si>
    <t>令和</t>
    <rPh sb="0" eb="2">
      <t>レイワ</t>
    </rPh>
    <phoneticPr fontId="9"/>
  </si>
  <si>
    <t>年</t>
    <rPh sb="0" eb="1">
      <t>ネン</t>
    </rPh>
    <phoneticPr fontId="9"/>
  </si>
  <si>
    <t>月</t>
    <rPh sb="0" eb="1">
      <t>ゲツ</t>
    </rPh>
    <phoneticPr fontId="9"/>
  </si>
  <si>
    <t>日</t>
    <rPh sb="0" eb="1">
      <t>ニチ</t>
    </rPh>
    <phoneticPr fontId="9"/>
  </si>
  <si>
    <t>代表者</t>
    <rPh sb="0" eb="3">
      <t>ダイヒョウシャ</t>
    </rPh>
    <phoneticPr fontId="9"/>
  </si>
  <si>
    <t>（確認用）</t>
    <rPh sb="1" eb="4">
      <t>カクニンヨウ</t>
    </rPh>
    <phoneticPr fontId="9"/>
  </si>
  <si>
    <t>提出前のチェックリスト</t>
    <rPh sb="0" eb="2">
      <t>テイシュツ</t>
    </rPh>
    <rPh sb="2" eb="3">
      <t>マエ</t>
    </rPh>
    <phoneticPr fontId="9"/>
  </si>
  <si>
    <t>以下の項目にオレンジ色の「×」がないか、提出前に確認すること。「×」がある場合、当該項目の記載を修正すること。</t>
    <rPh sb="10" eb="11">
      <t>イロ</t>
    </rPh>
    <phoneticPr fontId="9"/>
  </si>
  <si>
    <t>空欄が表示される項目は、記入が不要であるため対応する必要はない。</t>
    <phoneticPr fontId="9"/>
  </si>
  <si>
    <t>２　賃金改善計画について</t>
    <rPh sb="2" eb="4">
      <t>チンギン</t>
    </rPh>
    <rPh sb="4" eb="6">
      <t>カイゼン</t>
    </rPh>
    <rPh sb="6" eb="8">
      <t>ケイカク</t>
    </rPh>
    <phoneticPr fontId="9"/>
  </si>
  <si>
    <t>令和７年度に繰り越す予定の額を含む、令和７年度の賃金改善が必要な額以上の賃金改善を行う計画となっていること</t>
    <rPh sb="0" eb="2">
      <t>レイワ</t>
    </rPh>
    <rPh sb="3" eb="5">
      <t>ネンド</t>
    </rPh>
    <rPh sb="6" eb="7">
      <t>ク</t>
    </rPh>
    <rPh sb="8" eb="9">
      <t>コ</t>
    </rPh>
    <rPh sb="10" eb="12">
      <t>ヨテイ</t>
    </rPh>
    <rPh sb="13" eb="14">
      <t>ガク</t>
    </rPh>
    <rPh sb="15" eb="16">
      <t>フク</t>
    </rPh>
    <rPh sb="18" eb="20">
      <t>レイワ</t>
    </rPh>
    <rPh sb="21" eb="23">
      <t>ネンド</t>
    </rPh>
    <rPh sb="24" eb="26">
      <t>チンギン</t>
    </rPh>
    <rPh sb="26" eb="28">
      <t>カイゼン</t>
    </rPh>
    <rPh sb="29" eb="31">
      <t>ヒツヨウ</t>
    </rPh>
    <rPh sb="32" eb="33">
      <t>ガク</t>
    </rPh>
    <rPh sb="41" eb="42">
      <t>オコナ</t>
    </rPh>
    <rPh sb="43" eb="45">
      <t>ケイカク</t>
    </rPh>
    <phoneticPr fontId="9"/>
  </si>
  <si>
    <t>（１）</t>
    <phoneticPr fontId="9"/>
  </si>
  <si>
    <t>月額賃金改善要件Ⅰ</t>
    <phoneticPr fontId="9"/>
  </si>
  <si>
    <t>処遇改善加算Ⅳの1/2以上の月額賃金改善を行う計画になっていること</t>
    <rPh sb="21" eb="22">
      <t>オコナ</t>
    </rPh>
    <rPh sb="23" eb="25">
      <t>ケイカク</t>
    </rPh>
    <phoneticPr fontId="9"/>
  </si>
  <si>
    <t>（２）</t>
    <phoneticPr fontId="9"/>
  </si>
  <si>
    <t>月額賃金改善要件Ⅱ</t>
    <phoneticPr fontId="9"/>
  </si>
  <si>
    <t>旧ベースアップ等加算相当の2/3以上の新規の月額賃金改善を行う計画になっていること</t>
    <rPh sb="29" eb="30">
      <t>オコナ</t>
    </rPh>
    <rPh sb="31" eb="33">
      <t>ケイカク</t>
    </rPh>
    <phoneticPr fontId="9"/>
  </si>
  <si>
    <t>（３）</t>
    <phoneticPr fontId="9"/>
  </si>
  <si>
    <t>キャリアパス要件Ⅰ・Ⅱ</t>
    <phoneticPr fontId="9"/>
  </si>
  <si>
    <t>（４）</t>
    <phoneticPr fontId="9"/>
  </si>
  <si>
    <t>キャリアパス要件Ⅲ</t>
    <phoneticPr fontId="9"/>
  </si>
  <si>
    <t>キャリアパス要件Ⅲ（昇給の仕組みの整備等）を満たすこと。ただし、満たさない場合は、令和７年度中（令和８年３月末まで）に昇給の仕組みを整備することを誓約していること</t>
    <rPh sb="22" eb="23">
      <t>ミ</t>
    </rPh>
    <rPh sb="32" eb="33">
      <t>ミ</t>
    </rPh>
    <rPh sb="37" eb="39">
      <t>バアイ</t>
    </rPh>
    <rPh sb="73" eb="75">
      <t>セイヤク</t>
    </rPh>
    <phoneticPr fontId="9"/>
  </si>
  <si>
    <t>（５）</t>
    <phoneticPr fontId="9"/>
  </si>
  <si>
    <t>キャリアパス要件Ⅳ</t>
    <phoneticPr fontId="9"/>
  </si>
  <si>
    <t>改善後の賃金が年額440万円以上となる者の数が事業所あたり１以上となるような計画になっていること。ただし、満たさない場合は、小規模事業所等である等の理由を記載すること</t>
    <rPh sb="19" eb="20">
      <t>モノ</t>
    </rPh>
    <rPh sb="21" eb="22">
      <t>カズ</t>
    </rPh>
    <rPh sb="23" eb="26">
      <t>ジギョウショ</t>
    </rPh>
    <rPh sb="30" eb="32">
      <t>イジョウ</t>
    </rPh>
    <rPh sb="38" eb="40">
      <t>ケイカク</t>
    </rPh>
    <rPh sb="53" eb="54">
      <t>ミ</t>
    </rPh>
    <rPh sb="58" eb="60">
      <t>バアイ</t>
    </rPh>
    <rPh sb="72" eb="73">
      <t>トウ</t>
    </rPh>
    <rPh sb="74" eb="76">
      <t>リユウ</t>
    </rPh>
    <rPh sb="77" eb="79">
      <t>キサイ</t>
    </rPh>
    <phoneticPr fontId="9"/>
  </si>
  <si>
    <t>（６）</t>
    <phoneticPr fontId="9"/>
  </si>
  <si>
    <t>キャリアパス要件Ⅴ</t>
    <phoneticPr fontId="9"/>
  </si>
  <si>
    <t>（７）</t>
    <phoneticPr fontId="9"/>
  </si>
  <si>
    <t>職場環境等要件</t>
    <phoneticPr fontId="9"/>
  </si>
  <si>
    <t>４　要件を満たすことの確認・証明</t>
    <rPh sb="2" eb="4">
      <t>ヨウケン</t>
    </rPh>
    <rPh sb="5" eb="6">
      <t>ミ</t>
    </rPh>
    <rPh sb="11" eb="13">
      <t>カクニン</t>
    </rPh>
    <rPh sb="14" eb="16">
      <t>ショウメイ</t>
    </rPh>
    <phoneticPr fontId="9"/>
  </si>
  <si>
    <t xml:space="preserve"> 必要な項目が全て選択されていること</t>
    <rPh sb="1" eb="3">
      <t>ヒツヨウ</t>
    </rPh>
    <rPh sb="4" eb="6">
      <t>コウモク</t>
    </rPh>
    <rPh sb="7" eb="8">
      <t>スベ</t>
    </rPh>
    <rPh sb="9" eb="11">
      <t>センタク</t>
    </rPh>
    <phoneticPr fontId="9"/>
  </si>
  <si>
    <t xml:space="preserve"> 誓約・記名が行われていること</t>
    <rPh sb="1" eb="3">
      <t>セイヤク</t>
    </rPh>
    <rPh sb="4" eb="6">
      <t>キメイ</t>
    </rPh>
    <rPh sb="7" eb="8">
      <t>オコナ</t>
    </rPh>
    <phoneticPr fontId="9"/>
  </si>
  <si>
    <t>別紙様式２－２（処遇改善加算　個票）</t>
    <rPh sb="0" eb="2">
      <t>ベッシ</t>
    </rPh>
    <rPh sb="2" eb="4">
      <t>ヨウシキ</t>
    </rPh>
    <rPh sb="15" eb="17">
      <t>コヒョウ</t>
    </rPh>
    <phoneticPr fontId="9"/>
  </si>
  <si>
    <t>⑥キャリアパス要件Ⅳについて（「令和７年度の算定予定」について）</t>
    <rPh sb="7" eb="9">
      <t>ヨウケン</t>
    </rPh>
    <rPh sb="16" eb="18">
      <t>レイワ</t>
    </rPh>
    <rPh sb="19" eb="21">
      <t>ネンド</t>
    </rPh>
    <rPh sb="22" eb="24">
      <t>サンテイ</t>
    </rPh>
    <rPh sb="24" eb="26">
      <t>ヨテイ</t>
    </rPh>
    <phoneticPr fontId="9"/>
  </si>
  <si>
    <t xml:space="preserve"> 処遇改善加算（見込額）の合計［円］
　（別紙様式2-1 2　①の内数）</t>
    <rPh sb="1" eb="3">
      <t>ショグウ</t>
    </rPh>
    <rPh sb="3" eb="5">
      <t>カイゼン</t>
    </rPh>
    <rPh sb="5" eb="7">
      <t>カサン</t>
    </rPh>
    <rPh sb="8" eb="10">
      <t>ミコ</t>
    </rPh>
    <rPh sb="10" eb="11">
      <t>ガク</t>
    </rPh>
    <rPh sb="13" eb="15">
      <t>ゴウケイ</t>
    </rPh>
    <rPh sb="16" eb="17">
      <t>エン</t>
    </rPh>
    <rPh sb="33" eb="35">
      <t>ウチスウ</t>
    </rPh>
    <phoneticPr fontId="9"/>
  </si>
  <si>
    <t>改善後の賃金が年額440万円以上となる者の数</t>
    <phoneticPr fontId="9"/>
  </si>
  <si>
    <t>　うち、処遇改善加算Ⅳ相当の１／２（見込額）の合計［円］
  （別紙様式2-1 3(1)①に転記）</t>
    <rPh sb="4" eb="6">
      <t>ショグウ</t>
    </rPh>
    <rPh sb="6" eb="8">
      <t>カイゼン</t>
    </rPh>
    <rPh sb="8" eb="10">
      <t>カサン</t>
    </rPh>
    <rPh sb="11" eb="13">
      <t>ソウトウ</t>
    </rPh>
    <rPh sb="18" eb="20">
      <t>ミコ</t>
    </rPh>
    <rPh sb="20" eb="21">
      <t>ガク</t>
    </rPh>
    <rPh sb="23" eb="25">
      <t>ゴウケイ</t>
    </rPh>
    <rPh sb="26" eb="27">
      <t>エン</t>
    </rPh>
    <phoneticPr fontId="9"/>
  </si>
  <si>
    <t xml:space="preserve">　うち、新たに増加する旧ベースアップ等加算相当の見込額［円］
 （別紙様式2-1 3(2)①に転記） </t>
    <rPh sb="4" eb="5">
      <t>アラ</t>
    </rPh>
    <rPh sb="7" eb="9">
      <t>ゾウカ</t>
    </rPh>
    <rPh sb="11" eb="12">
      <t>キュウ</t>
    </rPh>
    <rPh sb="18" eb="19">
      <t>トウ</t>
    </rPh>
    <rPh sb="19" eb="21">
      <t>カサン</t>
    </rPh>
    <rPh sb="21" eb="23">
      <t>ソウトウ</t>
    </rPh>
    <rPh sb="24" eb="26">
      <t>ミコ</t>
    </rPh>
    <rPh sb="26" eb="27">
      <t>ガク</t>
    </rPh>
    <rPh sb="28" eb="29">
      <t>エン</t>
    </rPh>
    <phoneticPr fontId="9"/>
  </si>
  <si>
    <t>「令和７年度中に満たす」とした事業所数</t>
    <rPh sb="1" eb="3">
      <t>レイワ</t>
    </rPh>
    <rPh sb="4" eb="6">
      <t>ネンド</t>
    </rPh>
    <rPh sb="6" eb="7">
      <t>チュウ</t>
    </rPh>
    <rPh sb="8" eb="9">
      <t>ミ</t>
    </rPh>
    <rPh sb="15" eb="18">
      <t>ジギョウショ</t>
    </rPh>
    <rPh sb="18" eb="19">
      <t>スウ</t>
    </rPh>
    <phoneticPr fontId="9"/>
  </si>
  <si>
    <t>【記入上の注意】
 ・ 改善後の賃金が年額440万円以上であることは、処遇改善加算による賃金改善額を含む金額で判断すること。</t>
    <rPh sb="19" eb="21">
      <t>ネンガク</t>
    </rPh>
    <rPh sb="35" eb="37">
      <t>ショグウ</t>
    </rPh>
    <rPh sb="37" eb="39">
      <t>カイゼン</t>
    </rPh>
    <rPh sb="39" eb="41">
      <t>カサン</t>
    </rPh>
    <phoneticPr fontId="9"/>
  </si>
  <si>
    <t>③・④</t>
    <phoneticPr fontId="9"/>
  </si>
  <si>
    <t>⑤</t>
    <phoneticPr fontId="9"/>
  </si>
  <si>
    <t>⇒⑥キャリアパス要件Ⅳが「×」の場合、別紙様式2-1 ３（５）に特別な事情を記入</t>
    <rPh sb="16" eb="18">
      <t>バアイ</t>
    </rPh>
    <rPh sb="19" eb="21">
      <t>ベッシ</t>
    </rPh>
    <rPh sb="21" eb="23">
      <t>ヨウシキ</t>
    </rPh>
    <rPh sb="32" eb="34">
      <t>トクベツ</t>
    </rPh>
    <rPh sb="35" eb="37">
      <t>ジジョウ</t>
    </rPh>
    <rPh sb="38" eb="40">
      <t>キニュウ</t>
    </rPh>
    <phoneticPr fontId="9"/>
  </si>
  <si>
    <t>事業所名</t>
    <rPh sb="0" eb="3">
      <t>ジギョウショ</t>
    </rPh>
    <rPh sb="3" eb="4">
      <t>メイ</t>
    </rPh>
    <phoneticPr fontId="9"/>
  </si>
  <si>
    <t>令和７年３月時点の算定区分</t>
    <rPh sb="0" eb="2">
      <t>レイワ</t>
    </rPh>
    <rPh sb="3" eb="4">
      <t>ネン</t>
    </rPh>
    <rPh sb="5" eb="6">
      <t>ガツ</t>
    </rPh>
    <rPh sb="6" eb="8">
      <t>ジテン</t>
    </rPh>
    <phoneticPr fontId="9"/>
  </si>
  <si>
    <t>加算率</t>
    <rPh sb="0" eb="3">
      <t>カサンリツ</t>
    </rPh>
    <phoneticPr fontId="9"/>
  </si>
  <si>
    <t>令和７年４月以降に
算定する処遇改善加算の区分</t>
    <rPh sb="0" eb="2">
      <t>レイワ</t>
    </rPh>
    <rPh sb="3" eb="4">
      <t>ネン</t>
    </rPh>
    <rPh sb="5" eb="6">
      <t>ガツ</t>
    </rPh>
    <rPh sb="6" eb="8">
      <t>イコウ</t>
    </rPh>
    <rPh sb="10" eb="12">
      <t>サンテイ</t>
    </rPh>
    <rPh sb="21" eb="23">
      <t>クブン</t>
    </rPh>
    <phoneticPr fontId="9"/>
  </si>
  <si>
    <t>算定対象月
(d)
※通常は令和７年４月～令和８年３月</t>
    <rPh sb="0" eb="2">
      <t>サンテイ</t>
    </rPh>
    <rPh sb="2" eb="4">
      <t>タイショウ</t>
    </rPh>
    <rPh sb="4" eb="5">
      <t>ツキ</t>
    </rPh>
    <rPh sb="16" eb="18">
      <t>レイワ</t>
    </rPh>
    <rPh sb="19" eb="20">
      <t>ネン</t>
    </rPh>
    <rPh sb="23" eb="25">
      <t>レイワ</t>
    </rPh>
    <rPh sb="26" eb="27">
      <t>ネン</t>
    </rPh>
    <phoneticPr fontId="9"/>
  </si>
  <si>
    <t>①月額賃金要件Ⅰ</t>
    <rPh sb="1" eb="3">
      <t>ゲツガク</t>
    </rPh>
    <rPh sb="3" eb="5">
      <t>チンギン</t>
    </rPh>
    <rPh sb="5" eb="7">
      <t>ヨウケン</t>
    </rPh>
    <phoneticPr fontId="9"/>
  </si>
  <si>
    <t>②月額賃金要件Ⅱ</t>
    <rPh sb="1" eb="3">
      <t>ゲツガク</t>
    </rPh>
    <rPh sb="3" eb="5">
      <t>チンギン</t>
    </rPh>
    <rPh sb="5" eb="7">
      <t>ヨウケン</t>
    </rPh>
    <phoneticPr fontId="9"/>
  </si>
  <si>
    <t>③・④キャリアパス要件Ⅰ・Ⅱ</t>
    <phoneticPr fontId="9"/>
  </si>
  <si>
    <t>⑤キャリアパス要件Ⅲ</t>
    <rPh sb="7" eb="9">
      <t>ヨウケン</t>
    </rPh>
    <phoneticPr fontId="3"/>
  </si>
  <si>
    <t>⑥キャリアパス要件Ⅳ</t>
    <rPh sb="7" eb="9">
      <t>ヨウケン</t>
    </rPh>
    <phoneticPr fontId="3"/>
  </si>
  <si>
    <t>⑦キャリアパス要件Ⅴ</t>
    <phoneticPr fontId="9"/>
  </si>
  <si>
    <t>確認欄</t>
    <rPh sb="0" eb="2">
      <t>カクニン</t>
    </rPh>
    <rPh sb="2" eb="3">
      <t>ラン</t>
    </rPh>
    <phoneticPr fontId="9"/>
  </si>
  <si>
    <t>（判定用参考式）</t>
    <rPh sb="1" eb="4">
      <t>ハンテイヨウ</t>
    </rPh>
    <rPh sb="4" eb="6">
      <t>サンコウ</t>
    </rPh>
    <rPh sb="6" eb="7">
      <t>シキ</t>
    </rPh>
    <phoneticPr fontId="9"/>
  </si>
  <si>
    <t>都道
府県</t>
    <rPh sb="0" eb="2">
      <t>トドウ</t>
    </rPh>
    <rPh sb="3" eb="5">
      <t>フケン</t>
    </rPh>
    <phoneticPr fontId="9"/>
  </si>
  <si>
    <t>市区
町村</t>
    <rPh sb="0" eb="2">
      <t>シク</t>
    </rPh>
    <rPh sb="3" eb="5">
      <t>チョウソン</t>
    </rPh>
    <phoneticPr fontId="9"/>
  </si>
  <si>
    <t>処遇改善加算Ⅳ相当の加算額の見込額の
１／２</t>
    <rPh sb="7" eb="9">
      <t>ソウトウ</t>
    </rPh>
    <rPh sb="10" eb="13">
      <t>カサンガク</t>
    </rPh>
    <rPh sb="14" eb="16">
      <t>ミコミ</t>
    </rPh>
    <rPh sb="16" eb="17">
      <t>ガク</t>
    </rPh>
    <phoneticPr fontId="9"/>
  </si>
  <si>
    <t>月額賃金要件Ⅰを満たす</t>
    <rPh sb="0" eb="2">
      <t>ゲツガク</t>
    </rPh>
    <rPh sb="2" eb="4">
      <t>チンギン</t>
    </rPh>
    <rPh sb="4" eb="6">
      <t>ヨウケン</t>
    </rPh>
    <rPh sb="8" eb="9">
      <t>ミ</t>
    </rPh>
    <phoneticPr fontId="9"/>
  </si>
  <si>
    <t>新たに増加する旧ベースアップ等加算相当の処遇改善加算の見込額</t>
  </si>
  <si>
    <t>月額賃金要件Ⅱを満たす</t>
    <rPh sb="0" eb="4">
      <t>ゲツガクチンギン</t>
    </rPh>
    <rPh sb="4" eb="6">
      <t>ヨウケン</t>
    </rPh>
    <rPh sb="8" eb="9">
      <t>ミ</t>
    </rPh>
    <phoneticPr fontId="9"/>
  </si>
  <si>
    <t>任用要件・賃金体系の整備等、研修の実施等</t>
    <rPh sb="0" eb="2">
      <t>ニンヨウ</t>
    </rPh>
    <rPh sb="2" eb="4">
      <t>ヨウケン</t>
    </rPh>
    <rPh sb="5" eb="7">
      <t>チンギン</t>
    </rPh>
    <rPh sb="7" eb="9">
      <t>タイケイ</t>
    </rPh>
    <rPh sb="10" eb="12">
      <t>セイビ</t>
    </rPh>
    <rPh sb="12" eb="13">
      <t>トウ</t>
    </rPh>
    <phoneticPr fontId="9"/>
  </si>
  <si>
    <t>昇給の仕組みの整備等</t>
    <phoneticPr fontId="9"/>
  </si>
  <si>
    <r>
      <t>改善後の賃金要件</t>
    </r>
    <r>
      <rPr>
        <sz val="11"/>
        <rFont val="ＭＳ Ｐゴシック"/>
        <family val="3"/>
        <charset val="128"/>
      </rPr>
      <t>（年額440万円以上）</t>
    </r>
    <r>
      <rPr>
        <sz val="14"/>
        <rFont val="ＭＳ Ｐゴシック"/>
        <family val="3"/>
        <charset val="128"/>
      </rPr>
      <t>を満たす職員数を記載</t>
    </r>
    <phoneticPr fontId="9"/>
  </si>
  <si>
    <t>〔算定する処遇改善加算の区分」の色付け用（入力要否の判定用）</t>
    <rPh sb="1" eb="3">
      <t>サンテイ</t>
    </rPh>
    <rPh sb="12" eb="14">
      <t>クブン</t>
    </rPh>
    <rPh sb="16" eb="17">
      <t>イロ</t>
    </rPh>
    <rPh sb="17" eb="18">
      <t>ヅ</t>
    </rPh>
    <rPh sb="19" eb="20">
      <t>ヨウ</t>
    </rPh>
    <rPh sb="21" eb="23">
      <t>ニュウリョク</t>
    </rPh>
    <rPh sb="23" eb="25">
      <t>ヨウヒ</t>
    </rPh>
    <rPh sb="26" eb="29">
      <t>ハンテイヨウ</t>
    </rPh>
    <phoneticPr fontId="9"/>
  </si>
  <si>
    <t>①の記入状況チェック</t>
    <rPh sb="2" eb="4">
      <t>キニュウ</t>
    </rPh>
    <rPh sb="4" eb="6">
      <t>ジョウキョウ</t>
    </rPh>
    <phoneticPr fontId="9"/>
  </si>
  <si>
    <t>②の対象外か否か
（対象であれば加算区分を表示）</t>
    <rPh sb="2" eb="4">
      <t>タイショウ</t>
    </rPh>
    <rPh sb="4" eb="5">
      <t>ガイ</t>
    </rPh>
    <rPh sb="6" eb="7">
      <t>イナ</t>
    </rPh>
    <rPh sb="10" eb="12">
      <t>タイショウ</t>
    </rPh>
    <rPh sb="16" eb="18">
      <t>カサン</t>
    </rPh>
    <rPh sb="18" eb="20">
      <t>クブン</t>
    </rPh>
    <rPh sb="21" eb="23">
      <t>ヒョウジ</t>
    </rPh>
    <phoneticPr fontId="9"/>
  </si>
  <si>
    <t>②の記入状況チェック</t>
    <rPh sb="2" eb="4">
      <t>キニュウ</t>
    </rPh>
    <rPh sb="4" eb="6">
      <t>ジョウキョウ</t>
    </rPh>
    <phoneticPr fontId="9"/>
  </si>
  <si>
    <t>③・④の記入状況チェック</t>
    <rPh sb="4" eb="6">
      <t>キニュウ</t>
    </rPh>
    <rPh sb="6" eb="8">
      <t>ジョウキョウ</t>
    </rPh>
    <phoneticPr fontId="9"/>
  </si>
  <si>
    <t>⑤の記入状況チェック</t>
    <rPh sb="2" eb="4">
      <t>キニュウ</t>
    </rPh>
    <rPh sb="4" eb="6">
      <t>ジョウキョウ</t>
    </rPh>
    <phoneticPr fontId="9"/>
  </si>
  <si>
    <t>⑥対象外か否か</t>
    <rPh sb="1" eb="3">
      <t>タイショウ</t>
    </rPh>
    <rPh sb="3" eb="4">
      <t>ガイ</t>
    </rPh>
    <rPh sb="5" eb="6">
      <t>イナ</t>
    </rPh>
    <phoneticPr fontId="9"/>
  </si>
  <si>
    <t>⑦関数用サービスコード</t>
    <rPh sb="1" eb="3">
      <t>カンスウ</t>
    </rPh>
    <rPh sb="3" eb="4">
      <t>ヨウ</t>
    </rPh>
    <phoneticPr fontId="9"/>
  </si>
  <si>
    <t>⑦の記入状況チェック</t>
    <rPh sb="2" eb="4">
      <t>キニュウ</t>
    </rPh>
    <rPh sb="4" eb="6">
      <t>ジョウキョウ</t>
    </rPh>
    <phoneticPr fontId="9"/>
  </si>
  <si>
    <t>（指定権者ソート用）</t>
    <rPh sb="1" eb="5">
      <t>シテイケンジャ</t>
    </rPh>
    <phoneticPr fontId="9"/>
  </si>
  <si>
    <t>処遇改善加算Ⅰ</t>
  </si>
  <si>
    <t>年</t>
    <phoneticPr fontId="9"/>
  </si>
  <si>
    <t>月～令和</t>
    <rPh sb="0" eb="1">
      <t>ツキ</t>
    </rPh>
    <rPh sb="2" eb="4">
      <t>レイワ</t>
    </rPh>
    <phoneticPr fontId="9"/>
  </si>
  <si>
    <t>月</t>
    <rPh sb="0" eb="1">
      <t>ツキ</t>
    </rPh>
    <phoneticPr fontId="9"/>
  </si>
  <si>
    <t>ヶ月）</t>
    <rPh sb="1" eb="2">
      <t>ゲツ</t>
    </rPh>
    <phoneticPr fontId="9"/>
  </si>
  <si>
    <t>令和７年度中に満たす</t>
    <rPh sb="0" eb="2">
      <t>レイワ</t>
    </rPh>
    <rPh sb="3" eb="4">
      <t>ネン</t>
    </rPh>
    <rPh sb="4" eb="5">
      <t>ド</t>
    </rPh>
    <rPh sb="5" eb="6">
      <t>チュウ</t>
    </rPh>
    <rPh sb="7" eb="8">
      <t>ミ</t>
    </rPh>
    <phoneticPr fontId="9"/>
  </si>
  <si>
    <t>処遇改善加算Ⅱ</t>
  </si>
  <si>
    <t>処遇改善加算Ⅲ</t>
  </si>
  <si>
    <t>処遇改善加算Ⅳ</t>
  </si>
  <si>
    <t>処遇改善加算Ⅴ（１）</t>
  </si>
  <si>
    <t>処遇改善加算Ⅴ（２）</t>
  </si>
  <si>
    <t>処遇改善加算Ⅴ（３）</t>
  </si>
  <si>
    <t>処遇改善加算Ⅴ（４）</t>
  </si>
  <si>
    <t>処遇改善加算Ⅴ（５）</t>
  </si>
  <si>
    <t>処遇改善加算Ⅴ（６）</t>
  </si>
  <si>
    <t>処遇改善加算Ⅴ（７）</t>
  </si>
  <si>
    <t>処遇改善加算Ⅴ（８）</t>
  </si>
  <si>
    <t>処遇改善加算Ⅴ（９）</t>
  </si>
  <si>
    <t>処遇改善加算Ⅴ（10）</t>
  </si>
  <si>
    <t>処遇改善加算Ⅴ（11）</t>
  </si>
  <si>
    <t>処遇改善加算Ⅴ（12）</t>
  </si>
  <si>
    <t>処遇改善加算Ⅴ（13）</t>
  </si>
  <si>
    <t>処遇改善加算Ⅴ（14）</t>
  </si>
  <si>
    <t>処遇改善加算なし</t>
    <phoneticPr fontId="9"/>
  </si>
  <si>
    <t>２　補助金の支給要件及び使途</t>
  </si>
  <si>
    <t>！この欄が×の場合、チェック（✓）がついていない項目があります。</t>
    <rPh sb="3" eb="4">
      <t>ラン</t>
    </rPh>
    <rPh sb="7" eb="9">
      <t>バアイ</t>
    </rPh>
    <rPh sb="24" eb="26">
      <t>コウモク</t>
    </rPh>
    <phoneticPr fontId="9"/>
  </si>
  <si>
    <t>【支給要件】（１つ以上の項目にチェック（✓））
職場環境改善等に向けて、以下のいずれかの取組の実施を計画している又は既に実施しています。</t>
    <rPh sb="1" eb="3">
      <t>シキュウ</t>
    </rPh>
    <rPh sb="3" eb="5">
      <t>ヨウケン</t>
    </rPh>
    <rPh sb="9" eb="11">
      <t>イジョウ</t>
    </rPh>
    <rPh sb="12" eb="14">
      <t>コウモク</t>
    </rPh>
    <phoneticPr fontId="9"/>
  </si>
  <si>
    <t xml:space="preserve"> ③　業務改善活動の体制構築（委員会やプロジェクトチームの立ち上げ又は外部の研修会の活動等）</t>
    <phoneticPr fontId="9"/>
  </si>
  <si>
    <t xml:space="preserve"> ①　人件費の改善の実施</t>
    <rPh sb="7" eb="9">
      <t>カイゼン</t>
    </rPh>
    <phoneticPr fontId="9"/>
  </si>
  <si>
    <t xml:space="preserve"> ②　職場環境改善経費への充当</t>
    <phoneticPr fontId="9"/>
  </si>
  <si>
    <t>②を選択した場合、その使途を
プルダウンから選択してください。</t>
    <rPh sb="2" eb="4">
      <t>センタク</t>
    </rPh>
    <rPh sb="6" eb="8">
      <t>バアイ</t>
    </rPh>
    <rPh sb="11" eb="13">
      <t>シト</t>
    </rPh>
    <rPh sb="22" eb="24">
      <t>センタク</t>
    </rPh>
    <phoneticPr fontId="9"/>
  </si>
  <si>
    <t>（ア）研修費</t>
    <rPh sb="3" eb="5">
      <t>ケンシュウ</t>
    </rPh>
    <rPh sb="5" eb="6">
      <t>ヒ</t>
    </rPh>
    <phoneticPr fontId="5"/>
  </si>
  <si>
    <t>３　その他要件を満たすことの確認・誓約等</t>
    <rPh sb="4" eb="5">
      <t>タ</t>
    </rPh>
    <rPh sb="5" eb="7">
      <t>ヨウケン</t>
    </rPh>
    <rPh sb="8" eb="9">
      <t>ミ</t>
    </rPh>
    <rPh sb="14" eb="16">
      <t>カクニン</t>
    </rPh>
    <rPh sb="17" eb="19">
      <t>セイヤク</t>
    </rPh>
    <rPh sb="19" eb="20">
      <t>トウ</t>
    </rPh>
    <phoneticPr fontId="9"/>
  </si>
  <si>
    <t>！この欄が×の場合、チェック（✓）がついていない項目があります。</t>
    <phoneticPr fontId="9"/>
  </si>
  <si>
    <t>確認項目</t>
    <rPh sb="0" eb="2">
      <t>カクニン</t>
    </rPh>
    <rPh sb="2" eb="4">
      <t>コウモク</t>
    </rPh>
    <phoneticPr fontId="9"/>
  </si>
  <si>
    <t>証明する資料の例</t>
    <rPh sb="0" eb="2">
      <t>ショウメイ</t>
    </rPh>
    <rPh sb="4" eb="6">
      <t>シリョウ</t>
    </rPh>
    <rPh sb="7" eb="8">
      <t>レイ</t>
    </rPh>
    <phoneticPr fontId="9"/>
  </si>
  <si>
    <t>都道府県・市町村への体制届出</t>
    <rPh sb="0" eb="4">
      <t>トドウフケン</t>
    </rPh>
    <rPh sb="5" eb="8">
      <t>シチョウソン</t>
    </rPh>
    <rPh sb="10" eb="14">
      <t>タイセイトドケデ</t>
    </rPh>
    <phoneticPr fontId="9"/>
  </si>
  <si>
    <t>補助金として給付される額は、上記使途のために全額支出します。</t>
    <rPh sb="0" eb="3">
      <t>ホジョキン</t>
    </rPh>
    <rPh sb="6" eb="8">
      <t>キュウフ</t>
    </rPh>
    <rPh sb="11" eb="12">
      <t>ガク</t>
    </rPh>
    <rPh sb="14" eb="16">
      <t>ジョウキ</t>
    </rPh>
    <rPh sb="16" eb="18">
      <t>シト</t>
    </rPh>
    <rPh sb="22" eb="24">
      <t>ゼンガク</t>
    </rPh>
    <rPh sb="24" eb="26">
      <t>シシュツ</t>
    </rPh>
    <phoneticPr fontId="9"/>
  </si>
  <si>
    <t>給与明細、職場環境改善経費に係る明細書等</t>
    <rPh sb="0" eb="2">
      <t>キュウヨ</t>
    </rPh>
    <rPh sb="2" eb="4">
      <t>メイサイ</t>
    </rPh>
    <rPh sb="5" eb="7">
      <t>ショクバ</t>
    </rPh>
    <rPh sb="7" eb="9">
      <t>カンキョウ</t>
    </rPh>
    <rPh sb="9" eb="11">
      <t>カイゼン</t>
    </rPh>
    <rPh sb="11" eb="13">
      <t>ケイヒ</t>
    </rPh>
    <rPh sb="14" eb="15">
      <t>カカ</t>
    </rPh>
    <rPh sb="16" eb="19">
      <t>メイサイショ</t>
    </rPh>
    <rPh sb="19" eb="20">
      <t>トウ</t>
    </rPh>
    <phoneticPr fontId="9"/>
  </si>
  <si>
    <t>本計画書の内容を雇用する全ての職員に対して周知しました。</t>
    <rPh sb="0" eb="1">
      <t>ホン</t>
    </rPh>
    <rPh sb="1" eb="4">
      <t>ケイカクショ</t>
    </rPh>
    <rPh sb="5" eb="7">
      <t>ナイヨウ</t>
    </rPh>
    <rPh sb="8" eb="10">
      <t>コヨウ</t>
    </rPh>
    <rPh sb="12" eb="13">
      <t>スベ</t>
    </rPh>
    <rPh sb="15" eb="17">
      <t>ショクイン</t>
    </rPh>
    <rPh sb="18" eb="19">
      <t>タイ</t>
    </rPh>
    <rPh sb="21" eb="23">
      <t>シュウチ</t>
    </rPh>
    <phoneticPr fontId="9"/>
  </si>
  <si>
    <t>！この欄が×の場合、チェックが入っていない項目か、空欄の項目があります。</t>
    <rPh sb="3" eb="4">
      <t>ラン</t>
    </rPh>
    <rPh sb="7" eb="9">
      <t>バアイ</t>
    </rPh>
    <rPh sb="15" eb="16">
      <t>ハイ</t>
    </rPh>
    <rPh sb="21" eb="23">
      <t>コウモク</t>
    </rPh>
    <rPh sb="25" eb="27">
      <t>クウラン</t>
    </rPh>
    <rPh sb="28" eb="30">
      <t>コウモク</t>
    </rPh>
    <phoneticPr fontId="9"/>
  </si>
  <si>
    <t>（以下のどちらか１つにチェック（✓）すること。）</t>
    <rPh sb="1" eb="3">
      <t>イカ</t>
    </rPh>
    <phoneticPr fontId="9"/>
  </si>
  <si>
    <t>【提出先の都道府県において、振込先の事業所が債権譲渡を行っている場合】
債権譲渡を行っている振込先の事業所について、都道府県に振込口座情報を提供しています。</t>
    <rPh sb="41" eb="42">
      <t>オコナ</t>
    </rPh>
    <rPh sb="46" eb="49">
      <t>フリコミサキ</t>
    </rPh>
    <rPh sb="50" eb="53">
      <t>ジギョウショ</t>
    </rPh>
    <rPh sb="58" eb="62">
      <t>トドウフケン</t>
    </rPh>
    <rPh sb="63" eb="65">
      <t>フリコミ</t>
    </rPh>
    <rPh sb="65" eb="67">
      <t>コウザ</t>
    </rPh>
    <rPh sb="67" eb="69">
      <t>ジョウホウ</t>
    </rPh>
    <rPh sb="70" eb="72">
      <t>テイキョウ</t>
    </rPh>
    <phoneticPr fontId="9"/>
  </si>
  <si>
    <t>【記入上の注意】
・　各証明資料は、都道府県又は指定権者からの求めがあった場合には、速やかに提出すること。
・　本表への虚偽記載の他、補助金の請求に関して不正があった場合は、補助金を返還することとなる場合がある。</t>
    <rPh sb="1" eb="3">
      <t>キニュウ</t>
    </rPh>
    <rPh sb="3" eb="4">
      <t>ジョウ</t>
    </rPh>
    <rPh sb="5" eb="7">
      <t>チュウイ</t>
    </rPh>
    <rPh sb="18" eb="22">
      <t>トドウフケン</t>
    </rPh>
    <rPh sb="22" eb="23">
      <t>マタ</t>
    </rPh>
    <phoneticPr fontId="9"/>
  </si>
  <si>
    <t>（確認用）提出前のチェックリスト</t>
    <rPh sb="1" eb="4">
      <t>カクニンヨウ</t>
    </rPh>
    <phoneticPr fontId="9"/>
  </si>
  <si>
    <t>以下の項目に「×」がないか、提出前に確認すること。「×」がある場合、当該項目の記載を修正すること。</t>
    <phoneticPr fontId="9"/>
  </si>
  <si>
    <t>２　補助金の見込額、支給要件及び使途</t>
    <phoneticPr fontId="9"/>
  </si>
  <si>
    <t>満たしていない補助金の要件数</t>
    <rPh sb="0" eb="1">
      <t>ミ</t>
    </rPh>
    <rPh sb="7" eb="10">
      <t>ホジョキン</t>
    </rPh>
    <rPh sb="11" eb="13">
      <t>ヨウケン</t>
    </rPh>
    <rPh sb="13" eb="14">
      <t>スウ</t>
    </rPh>
    <phoneticPr fontId="9"/>
  </si>
  <si>
    <t>補助金の使途が示されている</t>
    <rPh sb="0" eb="2">
      <t>ホジョキン</t>
    </rPh>
    <rPh sb="3" eb="5">
      <t>シト</t>
    </rPh>
    <rPh sb="6" eb="7">
      <t>シメ</t>
    </rPh>
    <phoneticPr fontId="9"/>
  </si>
  <si>
    <t>３　要件を満たすことの確認等</t>
    <phoneticPr fontId="9"/>
  </si>
  <si>
    <t>要件を満たすことの確認について、チェック（✔）が入っていない項目がない</t>
    <rPh sb="0" eb="1">
      <t>ヨウケン</t>
    </rPh>
    <rPh sb="2" eb="3">
      <t>ミ</t>
    </rPh>
    <rPh sb="8" eb="10">
      <t>カクニン</t>
    </rPh>
    <phoneticPr fontId="9"/>
  </si>
  <si>
    <t>誓約について、空欄の項目がない</t>
    <rPh sb="0" eb="1">
      <t>トウ</t>
    </rPh>
    <phoneticPr fontId="9"/>
  </si>
  <si>
    <t>別紙様式２－４（補助金）</t>
    <rPh sb="0" eb="2">
      <t>ベッシ</t>
    </rPh>
    <rPh sb="2" eb="4">
      <t>ヨウシキ</t>
    </rPh>
    <rPh sb="8" eb="11">
      <t>ホジョキン</t>
    </rPh>
    <phoneticPr fontId="9"/>
  </si>
  <si>
    <t>補助金を申請予定の各事業所について、交付対象月が１つのみ指定されている。</t>
    <rPh sb="0" eb="2">
      <t>ホジョキン</t>
    </rPh>
    <rPh sb="3" eb="5">
      <t>シンセイ</t>
    </rPh>
    <rPh sb="5" eb="7">
      <t>ヨテイ</t>
    </rPh>
    <rPh sb="8" eb="12">
      <t>カクジギョウショ</t>
    </rPh>
    <rPh sb="17" eb="22">
      <t>コウフタイショウヅキ</t>
    </rPh>
    <rPh sb="28" eb="30">
      <t>シテイ</t>
    </rPh>
    <phoneticPr fontId="9"/>
  </si>
  <si>
    <t>振込先として１つの事業所を選択している。</t>
    <rPh sb="9" eb="12">
      <t>ジギョウショ</t>
    </rPh>
    <rPh sb="13" eb="15">
      <t>センタク</t>
    </rPh>
    <phoneticPr fontId="9"/>
  </si>
  <si>
    <t>債権譲渡に関して未記入の項目がない</t>
    <rPh sb="0" eb="1">
      <t>サイケン</t>
    </rPh>
    <rPh sb="1" eb="3">
      <t>ジョウト</t>
    </rPh>
    <rPh sb="4" eb="5">
      <t>カン</t>
    </rPh>
    <rPh sb="7" eb="10">
      <t>ミキニュウ</t>
    </rPh>
    <rPh sb="11" eb="13">
      <t>コウモク</t>
    </rPh>
    <phoneticPr fontId="9"/>
  </si>
  <si>
    <t>振込に関する情報</t>
    <rPh sb="0" eb="2">
      <t>フリコミ</t>
    </rPh>
    <rPh sb="3" eb="4">
      <t>カン</t>
    </rPh>
    <rPh sb="6" eb="8">
      <t>ジョウホウ</t>
    </rPh>
    <phoneticPr fontId="9"/>
  </si>
  <si>
    <t>（別紙様式２－４から集計・転記）</t>
    <phoneticPr fontId="9"/>
  </si>
  <si>
    <t>① 見込額（円）</t>
    <rPh sb="2" eb="3">
      <t>ミ</t>
    </rPh>
    <rPh sb="6" eb="7">
      <t>エン</t>
    </rPh>
    <phoneticPr fontId="9"/>
  </si>
  <si>
    <t>② 振込先の事業所名</t>
    <phoneticPr fontId="9"/>
  </si>
  <si>
    <t>③ ②の事業所が債権譲渡を行っており、
別途口座を都道府県に登録する必要がある。</t>
    <rPh sb="4" eb="7">
      <t>ジギョウショ</t>
    </rPh>
    <rPh sb="8" eb="10">
      <t>サイケン</t>
    </rPh>
    <rPh sb="10" eb="12">
      <t>ジョウト</t>
    </rPh>
    <rPh sb="13" eb="14">
      <t>オコナ</t>
    </rPh>
    <rPh sb="20" eb="22">
      <t>ベット</t>
    </rPh>
    <rPh sb="22" eb="24">
      <t>コウザ</t>
    </rPh>
    <rPh sb="25" eb="29">
      <t>トドウフケン</t>
    </rPh>
    <rPh sb="30" eb="32">
      <t>トウロク</t>
    </rPh>
    <rPh sb="34" eb="36">
      <t>ヒツヨウ</t>
    </rPh>
    <phoneticPr fontId="9"/>
  </si>
  <si>
    <t>補助金の見込額の合計［円］</t>
    <rPh sb="0" eb="3">
      <t>ホジョキン</t>
    </rPh>
    <rPh sb="4" eb="6">
      <t>ミコ</t>
    </rPh>
    <rPh sb="6" eb="7">
      <t>ガク</t>
    </rPh>
    <rPh sb="8" eb="10">
      <t>ゴウケイ</t>
    </rPh>
    <rPh sb="11" eb="12">
      <t>エン</t>
    </rPh>
    <phoneticPr fontId="9"/>
  </si>
  <si>
    <t>提出先都道府県での補助金の見込額の合計[円]</t>
    <rPh sb="0" eb="2">
      <t>テイシュツ</t>
    </rPh>
    <rPh sb="2" eb="3">
      <t>サキ</t>
    </rPh>
    <rPh sb="3" eb="7">
      <t>トドウフケン</t>
    </rPh>
    <rPh sb="9" eb="12">
      <t>ホジョキン</t>
    </rPh>
    <rPh sb="13" eb="15">
      <t>ミコミ</t>
    </rPh>
    <rPh sb="15" eb="16">
      <t>ガク</t>
    </rPh>
    <rPh sb="17" eb="19">
      <t>ゴウケイ</t>
    </rPh>
    <rPh sb="20" eb="21">
      <t>エン</t>
    </rPh>
    <phoneticPr fontId="9"/>
  </si>
  <si>
    <t>通し番号</t>
    <rPh sb="0" eb="1">
      <t>トオ</t>
    </rPh>
    <rPh sb="2" eb="4">
      <t>バンゴウ</t>
    </rPh>
    <phoneticPr fontId="9"/>
  </si>
  <si>
    <t>交付対象月
※令和６年12月を基本とし、各事業所の判断により、令和７年１月、２月又は３月も選択可能。どれか１つのみに「○」。）</t>
    <rPh sb="0" eb="2">
      <t>コウフ</t>
    </rPh>
    <rPh sb="2" eb="4">
      <t>タイショウ</t>
    </rPh>
    <rPh sb="4" eb="5">
      <t>ツキ</t>
    </rPh>
    <rPh sb="7" eb="9">
      <t>レイワ</t>
    </rPh>
    <rPh sb="10" eb="11">
      <t>ネン</t>
    </rPh>
    <rPh sb="13" eb="14">
      <t>ツキ</t>
    </rPh>
    <rPh sb="15" eb="17">
      <t>キホン</t>
    </rPh>
    <rPh sb="20" eb="21">
      <t>カク</t>
    </rPh>
    <rPh sb="21" eb="24">
      <t>ジギョウショ</t>
    </rPh>
    <rPh sb="25" eb="27">
      <t>ハンダン</t>
    </rPh>
    <rPh sb="31" eb="33">
      <t>レイワ</t>
    </rPh>
    <rPh sb="34" eb="35">
      <t>ネン</t>
    </rPh>
    <rPh sb="36" eb="37">
      <t>ツキ</t>
    </rPh>
    <rPh sb="39" eb="40">
      <t>ツキ</t>
    </rPh>
    <rPh sb="40" eb="41">
      <t>マタ</t>
    </rPh>
    <rPh sb="43" eb="44">
      <t>ツキ</t>
    </rPh>
    <rPh sb="45" eb="47">
      <t>センタク</t>
    </rPh>
    <rPh sb="47" eb="49">
      <t>カノウ</t>
    </rPh>
    <phoneticPr fontId="9"/>
  </si>
  <si>
    <t>国保連合会に登録している口座のうち、振込先の希望（各都道府県で１つのみに「○」。振込先でない事業所には「－」。）</t>
    <rPh sb="40" eb="43">
      <t>フリコミサキ</t>
    </rPh>
    <rPh sb="46" eb="49">
      <t>ジギョウショ</t>
    </rPh>
    <phoneticPr fontId="9"/>
  </si>
  <si>
    <t>振込先に選択した事業所が債権譲渡を行っており、
別途都道府県に振込口座情報の提供が必要。</t>
    <rPh sb="0" eb="2">
      <t>フリコミ</t>
    </rPh>
    <rPh sb="2" eb="3">
      <t>サキ</t>
    </rPh>
    <rPh sb="4" eb="6">
      <t>センタク</t>
    </rPh>
    <rPh sb="41" eb="43">
      <t>ヒツヨウ</t>
    </rPh>
    <phoneticPr fontId="9"/>
  </si>
  <si>
    <t>令和
６年
12月</t>
    <rPh sb="0" eb="2">
      <t>レイワ</t>
    </rPh>
    <rPh sb="4" eb="5">
      <t>ネン</t>
    </rPh>
    <rPh sb="8" eb="9">
      <t>ガツ</t>
    </rPh>
    <phoneticPr fontId="9"/>
  </si>
  <si>
    <t>令和７年
１月</t>
    <rPh sb="0" eb="2">
      <t>レイワ</t>
    </rPh>
    <rPh sb="3" eb="4">
      <t>ネン</t>
    </rPh>
    <rPh sb="6" eb="7">
      <t>ガツ</t>
    </rPh>
    <phoneticPr fontId="9"/>
  </si>
  <si>
    <t>令和７年
２月</t>
    <rPh sb="0" eb="2">
      <t>レイワ</t>
    </rPh>
    <rPh sb="3" eb="4">
      <t>ネン</t>
    </rPh>
    <rPh sb="6" eb="7">
      <t>ガツ</t>
    </rPh>
    <phoneticPr fontId="9"/>
  </si>
  <si>
    <t>令和７年
３月</t>
    <rPh sb="0" eb="2">
      <t>レイワ</t>
    </rPh>
    <rPh sb="3" eb="4">
      <t>ネン</t>
    </rPh>
    <rPh sb="6" eb="7">
      <t>ガツ</t>
    </rPh>
    <phoneticPr fontId="9"/>
  </si>
  <si>
    <t>！この欄が「×」の場合、債権譲渡に関する項目に未記入があります。黄色セルに入力してください。</t>
    <rPh sb="3" eb="4">
      <t>ラン</t>
    </rPh>
    <rPh sb="9" eb="11">
      <t>バアイ</t>
    </rPh>
    <rPh sb="12" eb="14">
      <t>サイケン</t>
    </rPh>
    <rPh sb="14" eb="16">
      <t>ジョウト</t>
    </rPh>
    <rPh sb="17" eb="18">
      <t>カン</t>
    </rPh>
    <rPh sb="20" eb="22">
      <t>コウモク</t>
    </rPh>
    <rPh sb="23" eb="26">
      <t>ミキニュウ</t>
    </rPh>
    <rPh sb="32" eb="34">
      <t>キイロ</t>
    </rPh>
    <rPh sb="37" eb="39">
      <t>ニュウリョク</t>
    </rPh>
    <phoneticPr fontId="9"/>
  </si>
  <si>
    <t>色付け要否</t>
    <rPh sb="0" eb="1">
      <t>イロ</t>
    </rPh>
    <rPh sb="1" eb="2">
      <t>ツ</t>
    </rPh>
    <rPh sb="3" eb="5">
      <t>ヨウヒ</t>
    </rPh>
    <phoneticPr fontId="9"/>
  </si>
  <si>
    <t>１つの対象月を
選んでいるか</t>
    <rPh sb="3" eb="5">
      <t>タイショウ</t>
    </rPh>
    <rPh sb="5" eb="6">
      <t>ツキ</t>
    </rPh>
    <rPh sb="8" eb="9">
      <t>エラ</t>
    </rPh>
    <phoneticPr fontId="9"/>
  </si>
  <si>
    <t>提出先と事業申請状況</t>
    <rPh sb="0" eb="2">
      <t>テイシュツ</t>
    </rPh>
    <rPh sb="2" eb="3">
      <t>サキ</t>
    </rPh>
    <rPh sb="4" eb="6">
      <t>ジギョウ</t>
    </rPh>
    <rPh sb="6" eb="8">
      <t>シンセイ</t>
    </rPh>
    <rPh sb="8" eb="10">
      <t>ジョウキョウ</t>
    </rPh>
    <phoneticPr fontId="9"/>
  </si>
  <si>
    <t>提出先事業所名</t>
    <rPh sb="0" eb="2">
      <t>テイシュツ</t>
    </rPh>
    <rPh sb="2" eb="3">
      <t>サキ</t>
    </rPh>
    <rPh sb="3" eb="6">
      <t>ジギョウショ</t>
    </rPh>
    <rPh sb="6" eb="7">
      <t>メイ</t>
    </rPh>
    <phoneticPr fontId="9"/>
  </si>
  <si>
    <t>参考１ キャリアパス要件Ⅰ～Ⅲの概要</t>
    <rPh sb="0" eb="2">
      <t>サンコウ</t>
    </rPh>
    <rPh sb="10" eb="12">
      <t>ヨウケン</t>
    </rPh>
    <rPh sb="16" eb="18">
      <t>ガイヨウ</t>
    </rPh>
    <phoneticPr fontId="9"/>
  </si>
  <si>
    <t>キャリアパス要件Ⅰ（任用要件・賃金体系の整備等）　</t>
    <rPh sb="10" eb="12">
      <t>ニンヨウ</t>
    </rPh>
    <rPh sb="12" eb="14">
      <t>ヨウケン</t>
    </rPh>
    <phoneticPr fontId="9"/>
  </si>
  <si>
    <t>基準を満たしている又は遅くとも令和７年度中に（令和８年３月末まで）に次のイからハまでのすべての基準を満たす。</t>
    <rPh sb="0" eb="2">
      <t>キジュン</t>
    </rPh>
    <rPh sb="3" eb="4">
      <t>ミ</t>
    </rPh>
    <rPh sb="9" eb="10">
      <t>マタ</t>
    </rPh>
    <rPh sb="11" eb="12">
      <t>オソ</t>
    </rPh>
    <rPh sb="15" eb="17">
      <t>レイワ</t>
    </rPh>
    <rPh sb="18" eb="20">
      <t>ネンド</t>
    </rPh>
    <rPh sb="20" eb="21">
      <t>チュウ</t>
    </rPh>
    <rPh sb="23" eb="25">
      <t>レイワ</t>
    </rPh>
    <rPh sb="26" eb="27">
      <t>ネン</t>
    </rPh>
    <rPh sb="28" eb="29">
      <t>ガツ</t>
    </rPh>
    <rPh sb="29" eb="30">
      <t>マツ</t>
    </rPh>
    <rPh sb="47" eb="49">
      <t>キジュン</t>
    </rPh>
    <phoneticPr fontId="9"/>
  </si>
  <si>
    <t>イ</t>
    <phoneticPr fontId="9"/>
  </si>
  <si>
    <t>ロ</t>
    <phoneticPr fontId="9"/>
  </si>
  <si>
    <t>ハ</t>
    <phoneticPr fontId="9"/>
  </si>
  <si>
    <t>キャリアパス要件Ⅱ（研修の実施等）　</t>
    <rPh sb="10" eb="12">
      <t>ケンシュウ</t>
    </rPh>
    <rPh sb="13" eb="15">
      <t>ジッシ</t>
    </rPh>
    <phoneticPr fontId="9"/>
  </si>
  <si>
    <t>基準を満たしている又は遅くとも令和７年度中に次のイとロの両方の基準を満たす。</t>
    <rPh sb="0" eb="2">
      <t>キジュン</t>
    </rPh>
    <rPh sb="3" eb="4">
      <t>ミ</t>
    </rPh>
    <rPh sb="9" eb="10">
      <t>マタ</t>
    </rPh>
    <rPh sb="11" eb="12">
      <t>オソ</t>
    </rPh>
    <rPh sb="15" eb="17">
      <t>レイワ</t>
    </rPh>
    <rPh sb="18" eb="20">
      <t>ネンド</t>
    </rPh>
    <rPh sb="20" eb="21">
      <t>チュウ</t>
    </rPh>
    <rPh sb="28" eb="30">
      <t>リョウホウ</t>
    </rPh>
    <rPh sb="31" eb="33">
      <t>キジュン</t>
    </rPh>
    <phoneticPr fontId="9"/>
  </si>
  <si>
    <t>イの実現のための具体的な取組内容</t>
    <rPh sb="14" eb="16">
      <t>ナイヨウ</t>
    </rPh>
    <phoneticPr fontId="9"/>
  </si>
  <si>
    <t>資格取得のための支援の実施</t>
    <rPh sb="0" eb="2">
      <t>シカク</t>
    </rPh>
    <rPh sb="2" eb="4">
      <t>シュトク</t>
    </rPh>
    <rPh sb="8" eb="10">
      <t>シエン</t>
    </rPh>
    <rPh sb="11" eb="13">
      <t>ジッシ</t>
    </rPh>
    <phoneticPr fontId="9"/>
  </si>
  <si>
    <t>キャリアパス要件Ⅲ（昇給の仕組みの整備等）</t>
    <rPh sb="6" eb="8">
      <t>ヨウケン</t>
    </rPh>
    <rPh sb="10" eb="12">
      <t>ショウキュウ</t>
    </rPh>
    <rPh sb="13" eb="15">
      <t>シク</t>
    </rPh>
    <rPh sb="17" eb="19">
      <t>セイビ</t>
    </rPh>
    <rPh sb="19" eb="20">
      <t>トウ</t>
    </rPh>
    <phoneticPr fontId="9"/>
  </si>
  <si>
    <t>具体的な仕組みの内容</t>
    <phoneticPr fontId="9"/>
  </si>
  <si>
    <t>経験に応じて昇給する仕組み
※「勤続年数」や「経験年数」などに応じて昇給する仕組みを指す。</t>
    <phoneticPr fontId="9"/>
  </si>
  <si>
    <t>資格等に応じて昇給する仕組み
※「介護福祉士」や「実務者研修修了者」などの取得に応じて昇給する仕組みを指す。ただし、介護福祉士資格を有して就業する者についても昇給が図られる仕組みであることを要する。</t>
    <phoneticPr fontId="9"/>
  </si>
  <si>
    <t>一定の基準に基づき定期に昇給を判定する仕組み
※「実技試験」や「人事評価」などの結果に基づき昇給する仕組みを指す。ただし、客観的な評価基準や昇給条件が明文化されていることを要する。</t>
    <phoneticPr fontId="9"/>
  </si>
  <si>
    <t>参考２　キャリアパス・賃金規程例（小規模事業所用）</t>
    <rPh sb="0" eb="2">
      <t>サンコウ</t>
    </rPh>
    <rPh sb="11" eb="13">
      <t>チンギン</t>
    </rPh>
    <rPh sb="13" eb="15">
      <t>キテイ</t>
    </rPh>
    <rPh sb="15" eb="16">
      <t>レイ</t>
    </rPh>
    <rPh sb="17" eb="20">
      <t>ショウキボ</t>
    </rPh>
    <rPh sb="20" eb="23">
      <t>ジギョウショ</t>
    </rPh>
    <rPh sb="23" eb="24">
      <t>ヨウ</t>
    </rPh>
    <phoneticPr fontId="61"/>
  </si>
  <si>
    <t>例１：共通版</t>
    <rPh sb="0" eb="1">
      <t xml:space="preserve">レイ </t>
    </rPh>
    <rPh sb="3" eb="5">
      <t>キョウツウ</t>
    </rPh>
    <rPh sb="5" eb="6">
      <t>バン</t>
    </rPh>
    <phoneticPr fontId="61"/>
  </si>
  <si>
    <t>職位</t>
    <rPh sb="0" eb="2">
      <t>ショクイ</t>
    </rPh>
    <phoneticPr fontId="9"/>
  </si>
  <si>
    <t>対応役職</t>
    <rPh sb="0" eb="2">
      <t>タイオウ</t>
    </rPh>
    <rPh sb="2" eb="4">
      <t>ヤクショク</t>
    </rPh>
    <phoneticPr fontId="9"/>
  </si>
  <si>
    <t>職責</t>
    <rPh sb="0" eb="2">
      <t>ショクセキ</t>
    </rPh>
    <phoneticPr fontId="9"/>
  </si>
  <si>
    <t>職務内容</t>
    <rPh sb="0" eb="2">
      <t>ショクム</t>
    </rPh>
    <rPh sb="2" eb="4">
      <t>ナイヨウ</t>
    </rPh>
    <phoneticPr fontId="9"/>
  </si>
  <si>
    <t>求められる能力</t>
    <rPh sb="0" eb="1">
      <t>モト</t>
    </rPh>
    <rPh sb="5" eb="7">
      <t>ノウリョク</t>
    </rPh>
    <phoneticPr fontId="9"/>
  </si>
  <si>
    <t>教育研修</t>
    <rPh sb="0" eb="2">
      <t>キョウイク</t>
    </rPh>
    <rPh sb="2" eb="4">
      <t>ケンシュウ</t>
    </rPh>
    <phoneticPr fontId="9"/>
  </si>
  <si>
    <t>任用の要件（必要経験年数・資格の目安）</t>
    <rPh sb="0" eb="2">
      <t>ニンヨウ</t>
    </rPh>
    <rPh sb="3" eb="5">
      <t>ヨウケン</t>
    </rPh>
    <rPh sb="6" eb="8">
      <t>ヒツヨウ</t>
    </rPh>
    <rPh sb="8" eb="10">
      <t>ケイケン</t>
    </rPh>
    <rPh sb="10" eb="12">
      <t>ネンスウ</t>
    </rPh>
    <rPh sb="13" eb="15">
      <t>シカク</t>
    </rPh>
    <rPh sb="16" eb="18">
      <t>メヤス</t>
    </rPh>
    <phoneticPr fontId="9"/>
  </si>
  <si>
    <t>給与</t>
    <rPh sb="0" eb="2">
      <t>キュウヨ</t>
    </rPh>
    <phoneticPr fontId="9"/>
  </si>
  <si>
    <t>管理職</t>
    <rPh sb="0" eb="2">
      <t>カンリ</t>
    </rPh>
    <rPh sb="2" eb="3">
      <t>ショク</t>
    </rPh>
    <phoneticPr fontId="9"/>
  </si>
  <si>
    <t>施設管理者
（部長級）</t>
    <rPh sb="0" eb="2">
      <t>シセツ</t>
    </rPh>
    <rPh sb="2" eb="5">
      <t>カンリシャ</t>
    </rPh>
    <rPh sb="7" eb="10">
      <t>ブチョウキュウ</t>
    </rPh>
    <phoneticPr fontId="9"/>
  </si>
  <si>
    <t>施設の運営責任を負う</t>
    <rPh sb="0" eb="2">
      <t>シセツ</t>
    </rPh>
    <rPh sb="3" eb="5">
      <t>ウンエイ</t>
    </rPh>
    <rPh sb="8" eb="9">
      <t>オ</t>
    </rPh>
    <phoneticPr fontId="9"/>
  </si>
  <si>
    <t>・施設の運営指針の立案、明示、進捗管理
・管理職育成
・リスクマネジメント
・地域・他事業所・他職種との連携・協力業務
・計数管理</t>
    <rPh sb="1" eb="3">
      <t>シセツ</t>
    </rPh>
    <rPh sb="4" eb="6">
      <t>ウンエイ</t>
    </rPh>
    <rPh sb="9" eb="11">
      <t>リツアン</t>
    </rPh>
    <rPh sb="12" eb="14">
      <t>メイジ</t>
    </rPh>
    <rPh sb="21" eb="23">
      <t>カンリ</t>
    </rPh>
    <rPh sb="23" eb="24">
      <t>ショク</t>
    </rPh>
    <rPh sb="61" eb="63">
      <t>ケイスウ</t>
    </rPh>
    <rPh sb="63" eb="65">
      <t>カンリ</t>
    </rPh>
    <phoneticPr fontId="9"/>
  </si>
  <si>
    <t>・組織運営管理能力
・危機管理能力</t>
    <rPh sb="1" eb="3">
      <t>ソシキ</t>
    </rPh>
    <rPh sb="3" eb="5">
      <t>ウンエイ</t>
    </rPh>
    <rPh sb="5" eb="7">
      <t>カンリ</t>
    </rPh>
    <rPh sb="7" eb="9">
      <t>ノウリョク</t>
    </rPh>
    <rPh sb="11" eb="13">
      <t>キキ</t>
    </rPh>
    <rPh sb="13" eb="15">
      <t>カンリ</t>
    </rPh>
    <rPh sb="15" eb="17">
      <t>ノウリョク</t>
    </rPh>
    <phoneticPr fontId="9"/>
  </si>
  <si>
    <t>経営者研修
管理者研修</t>
    <rPh sb="0" eb="3">
      <t>ケイエイシャ</t>
    </rPh>
    <rPh sb="3" eb="5">
      <t>ケンシュウ</t>
    </rPh>
    <rPh sb="6" eb="9">
      <t>カンリシャ</t>
    </rPh>
    <rPh sb="9" eb="11">
      <t>ケンシュウ</t>
    </rPh>
    <phoneticPr fontId="9"/>
  </si>
  <si>
    <t>●年以上
社会福祉士
介護福祉士
介護職員実務者研修修了</t>
    <rPh sb="5" eb="7">
      <t>シャカイ</t>
    </rPh>
    <rPh sb="7" eb="9">
      <t>フクシ</t>
    </rPh>
    <rPh sb="9" eb="10">
      <t>シ</t>
    </rPh>
    <rPh sb="11" eb="13">
      <t>カイゴ</t>
    </rPh>
    <rPh sb="13" eb="16">
      <t>フクシシ</t>
    </rPh>
    <phoneticPr fontId="9"/>
  </si>
  <si>
    <t>常勤（月給）
・基本給 ●●●円～
・経験手当 ＋●●円
・役職手当 ＋●●円</t>
    <rPh sb="30" eb="32">
      <t>ヤクショク</t>
    </rPh>
    <rPh sb="32" eb="34">
      <t>テアテ</t>
    </rPh>
    <phoneticPr fontId="9"/>
  </si>
  <si>
    <t>グループ長
（課長級）</t>
    <rPh sb="4" eb="5">
      <t>チョウ</t>
    </rPh>
    <rPh sb="7" eb="10">
      <t>カチョウキュウ</t>
    </rPh>
    <phoneticPr fontId="9"/>
  </si>
  <si>
    <t>高度な業務の遂行
グループの統括
他の従業員への指導・育成</t>
    <rPh sb="0" eb="2">
      <t>コウド</t>
    </rPh>
    <rPh sb="6" eb="8">
      <t>スイコウ</t>
    </rPh>
    <rPh sb="14" eb="16">
      <t>トウカツ</t>
    </rPh>
    <rPh sb="24" eb="26">
      <t>シドウ</t>
    </rPh>
    <rPh sb="27" eb="29">
      <t>イクセイ</t>
    </rPh>
    <phoneticPr fontId="9"/>
  </si>
  <si>
    <t>・管理者の補佐、不在時の代理、欠員時のサポート
・チームの管理、調整
・部下の指導、育成
・リスクマネジメント・地域・他事業所・他職種との連携・協力業務
・計数管理・勤怠管理</t>
    <rPh sb="78" eb="80">
      <t>ケイスウ</t>
    </rPh>
    <rPh sb="80" eb="82">
      <t>カンリ</t>
    </rPh>
    <rPh sb="83" eb="85">
      <t>キンタイ</t>
    </rPh>
    <rPh sb="85" eb="87">
      <t>カンリ</t>
    </rPh>
    <phoneticPr fontId="9"/>
  </si>
  <si>
    <t>・グループ監督力
・部下の指導力、育成力
・危機管理能力</t>
    <rPh sb="5" eb="7">
      <t>カントク</t>
    </rPh>
    <rPh sb="7" eb="8">
      <t>リョク</t>
    </rPh>
    <rPh sb="10" eb="12">
      <t>ブカ</t>
    </rPh>
    <rPh sb="13" eb="16">
      <t>シドウリョク</t>
    </rPh>
    <rPh sb="17" eb="19">
      <t>イクセイ</t>
    </rPh>
    <rPh sb="19" eb="20">
      <t>リョク</t>
    </rPh>
    <phoneticPr fontId="9"/>
  </si>
  <si>
    <t>管理職研修</t>
    <rPh sb="0" eb="2">
      <t>カンリ</t>
    </rPh>
    <rPh sb="2" eb="3">
      <t>ショク</t>
    </rPh>
    <rPh sb="3" eb="5">
      <t>ケンシュウ</t>
    </rPh>
    <phoneticPr fontId="9"/>
  </si>
  <si>
    <t>●年以上
介護支援専門員
介護福祉士
介護職員実務者研修修了</t>
    <rPh sb="5" eb="7">
      <t>カイゴ</t>
    </rPh>
    <rPh sb="7" eb="9">
      <t>シエン</t>
    </rPh>
    <rPh sb="9" eb="12">
      <t>センモンイン</t>
    </rPh>
    <rPh sb="13" eb="15">
      <t>カイゴ</t>
    </rPh>
    <rPh sb="15" eb="18">
      <t>フクシシ</t>
    </rPh>
    <rPh sb="18" eb="20">
      <t>シュウリョウ</t>
    </rPh>
    <phoneticPr fontId="9"/>
  </si>
  <si>
    <t>上級職</t>
    <rPh sb="0" eb="2">
      <t>ジョウキュウ</t>
    </rPh>
    <rPh sb="2" eb="3">
      <t>ショク</t>
    </rPh>
    <phoneticPr fontId="9"/>
  </si>
  <si>
    <t>主任</t>
    <rPh sb="0" eb="2">
      <t>シュニン</t>
    </rPh>
    <phoneticPr fontId="9"/>
  </si>
  <si>
    <t>高度な業務の遂行
他の従業員への指導</t>
    <rPh sb="0" eb="2">
      <t>コウド</t>
    </rPh>
    <rPh sb="6" eb="8">
      <t>スイコウ</t>
    </rPh>
    <phoneticPr fontId="9"/>
  </si>
  <si>
    <t>（初級職・中級職業務に加えて）
・他の従業員への指導、育成
・グループ内の問題解決</t>
    <rPh sb="1" eb="3">
      <t>ショキュウ</t>
    </rPh>
    <rPh sb="3" eb="4">
      <t>ショク</t>
    </rPh>
    <rPh sb="5" eb="7">
      <t>チュウキュウ</t>
    </rPh>
    <rPh sb="7" eb="8">
      <t>ショク</t>
    </rPh>
    <rPh sb="8" eb="10">
      <t>ギョウム</t>
    </rPh>
    <rPh sb="11" eb="12">
      <t>クワ</t>
    </rPh>
    <rPh sb="17" eb="18">
      <t>ホカ</t>
    </rPh>
    <rPh sb="19" eb="21">
      <t>ジュウギョウ</t>
    </rPh>
    <rPh sb="21" eb="22">
      <t>イン</t>
    </rPh>
    <rPh sb="35" eb="36">
      <t>ナイ</t>
    </rPh>
    <rPh sb="37" eb="39">
      <t>モンダイ</t>
    </rPh>
    <rPh sb="39" eb="41">
      <t>カイケツ</t>
    </rPh>
    <phoneticPr fontId="9"/>
  </si>
  <si>
    <t>・複雑な判断を要する業務を遂行できる
・標準的な課題について、上司の指示によりグループをまとめ問題解決にあたる
・下級者に指導できる</t>
    <rPh sb="1" eb="3">
      <t>フクザツ</t>
    </rPh>
    <rPh sb="20" eb="23">
      <t>ヒョウジュンテキ</t>
    </rPh>
    <rPh sb="24" eb="26">
      <t>カダイ</t>
    </rPh>
    <rPh sb="31" eb="33">
      <t>ジョウシ</t>
    </rPh>
    <rPh sb="34" eb="36">
      <t>シジ</t>
    </rPh>
    <rPh sb="47" eb="49">
      <t>モンダイ</t>
    </rPh>
    <rPh sb="49" eb="51">
      <t>カイケツ</t>
    </rPh>
    <phoneticPr fontId="9"/>
  </si>
  <si>
    <t>主任・リーダー研修
実務研修</t>
    <rPh sb="0" eb="2">
      <t>シュニン</t>
    </rPh>
    <rPh sb="7" eb="9">
      <t>ケンシュウ</t>
    </rPh>
    <rPh sb="10" eb="12">
      <t>ジツム</t>
    </rPh>
    <rPh sb="12" eb="14">
      <t>ケンシュウ</t>
    </rPh>
    <phoneticPr fontId="9"/>
  </si>
  <si>
    <t>●年以上
介護福祉士
介護職員実務者研修修了</t>
    <rPh sb="5" eb="7">
      <t>カイゴ</t>
    </rPh>
    <rPh sb="7" eb="10">
      <t>フクシシ</t>
    </rPh>
    <phoneticPr fontId="9"/>
  </si>
  <si>
    <t>常勤（月給）
・基本給 ●●●円～
・経験手当 ＋●●円
・役職手当 ＋●●円
非常勤（時給）
・●●　円
・経験手当 ＋●●円</t>
    <rPh sb="0" eb="2">
      <t>ジョウキン</t>
    </rPh>
    <rPh sb="19" eb="21">
      <t>ケイケン</t>
    </rPh>
    <rPh sb="38" eb="39">
      <t>エン</t>
    </rPh>
    <rPh sb="41" eb="44">
      <t>ヒジョウキン</t>
    </rPh>
    <rPh sb="45" eb="47">
      <t>ジキュウ</t>
    </rPh>
    <rPh sb="53" eb="54">
      <t>エン</t>
    </rPh>
    <phoneticPr fontId="9"/>
  </si>
  <si>
    <t>中級職</t>
    <rPh sb="2" eb="3">
      <t>ショク</t>
    </rPh>
    <phoneticPr fontId="9"/>
  </si>
  <si>
    <t>通常の介護業務
他の従業員への助言</t>
    <rPh sb="3" eb="5">
      <t>カイゴ</t>
    </rPh>
    <phoneticPr fontId="9"/>
  </si>
  <si>
    <t>(初級職業務に加えて）
・サービスの業務改善
・他の従業員への助言</t>
    <rPh sb="1" eb="3">
      <t>ショキュウ</t>
    </rPh>
    <rPh sb="3" eb="4">
      <t>ショク</t>
    </rPh>
    <rPh sb="4" eb="6">
      <t>ギョウム</t>
    </rPh>
    <rPh sb="7" eb="8">
      <t>クワ</t>
    </rPh>
    <rPh sb="18" eb="20">
      <t>ギョウム</t>
    </rPh>
    <rPh sb="20" eb="22">
      <t>カイゼン</t>
    </rPh>
    <rPh sb="24" eb="25">
      <t>ホカ</t>
    </rPh>
    <rPh sb="26" eb="29">
      <t>ジュウギョウイン</t>
    </rPh>
    <rPh sb="31" eb="33">
      <t>ジョゲン</t>
    </rPh>
    <phoneticPr fontId="9"/>
  </si>
  <si>
    <t>・比較的高度な知識と経験を要する業務を遂行できる
・業務の改善や問題解決を実践できる
・下級者に助言できる</t>
    <rPh sb="1" eb="4">
      <t>ヒカクテキ</t>
    </rPh>
    <rPh sb="4" eb="6">
      <t>コウド</t>
    </rPh>
    <rPh sb="7" eb="9">
      <t>チシキ</t>
    </rPh>
    <rPh sb="10" eb="12">
      <t>ケイケン</t>
    </rPh>
    <rPh sb="13" eb="14">
      <t>ヨウ</t>
    </rPh>
    <rPh sb="16" eb="18">
      <t>ギョウム</t>
    </rPh>
    <rPh sb="19" eb="21">
      <t>スイコウ</t>
    </rPh>
    <rPh sb="26" eb="28">
      <t>ギョウム</t>
    </rPh>
    <rPh sb="29" eb="31">
      <t>カイゼン</t>
    </rPh>
    <rPh sb="32" eb="34">
      <t>モンダイ</t>
    </rPh>
    <rPh sb="34" eb="36">
      <t>カイケツ</t>
    </rPh>
    <rPh sb="37" eb="39">
      <t>ジッセン</t>
    </rPh>
    <rPh sb="44" eb="46">
      <t>カキュウ</t>
    </rPh>
    <rPh sb="46" eb="47">
      <t>シャ</t>
    </rPh>
    <rPh sb="48" eb="50">
      <t>ジョゲン</t>
    </rPh>
    <phoneticPr fontId="9"/>
  </si>
  <si>
    <t>実務研修</t>
    <rPh sb="0" eb="2">
      <t>ジツム</t>
    </rPh>
    <rPh sb="2" eb="4">
      <t>ケンシュウ</t>
    </rPh>
    <phoneticPr fontId="9"/>
  </si>
  <si>
    <t>●年以上
介護職員実務者研修修了</t>
    <rPh sb="1" eb="2">
      <t>ネン</t>
    </rPh>
    <rPh sb="2" eb="4">
      <t>イジョウ</t>
    </rPh>
    <rPh sb="5" eb="7">
      <t>カイゴ</t>
    </rPh>
    <rPh sb="7" eb="9">
      <t>ショクイン</t>
    </rPh>
    <rPh sb="9" eb="12">
      <t>ジツムシャ</t>
    </rPh>
    <rPh sb="12" eb="13">
      <t>ケン</t>
    </rPh>
    <phoneticPr fontId="9"/>
  </si>
  <si>
    <t>常勤（月給）
・基本給 ●●●円～
・資格手当 ＋●●円
非常勤（時給）
・●●　円
・資格手当 ＋●●円</t>
    <rPh sb="0" eb="2">
      <t>ジョウキン</t>
    </rPh>
    <rPh sb="19" eb="21">
      <t>シカク</t>
    </rPh>
    <rPh sb="30" eb="33">
      <t>ヒジョウキンジキュウ</t>
    </rPh>
    <phoneticPr fontId="9"/>
  </si>
  <si>
    <t>初級職</t>
    <rPh sb="2" eb="3">
      <t>ショク</t>
    </rPh>
    <phoneticPr fontId="9"/>
  </si>
  <si>
    <t>通常の介護業務</t>
    <rPh sb="3" eb="5">
      <t>カイゴ</t>
    </rPh>
    <phoneticPr fontId="9"/>
  </si>
  <si>
    <t>・上位者の協力を得ながらの基本介護
・適切な観察、記録、報告等
・会議への参加
・外部研修への参加
・個別援助計画の作成</t>
    <rPh sb="1" eb="4">
      <t>ジョウイシャ</t>
    </rPh>
    <rPh sb="5" eb="7">
      <t>キョウリョク</t>
    </rPh>
    <rPh sb="8" eb="9">
      <t>エ</t>
    </rPh>
    <rPh sb="19" eb="21">
      <t>テキセツ</t>
    </rPh>
    <rPh sb="22" eb="24">
      <t>カンサツ</t>
    </rPh>
    <rPh sb="25" eb="27">
      <t>キロク</t>
    </rPh>
    <rPh sb="28" eb="30">
      <t>ホウコク</t>
    </rPh>
    <rPh sb="30" eb="31">
      <t>トウ</t>
    </rPh>
    <rPh sb="41" eb="43">
      <t>ガイブ</t>
    </rPh>
    <rPh sb="43" eb="45">
      <t>ケンシュウ</t>
    </rPh>
    <rPh sb="47" eb="49">
      <t>サンカ</t>
    </rPh>
    <rPh sb="55" eb="57">
      <t>ケイカク</t>
    </rPh>
    <rPh sb="58" eb="60">
      <t>サクセイ</t>
    </rPh>
    <phoneticPr fontId="9"/>
  </si>
  <si>
    <t>・通常の介護業務に精通し、上位者の協力を得ながら、日常の定型業務を遂行できる</t>
    <rPh sb="1" eb="3">
      <t>ツウジョウ</t>
    </rPh>
    <rPh sb="4" eb="6">
      <t>カイゴ</t>
    </rPh>
    <rPh sb="6" eb="8">
      <t>ギョウム</t>
    </rPh>
    <rPh sb="9" eb="11">
      <t>セイツウ</t>
    </rPh>
    <rPh sb="13" eb="16">
      <t>ジョウイシャ</t>
    </rPh>
    <rPh sb="17" eb="19">
      <t>キョウリョク</t>
    </rPh>
    <rPh sb="20" eb="21">
      <t>エ</t>
    </rPh>
    <rPh sb="25" eb="27">
      <t>ニチジョウ</t>
    </rPh>
    <rPh sb="28" eb="30">
      <t>テイケイ</t>
    </rPh>
    <rPh sb="30" eb="32">
      <t>ギョウム</t>
    </rPh>
    <rPh sb="33" eb="35">
      <t>スイコウ</t>
    </rPh>
    <phoneticPr fontId="9"/>
  </si>
  <si>
    <t>実務研修
新任研修</t>
    <rPh sb="0" eb="2">
      <t>ジツム</t>
    </rPh>
    <rPh sb="2" eb="4">
      <t>ケンシュウ</t>
    </rPh>
    <rPh sb="5" eb="7">
      <t>シンニン</t>
    </rPh>
    <rPh sb="7" eb="9">
      <t>ケンシュウ</t>
    </rPh>
    <phoneticPr fontId="9"/>
  </si>
  <si>
    <t>入社時～
介護職員初任者研修修了</t>
    <rPh sb="2" eb="3">
      <t>ジ</t>
    </rPh>
    <rPh sb="5" eb="7">
      <t>カイゴ</t>
    </rPh>
    <rPh sb="7" eb="9">
      <t>ショクイン</t>
    </rPh>
    <rPh sb="9" eb="12">
      <t>ショニンシャ</t>
    </rPh>
    <rPh sb="12" eb="14">
      <t>ケンシュウ</t>
    </rPh>
    <phoneticPr fontId="9"/>
  </si>
  <si>
    <t>常勤（月給）
・基本給 ●●●円～
・資格手当　＋●●円
非常勤（時給）
・●●　円
・資格手当 ＋●●円</t>
    <rPh sb="0" eb="2">
      <t>ジョウキン</t>
    </rPh>
    <rPh sb="19" eb="21">
      <t>シカク</t>
    </rPh>
    <rPh sb="21" eb="23">
      <t>テアテ</t>
    </rPh>
    <rPh sb="27" eb="28">
      <t>エン</t>
    </rPh>
    <rPh sb="30" eb="33">
      <t>ヒジョウキン</t>
    </rPh>
    <rPh sb="34" eb="36">
      <t>ジキュウ</t>
    </rPh>
    <phoneticPr fontId="9"/>
  </si>
  <si>
    <t>　注　「任用要件」欄に記載の勤続年数又は研修の受講状況に応じて昇給するものとし、職位に応じた給与を支給する。
　　　「給与」欄に記載のない手当として、通勤手当（●●円）、研修受講手当（●●円）を支給する。
　　　また、介護職員等処遇改善加算の加算額は、経験手当・資格手当への上乗せとして、１人当たり●●円～●●円の範囲内で配分する。</t>
    <rPh sb="1" eb="2">
      <t>チュウ</t>
    </rPh>
    <rPh sb="4" eb="6">
      <t>ニンヨウ</t>
    </rPh>
    <rPh sb="6" eb="8">
      <t>ヨウケン</t>
    </rPh>
    <rPh sb="9" eb="10">
      <t>ラン</t>
    </rPh>
    <rPh sb="11" eb="13">
      <t>キサイ</t>
    </rPh>
    <rPh sb="14" eb="16">
      <t>キンゾク</t>
    </rPh>
    <rPh sb="16" eb="18">
      <t>ネンスウ</t>
    </rPh>
    <rPh sb="18" eb="19">
      <t>マタ</t>
    </rPh>
    <rPh sb="20" eb="22">
      <t>ケンシュウ</t>
    </rPh>
    <rPh sb="23" eb="25">
      <t>ジュコウ</t>
    </rPh>
    <rPh sb="25" eb="27">
      <t>ジョウキョウ</t>
    </rPh>
    <rPh sb="28" eb="29">
      <t>オウ</t>
    </rPh>
    <rPh sb="31" eb="33">
      <t>ショウキュウ</t>
    </rPh>
    <rPh sb="40" eb="42">
      <t>ショクイ</t>
    </rPh>
    <rPh sb="43" eb="44">
      <t>オウ</t>
    </rPh>
    <rPh sb="46" eb="48">
      <t>キュウヨ</t>
    </rPh>
    <rPh sb="49" eb="51">
      <t>シキュウ</t>
    </rPh>
    <rPh sb="59" eb="61">
      <t>キュウヨ</t>
    </rPh>
    <rPh sb="62" eb="63">
      <t>ラン</t>
    </rPh>
    <rPh sb="64" eb="66">
      <t>キサイ</t>
    </rPh>
    <rPh sb="69" eb="71">
      <t>テアテ</t>
    </rPh>
    <rPh sb="75" eb="77">
      <t>ツウキン</t>
    </rPh>
    <rPh sb="77" eb="79">
      <t>テアテ</t>
    </rPh>
    <rPh sb="82" eb="83">
      <t>エン</t>
    </rPh>
    <rPh sb="85" eb="87">
      <t>ケンシュウ</t>
    </rPh>
    <rPh sb="87" eb="89">
      <t>ジュコウ</t>
    </rPh>
    <rPh sb="89" eb="91">
      <t>テアテ</t>
    </rPh>
    <rPh sb="94" eb="95">
      <t>エン</t>
    </rPh>
    <rPh sb="97" eb="99">
      <t>シキュウ</t>
    </rPh>
    <rPh sb="109" eb="111">
      <t>カイゴ</t>
    </rPh>
    <rPh sb="111" eb="113">
      <t>ショクイン</t>
    </rPh>
    <rPh sb="113" eb="114">
      <t>トウ</t>
    </rPh>
    <rPh sb="114" eb="120">
      <t>ショグウカイゼンカサン</t>
    </rPh>
    <rPh sb="121" eb="123">
      <t>カサン</t>
    </rPh>
    <rPh sb="123" eb="124">
      <t>ガク</t>
    </rPh>
    <rPh sb="126" eb="128">
      <t>ケイケン</t>
    </rPh>
    <rPh sb="128" eb="130">
      <t>テアテ</t>
    </rPh>
    <rPh sb="131" eb="133">
      <t>シカク</t>
    </rPh>
    <rPh sb="133" eb="135">
      <t>テアテ</t>
    </rPh>
    <rPh sb="137" eb="139">
      <t>ウワノ</t>
    </rPh>
    <rPh sb="146" eb="147">
      <t>ア</t>
    </rPh>
    <rPh sb="151" eb="152">
      <t>エン</t>
    </rPh>
    <rPh sb="155" eb="156">
      <t>エン</t>
    </rPh>
    <rPh sb="157" eb="160">
      <t>ハンイナイ</t>
    </rPh>
    <rPh sb="161" eb="163">
      <t>ハイブン</t>
    </rPh>
    <phoneticPr fontId="9"/>
  </si>
  <si>
    <t>（研修計画）</t>
    <rPh sb="1" eb="3">
      <t>ケンシュウ</t>
    </rPh>
    <rPh sb="3" eb="5">
      <t>ケイカク</t>
    </rPh>
    <phoneticPr fontId="61"/>
  </si>
  <si>
    <t>　・ 個別の希望に基づく研修計画を作成し、年●回以上●●研修をオンラインで受講。
　・ 上記の他、月２回ランチミーティングを行い、ケアの向上に資する業務の中での気づきの共有やお互いへのフィードバックを行う。
　・ 実務経験が●年以上の介護職員が●年目までに実務者研修を受講した場合、受講費用の補助として、●●万円を支給。</t>
    <rPh sb="3" eb="5">
      <t>コベツ</t>
    </rPh>
    <rPh sb="6" eb="8">
      <t>キボウ</t>
    </rPh>
    <rPh sb="9" eb="10">
      <t>モト</t>
    </rPh>
    <rPh sb="12" eb="14">
      <t>ケンシュウ</t>
    </rPh>
    <rPh sb="14" eb="16">
      <t>ケイカク</t>
    </rPh>
    <rPh sb="17" eb="19">
      <t>サクセイ</t>
    </rPh>
    <rPh sb="21" eb="22">
      <t>ネン</t>
    </rPh>
    <rPh sb="23" eb="24">
      <t>カイ</t>
    </rPh>
    <rPh sb="24" eb="26">
      <t>イジョウ</t>
    </rPh>
    <rPh sb="28" eb="30">
      <t>ケンシュウ</t>
    </rPh>
    <rPh sb="37" eb="39">
      <t>ジュコウ</t>
    </rPh>
    <rPh sb="44" eb="46">
      <t>ジョウキ</t>
    </rPh>
    <rPh sb="47" eb="48">
      <t>タ</t>
    </rPh>
    <rPh sb="49" eb="50">
      <t>ツキ</t>
    </rPh>
    <rPh sb="51" eb="52">
      <t>カイ</t>
    </rPh>
    <rPh sb="62" eb="63">
      <t>オコナ</t>
    </rPh>
    <rPh sb="68" eb="70">
      <t>コウジョウ</t>
    </rPh>
    <rPh sb="71" eb="72">
      <t>シ</t>
    </rPh>
    <rPh sb="74" eb="76">
      <t>ギョウム</t>
    </rPh>
    <rPh sb="77" eb="78">
      <t>ナカ</t>
    </rPh>
    <rPh sb="80" eb="81">
      <t>キ</t>
    </rPh>
    <rPh sb="84" eb="86">
      <t>キョウユウ</t>
    </rPh>
    <rPh sb="88" eb="89">
      <t>タガ</t>
    </rPh>
    <rPh sb="100" eb="101">
      <t>オコナ</t>
    </rPh>
    <phoneticPr fontId="61"/>
  </si>
  <si>
    <t>表１　補助金対象サービス</t>
    <phoneticPr fontId="9"/>
  </si>
  <si>
    <t>表２　提出先一覧</t>
    <rPh sb="0" eb="1">
      <t>ヒョウ</t>
    </rPh>
    <rPh sb="3" eb="5">
      <t>テイシュツ</t>
    </rPh>
    <rPh sb="5" eb="6">
      <t>サキ</t>
    </rPh>
    <rPh sb="6" eb="8">
      <t>イチラン</t>
    </rPh>
    <phoneticPr fontId="9"/>
  </si>
  <si>
    <t>表３　事業所の所在地</t>
    <rPh sb="0" eb="1">
      <t>ヒョウ</t>
    </rPh>
    <rPh sb="3" eb="6">
      <t>ジギョウショ</t>
    </rPh>
    <rPh sb="7" eb="10">
      <t>ショザイチ</t>
    </rPh>
    <phoneticPr fontId="9"/>
  </si>
  <si>
    <t>表７　補助金使途</t>
    <rPh sb="0" eb="1">
      <t>ヒョウ</t>
    </rPh>
    <rPh sb="3" eb="6">
      <t>ホジョキン</t>
    </rPh>
    <rPh sb="6" eb="8">
      <t>シト</t>
    </rPh>
    <phoneticPr fontId="9"/>
  </si>
  <si>
    <t>サービス区分</t>
    <rPh sb="4" eb="6">
      <t>クブン</t>
    </rPh>
    <phoneticPr fontId="103"/>
  </si>
  <si>
    <t>コード値</t>
    <rPh sb="3" eb="4">
      <t>チ</t>
    </rPh>
    <phoneticPr fontId="103"/>
  </si>
  <si>
    <t>交付率</t>
    <rPh sb="0" eb="3">
      <t>コウフリツ</t>
    </rPh>
    <phoneticPr fontId="9"/>
  </si>
  <si>
    <t>市区町村</t>
    <rPh sb="0" eb="4">
      <t>シクチョウソン</t>
    </rPh>
    <phoneticPr fontId="9"/>
  </si>
  <si>
    <t>チェックボックス</t>
    <phoneticPr fontId="9"/>
  </si>
  <si>
    <t>誓約</t>
    <rPh sb="0" eb="2">
      <t>セイヤク</t>
    </rPh>
    <phoneticPr fontId="9"/>
  </si>
  <si>
    <t>補助金使途</t>
    <rPh sb="0" eb="3">
      <t>ホジョキン</t>
    </rPh>
    <rPh sb="3" eb="5">
      <t>シト</t>
    </rPh>
    <phoneticPr fontId="9"/>
  </si>
  <si>
    <t>北海道</t>
  </si>
  <si>
    <t>札幌市</t>
  </si>
  <si>
    <t>加算様式を指定権者に提出</t>
    <rPh sb="10" eb="12">
      <t>テイシュツ</t>
    </rPh>
    <phoneticPr fontId="9"/>
  </si>
  <si>
    <t>✓</t>
    <phoneticPr fontId="9"/>
  </si>
  <si>
    <t>青森県</t>
  </si>
  <si>
    <t>函館市</t>
  </si>
  <si>
    <t>補助金様式を都道府県に提出</t>
    <phoneticPr fontId="9"/>
  </si>
  <si>
    <t>岩手県</t>
  </si>
  <si>
    <t>小樽市</t>
  </si>
  <si>
    <t>（ウ）その他の金額　（① 業務内容の明確化と職員間の適切な役割分担の取組）</t>
    <phoneticPr fontId="9"/>
  </si>
  <si>
    <t>宮城県</t>
  </si>
  <si>
    <t>旭川市</t>
  </si>
  <si>
    <t>秋田県</t>
  </si>
  <si>
    <t>室蘭市</t>
  </si>
  <si>
    <t>（ウ）その他の金額　（③ 業務改善活動の体制構築）</t>
    <phoneticPr fontId="9"/>
  </si>
  <si>
    <t>山形県</t>
  </si>
  <si>
    <t>釧路市</t>
  </si>
  <si>
    <t>福島県</t>
  </si>
  <si>
    <t>帯広市</t>
  </si>
  <si>
    <t>茨城県</t>
  </si>
  <si>
    <t>北見市</t>
  </si>
  <si>
    <t>栃木県</t>
  </si>
  <si>
    <t>夕張市</t>
  </si>
  <si>
    <t>群馬県</t>
  </si>
  <si>
    <t>岩見沢市</t>
  </si>
  <si>
    <t>埼玉県</t>
  </si>
  <si>
    <t>網走市</t>
  </si>
  <si>
    <t>千葉県</t>
  </si>
  <si>
    <t>留萌市</t>
  </si>
  <si>
    <t>東京都</t>
  </si>
  <si>
    <t>苫小牧市</t>
  </si>
  <si>
    <t>神奈川県</t>
  </si>
  <si>
    <t>稚内市</t>
  </si>
  <si>
    <t>新潟県</t>
  </si>
  <si>
    <t>美唄市</t>
  </si>
  <si>
    <t>富山県</t>
  </si>
  <si>
    <t>芦別市</t>
  </si>
  <si>
    <t>石川県</t>
  </si>
  <si>
    <t>江別市</t>
  </si>
  <si>
    <t>福井県</t>
  </si>
  <si>
    <t>赤平市</t>
  </si>
  <si>
    <t>山梨県</t>
  </si>
  <si>
    <t>紋別市</t>
  </si>
  <si>
    <t>長野県</t>
  </si>
  <si>
    <t>士別市</t>
  </si>
  <si>
    <t>岐阜県</t>
  </si>
  <si>
    <t>名寄市</t>
  </si>
  <si>
    <t>静岡県</t>
  </si>
  <si>
    <t>三笠市</t>
  </si>
  <si>
    <t>愛知県</t>
  </si>
  <si>
    <t>根室市</t>
  </si>
  <si>
    <t>三重県</t>
  </si>
  <si>
    <t>千歳市</t>
  </si>
  <si>
    <t>滋賀県</t>
  </si>
  <si>
    <t>滝川市</t>
  </si>
  <si>
    <t>京都府</t>
  </si>
  <si>
    <t>砂川市</t>
  </si>
  <si>
    <t>大阪府</t>
  </si>
  <si>
    <t>歌志内市</t>
  </si>
  <si>
    <t>兵庫県</t>
  </si>
  <si>
    <t>深川市</t>
  </si>
  <si>
    <t>奈良県</t>
  </si>
  <si>
    <t>富良野市</t>
  </si>
  <si>
    <t>和歌山県</t>
  </si>
  <si>
    <t>登別市</t>
  </si>
  <si>
    <t>鳥取県</t>
  </si>
  <si>
    <t>恵庭市</t>
  </si>
  <si>
    <t>島根県</t>
  </si>
  <si>
    <t>伊達市</t>
  </si>
  <si>
    <t>岡山県</t>
  </si>
  <si>
    <t>北広島市</t>
  </si>
  <si>
    <t>広島県</t>
  </si>
  <si>
    <t>石狩市</t>
  </si>
  <si>
    <t>山口県</t>
  </si>
  <si>
    <t>北斗市</t>
  </si>
  <si>
    <t>徳島県</t>
  </si>
  <si>
    <t>当別町</t>
  </si>
  <si>
    <t>香川県</t>
  </si>
  <si>
    <t>新篠津村</t>
  </si>
  <si>
    <t>愛媛県</t>
  </si>
  <si>
    <t>松前町</t>
  </si>
  <si>
    <t>高知県</t>
  </si>
  <si>
    <t>福島町</t>
  </si>
  <si>
    <t>福岡県</t>
  </si>
  <si>
    <t>知内町</t>
  </si>
  <si>
    <t>佐賀県</t>
  </si>
  <si>
    <t>木古内町</t>
  </si>
  <si>
    <t>長崎県</t>
  </si>
  <si>
    <t>七飯町</t>
  </si>
  <si>
    <t>熊本県</t>
  </si>
  <si>
    <t>鹿部町</t>
  </si>
  <si>
    <t>大分県</t>
  </si>
  <si>
    <t>森町</t>
  </si>
  <si>
    <t>宮崎県</t>
  </si>
  <si>
    <t>八雲町</t>
  </si>
  <si>
    <t>鹿児島県</t>
  </si>
  <si>
    <t>長万部町</t>
  </si>
  <si>
    <t>沖縄県</t>
  </si>
  <si>
    <t>江差町</t>
  </si>
  <si>
    <t>上ノ国町</t>
  </si>
  <si>
    <t>厚沢部町</t>
  </si>
  <si>
    <t>乙部町</t>
  </si>
  <si>
    <t>奥尻町</t>
  </si>
  <si>
    <t>今金町</t>
  </si>
  <si>
    <t>せたな町</t>
  </si>
  <si>
    <t>島牧村</t>
  </si>
  <si>
    <t>寿都町</t>
  </si>
  <si>
    <t>黒松内町</t>
  </si>
  <si>
    <t>蘭越町</t>
  </si>
  <si>
    <t>ニセコ町</t>
  </si>
  <si>
    <t>真狩村</t>
  </si>
  <si>
    <t>留寿都村</t>
  </si>
  <si>
    <t>喜茂別町</t>
  </si>
  <si>
    <t>京極町</t>
  </si>
  <si>
    <t>倶知安町</t>
  </si>
  <si>
    <t>共和町</t>
  </si>
  <si>
    <t>岩内町</t>
  </si>
  <si>
    <t>泊村</t>
  </si>
  <si>
    <t>神恵内村</t>
  </si>
  <si>
    <t>積丹町</t>
  </si>
  <si>
    <t>古平町</t>
  </si>
  <si>
    <t>仁木町</t>
  </si>
  <si>
    <t>余市町</t>
  </si>
  <si>
    <t>赤井川村</t>
  </si>
  <si>
    <t>南幌町</t>
  </si>
  <si>
    <t>奈井江町</t>
  </si>
  <si>
    <t>上砂川町</t>
  </si>
  <si>
    <t>由仁町</t>
  </si>
  <si>
    <t>長沼町</t>
  </si>
  <si>
    <t>栗山町</t>
  </si>
  <si>
    <t>月形町</t>
  </si>
  <si>
    <t>浦臼町</t>
  </si>
  <si>
    <t>新十津川町</t>
  </si>
  <si>
    <t>妹背牛町</t>
  </si>
  <si>
    <t>秩父別町</t>
  </si>
  <si>
    <t>雨竜町</t>
  </si>
  <si>
    <t>北竜町</t>
  </si>
  <si>
    <t>沼田町</t>
  </si>
  <si>
    <t>鷹栖町</t>
  </si>
  <si>
    <t>東神楽町</t>
  </si>
  <si>
    <t>当麻町</t>
  </si>
  <si>
    <t>比布町</t>
  </si>
  <si>
    <t>愛別町</t>
  </si>
  <si>
    <t>上川町</t>
  </si>
  <si>
    <t>東川町</t>
  </si>
  <si>
    <t>美瑛町</t>
  </si>
  <si>
    <t>上富良野町</t>
  </si>
  <si>
    <t>中富良野町</t>
  </si>
  <si>
    <t>南富良野町</t>
  </si>
  <si>
    <t>占冠村</t>
  </si>
  <si>
    <t>和寒町</t>
  </si>
  <si>
    <t>剣淵町</t>
  </si>
  <si>
    <t>下川町</t>
  </si>
  <si>
    <t>美深町</t>
  </si>
  <si>
    <t>音威子府村</t>
  </si>
  <si>
    <t>中川町</t>
  </si>
  <si>
    <t>幌加内町</t>
  </si>
  <si>
    <t>増毛町</t>
  </si>
  <si>
    <t>小平町</t>
  </si>
  <si>
    <t>苫前町</t>
  </si>
  <si>
    <t>羽幌町</t>
  </si>
  <si>
    <t>初山別村</t>
  </si>
  <si>
    <t>遠別町</t>
  </si>
  <si>
    <t>天塩町</t>
  </si>
  <si>
    <t>猿払村</t>
  </si>
  <si>
    <t>浜頓別町</t>
  </si>
  <si>
    <t>中頓別町</t>
  </si>
  <si>
    <t>枝幸町</t>
  </si>
  <si>
    <t>豊富町</t>
  </si>
  <si>
    <t>礼文町</t>
  </si>
  <si>
    <t>利尻町</t>
  </si>
  <si>
    <t>利尻富士町</t>
  </si>
  <si>
    <t>幌延町</t>
  </si>
  <si>
    <t>美幌町</t>
  </si>
  <si>
    <t>津別町</t>
  </si>
  <si>
    <t>斜里町</t>
  </si>
  <si>
    <t>清里町</t>
  </si>
  <si>
    <t>小清水町</t>
  </si>
  <si>
    <t>訓子府町</t>
  </si>
  <si>
    <t>置戸町</t>
  </si>
  <si>
    <t>佐呂間町</t>
  </si>
  <si>
    <t>遠軽町</t>
  </si>
  <si>
    <t>湧別町</t>
  </si>
  <si>
    <t>滝上町</t>
  </si>
  <si>
    <t>興部町</t>
  </si>
  <si>
    <t>西興部村</t>
  </si>
  <si>
    <t>雄武町</t>
  </si>
  <si>
    <t>大空町</t>
  </si>
  <si>
    <t>豊浦町</t>
  </si>
  <si>
    <t>壮瞥町</t>
  </si>
  <si>
    <t>白老町</t>
  </si>
  <si>
    <t>厚真町</t>
  </si>
  <si>
    <t>洞爺湖町</t>
  </si>
  <si>
    <t>安平町</t>
  </si>
  <si>
    <t>むかわ町</t>
  </si>
  <si>
    <t>日高町</t>
  </si>
  <si>
    <t>平取町</t>
  </si>
  <si>
    <t>新冠町</t>
  </si>
  <si>
    <t>浦河町</t>
  </si>
  <si>
    <t>様似町</t>
  </si>
  <si>
    <t>えりも町</t>
  </si>
  <si>
    <t>新ひだか町</t>
  </si>
  <si>
    <t>音更町</t>
  </si>
  <si>
    <t>士幌町</t>
  </si>
  <si>
    <t>上士幌町</t>
  </si>
  <si>
    <t>鹿追町</t>
  </si>
  <si>
    <t>新得町</t>
  </si>
  <si>
    <t>清水町</t>
  </si>
  <si>
    <t>芽室町</t>
  </si>
  <si>
    <t>中札内村</t>
  </si>
  <si>
    <t>更別村</t>
  </si>
  <si>
    <t>大樹町</t>
  </si>
  <si>
    <t>広尾町</t>
  </si>
  <si>
    <t>幕別町</t>
  </si>
  <si>
    <t>池田町</t>
  </si>
  <si>
    <t>豊頃町</t>
  </si>
  <si>
    <t>本別町</t>
  </si>
  <si>
    <t>足寄町</t>
  </si>
  <si>
    <t>陸別町</t>
  </si>
  <si>
    <t>浦幌町</t>
  </si>
  <si>
    <t>釧路町</t>
  </si>
  <si>
    <t>厚岸町</t>
  </si>
  <si>
    <t>浜中町</t>
  </si>
  <si>
    <t>標茶町</t>
  </si>
  <si>
    <t>弟子屈町</t>
  </si>
  <si>
    <t>鶴居村</t>
  </si>
  <si>
    <t>白糠町</t>
  </si>
  <si>
    <t>別海町</t>
  </si>
  <si>
    <t>中標津町</t>
  </si>
  <si>
    <t>標津町</t>
  </si>
  <si>
    <t>羅臼町</t>
  </si>
  <si>
    <t>色丹村</t>
    <rPh sb="0" eb="3">
      <t>シコタンムラ</t>
    </rPh>
    <phoneticPr fontId="4"/>
  </si>
  <si>
    <t>泊村</t>
    <rPh sb="0" eb="2">
      <t>トマリムラ</t>
    </rPh>
    <phoneticPr fontId="4"/>
  </si>
  <si>
    <t>留夜別村</t>
  </si>
  <si>
    <t>留別村</t>
  </si>
  <si>
    <t>紗那村</t>
  </si>
  <si>
    <t>蘂取村</t>
  </si>
  <si>
    <t>青森市</t>
  </si>
  <si>
    <t>弘前市</t>
  </si>
  <si>
    <t>八戸市</t>
  </si>
  <si>
    <t>黒石市</t>
  </si>
  <si>
    <t>五所川原市</t>
  </si>
  <si>
    <t>十和田市</t>
  </si>
  <si>
    <t>三沢市</t>
  </si>
  <si>
    <t>むつ市</t>
  </si>
  <si>
    <t>つがる市</t>
  </si>
  <si>
    <t>平川市</t>
  </si>
  <si>
    <t>平内町</t>
  </si>
  <si>
    <t>今別町</t>
  </si>
  <si>
    <t>蓬田村</t>
  </si>
  <si>
    <t>外ヶ浜町</t>
  </si>
  <si>
    <t>鰺ヶ沢町</t>
  </si>
  <si>
    <t>深浦町</t>
  </si>
  <si>
    <t>西目屋村</t>
  </si>
  <si>
    <t>藤崎町</t>
  </si>
  <si>
    <t>大鰐町</t>
  </si>
  <si>
    <t>田舎館村</t>
  </si>
  <si>
    <t>板柳町</t>
  </si>
  <si>
    <t>鶴田町</t>
  </si>
  <si>
    <t>中泊町</t>
  </si>
  <si>
    <t>野辺地町</t>
  </si>
  <si>
    <t>七戸町</t>
  </si>
  <si>
    <t>六戸町</t>
  </si>
  <si>
    <t>横浜町</t>
  </si>
  <si>
    <t>東北町</t>
  </si>
  <si>
    <t>六ヶ所村</t>
  </si>
  <si>
    <t>おいらせ町</t>
  </si>
  <si>
    <t>大間町</t>
  </si>
  <si>
    <t>東通村</t>
  </si>
  <si>
    <t>風間浦村</t>
  </si>
  <si>
    <t>佐井村</t>
  </si>
  <si>
    <t>三戸町</t>
  </si>
  <si>
    <t>五戸町</t>
  </si>
  <si>
    <t>田子町</t>
  </si>
  <si>
    <t>南部町</t>
  </si>
  <si>
    <t>階上町</t>
  </si>
  <si>
    <t>新郷村</t>
  </si>
  <si>
    <t>盛岡市</t>
  </si>
  <si>
    <t>宮古市</t>
  </si>
  <si>
    <t>大船渡市</t>
  </si>
  <si>
    <t>花巻市</t>
  </si>
  <si>
    <t>北上市</t>
  </si>
  <si>
    <t>久慈市</t>
  </si>
  <si>
    <t>遠野市</t>
  </si>
  <si>
    <t>一関市</t>
  </si>
  <si>
    <t>陸前高田市</t>
  </si>
  <si>
    <t>釜石市</t>
  </si>
  <si>
    <t>二戸市</t>
  </si>
  <si>
    <t>八幡平市</t>
  </si>
  <si>
    <t>奥州市</t>
  </si>
  <si>
    <t>滝沢市</t>
    <rPh sb="2" eb="3">
      <t>シ</t>
    </rPh>
    <phoneticPr fontId="4"/>
  </si>
  <si>
    <t>雫石町</t>
  </si>
  <si>
    <t>葛巻町</t>
  </si>
  <si>
    <t>岩手町</t>
  </si>
  <si>
    <t>紫波町</t>
  </si>
  <si>
    <t>矢巾町</t>
  </si>
  <si>
    <t>西和賀町</t>
  </si>
  <si>
    <t>金ケ崎町</t>
  </si>
  <si>
    <t>平泉町</t>
  </si>
  <si>
    <t>住田町</t>
  </si>
  <si>
    <t>大槌町</t>
  </si>
  <si>
    <t>山田町</t>
  </si>
  <si>
    <t>岩泉町</t>
  </si>
  <si>
    <t>田野畑村</t>
  </si>
  <si>
    <t>普代村</t>
  </si>
  <si>
    <t>軽米町</t>
  </si>
  <si>
    <t>野田村</t>
  </si>
  <si>
    <t>九戸村</t>
  </si>
  <si>
    <t>洋野町</t>
  </si>
  <si>
    <t>一戸町</t>
  </si>
  <si>
    <t>仙台市</t>
  </si>
  <si>
    <t>石巻市</t>
  </si>
  <si>
    <t>塩竈市</t>
  </si>
  <si>
    <t>気仙沼市</t>
  </si>
  <si>
    <t>白石市</t>
  </si>
  <si>
    <t>名取市</t>
  </si>
  <si>
    <t>角田市</t>
  </si>
  <si>
    <t>多賀城市</t>
  </si>
  <si>
    <t>岩沼市</t>
  </si>
  <si>
    <t>登米市</t>
  </si>
  <si>
    <t>栗原市</t>
  </si>
  <si>
    <t>東松島市</t>
  </si>
  <si>
    <t>大崎市</t>
  </si>
  <si>
    <t>富谷市</t>
    <rPh sb="2" eb="3">
      <t>シ</t>
    </rPh>
    <phoneticPr fontId="4"/>
  </si>
  <si>
    <t>蔵王町</t>
  </si>
  <si>
    <t>七ヶ宿町</t>
  </si>
  <si>
    <t>大河原町</t>
  </si>
  <si>
    <t>村田町</t>
  </si>
  <si>
    <t>柴田町</t>
  </si>
  <si>
    <t>川崎町</t>
  </si>
  <si>
    <t>丸森町</t>
  </si>
  <si>
    <t>亘理町</t>
  </si>
  <si>
    <t>山元町</t>
  </si>
  <si>
    <t>松島町</t>
  </si>
  <si>
    <t>七ヶ浜町</t>
  </si>
  <si>
    <t>利府町</t>
  </si>
  <si>
    <t>大和町</t>
  </si>
  <si>
    <t>大郷町</t>
  </si>
  <si>
    <t>大衡村</t>
  </si>
  <si>
    <t>色麻町</t>
  </si>
  <si>
    <t>加美町</t>
  </si>
  <si>
    <t>涌谷町</t>
  </si>
  <si>
    <t>美里町</t>
  </si>
  <si>
    <t>女川町</t>
  </si>
  <si>
    <t>南三陸町</t>
  </si>
  <si>
    <t>秋田市</t>
  </si>
  <si>
    <t>能代市</t>
  </si>
  <si>
    <t>横手市</t>
  </si>
  <si>
    <t>大館市</t>
  </si>
  <si>
    <t>男鹿市</t>
  </si>
  <si>
    <t>湯沢市</t>
  </si>
  <si>
    <t>鹿角市</t>
  </si>
  <si>
    <t>由利本荘市</t>
  </si>
  <si>
    <t>潟上市</t>
  </si>
  <si>
    <t>大仙市</t>
  </si>
  <si>
    <t>北秋田市</t>
  </si>
  <si>
    <t>にかほ市</t>
  </si>
  <si>
    <t>仙北市</t>
  </si>
  <si>
    <t>小坂町</t>
  </si>
  <si>
    <t>上小阿仁村</t>
  </si>
  <si>
    <t>藤里町</t>
  </si>
  <si>
    <t>三種町</t>
  </si>
  <si>
    <t>八峰町</t>
  </si>
  <si>
    <t>五城目町</t>
  </si>
  <si>
    <t>八郎潟町</t>
  </si>
  <si>
    <t>井川町</t>
  </si>
  <si>
    <t>大潟村</t>
  </si>
  <si>
    <t>美郷町</t>
  </si>
  <si>
    <t>羽後町</t>
  </si>
  <si>
    <t>東成瀬村</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</si>
  <si>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</si>
  <si>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</si>
  <si>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</si>
  <si>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</si>
  <si>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</si>
  <si>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</si>
  <si>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</si>
  <si>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</si>
  <si>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</si>
  <si>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</si>
  <si>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</si>
  <si>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</si>
  <si>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</si>
  <si>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</si>
  <si>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</si>
  <si>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</si>
  <si>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</si>
  <si>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</si>
  <si>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</si>
  <si>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</si>
  <si>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</si>
  <si>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</si>
  <si>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</si>
  <si>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</si>
  <si>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</si>
  <si>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</si>
  <si>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</si>
  <si>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</si>
  <si>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</si>
  <si>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</si>
  <si>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</si>
  <si>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</si>
  <si>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</si>
  <si>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庄内町</t>
  </si>
  <si>
    <t>遊佐町</t>
  </si>
  <si>
    <t>福島市</t>
  </si>
  <si>
    <t>会津若松市</t>
  </si>
  <si>
    <t>郡山市</t>
  </si>
  <si>
    <t>いわき市</t>
  </si>
  <si>
    <t>白河市</t>
  </si>
  <si>
    <t>須賀川市</t>
  </si>
  <si>
    <t>喜多方市</t>
  </si>
  <si>
    <t>相馬市</t>
  </si>
  <si>
    <t>二本松市</t>
  </si>
  <si>
    <t>田村市</t>
  </si>
  <si>
    <t>南相馬市</t>
  </si>
  <si>
    <t>本宮市</t>
  </si>
  <si>
    <t>桑折町</t>
  </si>
  <si>
    <t>国見町</t>
  </si>
  <si>
    <t>川俣町</t>
  </si>
  <si>
    <t>大玉村</t>
  </si>
  <si>
    <t>鏡石町</t>
  </si>
  <si>
    <t>天栄村</t>
  </si>
  <si>
    <t>下郷町</t>
  </si>
  <si>
    <t>檜枝岐村</t>
  </si>
  <si>
    <t>只見町</t>
  </si>
  <si>
    <t>南会津町</t>
  </si>
  <si>
    <t>北塩原村</t>
  </si>
  <si>
    <t>西会津町</t>
  </si>
  <si>
    <t>磐梯町</t>
  </si>
  <si>
    <t>猪苗代町</t>
  </si>
  <si>
    <t>会津坂下町</t>
  </si>
  <si>
    <t>湯川村</t>
  </si>
  <si>
    <t>柳津町</t>
  </si>
  <si>
    <t>三島町</t>
  </si>
  <si>
    <t>昭和村</t>
  </si>
  <si>
    <t>会津美里町</t>
  </si>
  <si>
    <t>西郷村</t>
  </si>
  <si>
    <t>泉崎村</t>
  </si>
  <si>
    <t>中島村</t>
  </si>
  <si>
    <t>矢吹町</t>
  </si>
  <si>
    <t>棚倉町</t>
  </si>
  <si>
    <t>矢祭町</t>
  </si>
  <si>
    <t>塙町</t>
  </si>
  <si>
    <t>鮫川村</t>
  </si>
  <si>
    <t>石川町</t>
  </si>
  <si>
    <t>玉川村</t>
  </si>
  <si>
    <t>平田村</t>
  </si>
  <si>
    <t>浅川町</t>
  </si>
  <si>
    <t>古殿町</t>
  </si>
  <si>
    <t>三春町</t>
  </si>
  <si>
    <t>小野町</t>
  </si>
  <si>
    <t>広野町</t>
  </si>
  <si>
    <t>楢葉町</t>
  </si>
  <si>
    <t>富岡町</t>
  </si>
  <si>
    <t>川内村</t>
  </si>
  <si>
    <t>大熊町</t>
  </si>
  <si>
    <t>双葉町</t>
  </si>
  <si>
    <t>浪江町</t>
  </si>
  <si>
    <t>葛尾村</t>
  </si>
  <si>
    <t>新地町</t>
  </si>
  <si>
    <t>飯舘村</t>
  </si>
  <si>
    <t>水戸市</t>
  </si>
  <si>
    <t>日立市</t>
  </si>
  <si>
    <t>土浦市</t>
  </si>
  <si>
    <t>古河市</t>
  </si>
  <si>
    <t>石岡市</t>
  </si>
  <si>
    <t>結城市</t>
  </si>
  <si>
    <t>龍ケ崎市</t>
  </si>
  <si>
    <t>下妻市</t>
  </si>
  <si>
    <t>常総市</t>
  </si>
  <si>
    <t>常陸太田市</t>
  </si>
  <si>
    <t>高萩市</t>
  </si>
  <si>
    <t>北茨城市</t>
  </si>
  <si>
    <t>笠間市</t>
  </si>
  <si>
    <t>取手市</t>
  </si>
  <si>
    <t>牛久市</t>
  </si>
  <si>
    <t>つくば市</t>
  </si>
  <si>
    <t>ひたちなか市</t>
  </si>
  <si>
    <t>鹿嶋市</t>
  </si>
  <si>
    <t>潮来市</t>
  </si>
  <si>
    <t>守谷市</t>
  </si>
  <si>
    <t>常陸大宮市</t>
  </si>
  <si>
    <t>那珂市</t>
  </si>
  <si>
    <t>筑西市</t>
  </si>
  <si>
    <t>坂東市</t>
  </si>
  <si>
    <t>稲敷市</t>
  </si>
  <si>
    <t>かすみがうら市</t>
  </si>
  <si>
    <t>桜川市</t>
  </si>
  <si>
    <t>神栖市</t>
  </si>
  <si>
    <t>行方市</t>
  </si>
  <si>
    <t>鉾田市</t>
  </si>
  <si>
    <t>つくばみらい市</t>
  </si>
  <si>
    <t>小美玉市</t>
  </si>
  <si>
    <t>茨城町</t>
  </si>
  <si>
    <t>大洗町</t>
  </si>
  <si>
    <t>城里町</t>
  </si>
  <si>
    <t>東海村</t>
  </si>
  <si>
    <t>大子町</t>
  </si>
  <si>
    <t>美浦村</t>
  </si>
  <si>
    <t>阿見町</t>
  </si>
  <si>
    <t>河内町</t>
  </si>
  <si>
    <t>八千代町</t>
  </si>
  <si>
    <t>五霞町</t>
  </si>
  <si>
    <t>境町</t>
  </si>
  <si>
    <t>利根町</t>
  </si>
  <si>
    <t>宇都宮市</t>
  </si>
  <si>
    <t>足利市</t>
  </si>
  <si>
    <t>栃木市</t>
  </si>
  <si>
    <t>佐野市</t>
  </si>
  <si>
    <t>鹿沼市</t>
  </si>
  <si>
    <t>日光市</t>
  </si>
  <si>
    <t>小山市</t>
  </si>
  <si>
    <t>真岡市</t>
  </si>
  <si>
    <t>大田原市</t>
  </si>
  <si>
    <t>矢板市</t>
  </si>
  <si>
    <t>那須塩原市</t>
  </si>
  <si>
    <t>さくら市</t>
  </si>
  <si>
    <t>那須烏山市</t>
  </si>
  <si>
    <t>下野市</t>
  </si>
  <si>
    <t>上三川町</t>
  </si>
  <si>
    <t>益子町</t>
  </si>
  <si>
    <t>茂木町</t>
  </si>
  <si>
    <t>市貝町</t>
  </si>
  <si>
    <t>芳賀町</t>
  </si>
  <si>
    <t>壬生町</t>
  </si>
  <si>
    <t>野木町</t>
  </si>
  <si>
    <t>塩谷町</t>
  </si>
  <si>
    <t>高根沢町</t>
  </si>
  <si>
    <t>那須町</t>
  </si>
  <si>
    <t>那珂川町</t>
  </si>
  <si>
    <t>前橋市</t>
  </si>
  <si>
    <t>高崎市</t>
  </si>
  <si>
    <t>桐生市</t>
  </si>
  <si>
    <t>伊勢崎市</t>
  </si>
  <si>
    <t>太田市</t>
  </si>
  <si>
    <t>沼田市</t>
  </si>
  <si>
    <t>館林市</t>
  </si>
  <si>
    <t>渋川市</t>
  </si>
  <si>
    <t>藤岡市</t>
  </si>
  <si>
    <t>富岡市</t>
  </si>
  <si>
    <t>安中市</t>
  </si>
  <si>
    <t>みどり市</t>
  </si>
  <si>
    <t>榛東村</t>
  </si>
  <si>
    <t>吉岡町</t>
  </si>
  <si>
    <t>上野村</t>
  </si>
  <si>
    <t>神流町</t>
  </si>
  <si>
    <t>下仁田町</t>
  </si>
  <si>
    <t>南牧村</t>
  </si>
  <si>
    <t>甘楽町</t>
  </si>
  <si>
    <t>中之条町</t>
  </si>
  <si>
    <t>長野原町</t>
  </si>
  <si>
    <t>嬬恋村</t>
  </si>
  <si>
    <t>草津町</t>
  </si>
  <si>
    <t>高山村</t>
  </si>
  <si>
    <t>東吾妻町</t>
  </si>
  <si>
    <t>片品村</t>
  </si>
  <si>
    <t>川場村</t>
  </si>
  <si>
    <t>みなかみ町</t>
  </si>
  <si>
    <t>玉村町</t>
  </si>
  <si>
    <t>板倉町</t>
  </si>
  <si>
    <t>明和町</t>
  </si>
  <si>
    <t>千代田町</t>
  </si>
  <si>
    <t>大泉町</t>
  </si>
  <si>
    <t>邑楽町</t>
  </si>
  <si>
    <t>さいたま市</t>
  </si>
  <si>
    <t>川越市</t>
  </si>
  <si>
    <t>熊谷市</t>
  </si>
  <si>
    <t>川口市</t>
  </si>
  <si>
    <t>行田市</t>
  </si>
  <si>
    <t>秩父市</t>
  </si>
  <si>
    <t>所沢市</t>
  </si>
  <si>
    <t>飯能市</t>
  </si>
  <si>
    <t>加須市</t>
  </si>
  <si>
    <t>本庄市</t>
  </si>
  <si>
    <t>東松山市</t>
  </si>
  <si>
    <t>春日部市</t>
  </si>
  <si>
    <t>狭山市</t>
  </si>
  <si>
    <t>羽生市</t>
  </si>
  <si>
    <t>鴻巣市</t>
  </si>
  <si>
    <t>深谷市</t>
  </si>
  <si>
    <t>上尾市</t>
  </si>
  <si>
    <t>草加市</t>
  </si>
  <si>
    <t>越谷市</t>
  </si>
  <si>
    <t>蕨市</t>
  </si>
  <si>
    <t>戸田市</t>
  </si>
  <si>
    <t>入間市</t>
  </si>
  <si>
    <t>朝霞市</t>
  </si>
  <si>
    <t>志木市</t>
  </si>
  <si>
    <t>和光市</t>
  </si>
  <si>
    <t>新座市</t>
  </si>
  <si>
    <t>桶川市</t>
  </si>
  <si>
    <t>久喜市</t>
  </si>
  <si>
    <t>北本市</t>
  </si>
  <si>
    <t>八潮市</t>
  </si>
  <si>
    <t>富士見市</t>
  </si>
  <si>
    <t>三郷市</t>
  </si>
  <si>
    <t>蓮田市</t>
  </si>
  <si>
    <t>坂戸市</t>
  </si>
  <si>
    <t>幸手市</t>
  </si>
  <si>
    <t>鶴ヶ島市</t>
  </si>
  <si>
    <t>日高市</t>
  </si>
  <si>
    <t>吉川市</t>
  </si>
  <si>
    <t>ふじみ野市</t>
  </si>
  <si>
    <t>白岡市</t>
    <rPh sb="0" eb="2">
      <t>シラオカ</t>
    </rPh>
    <rPh sb="2" eb="3">
      <t>シ</t>
    </rPh>
    <phoneticPr fontId="4"/>
  </si>
  <si>
    <t>伊奈町</t>
  </si>
  <si>
    <t>三芳町</t>
  </si>
  <si>
    <t>毛呂山町</t>
  </si>
  <si>
    <t>越生町</t>
  </si>
  <si>
    <t>滑川町</t>
  </si>
  <si>
    <t>嵐山町</t>
  </si>
  <si>
    <t>小川町</t>
  </si>
  <si>
    <t>川島町</t>
  </si>
  <si>
    <t>吉見町</t>
  </si>
  <si>
    <t>鳩山町</t>
  </si>
  <si>
    <t>ときがわ町</t>
  </si>
  <si>
    <t>横瀬町</t>
  </si>
  <si>
    <t>皆野町</t>
  </si>
  <si>
    <t>長瀞町</t>
  </si>
  <si>
    <t>小鹿野町</t>
  </si>
  <si>
    <t>東秩父村</t>
  </si>
  <si>
    <t>神川町</t>
  </si>
  <si>
    <t>上里町</t>
  </si>
  <si>
    <t>寄居町</t>
  </si>
  <si>
    <t>宮代町</t>
  </si>
  <si>
    <t>杉戸町</t>
  </si>
  <si>
    <t>松伏町</t>
  </si>
  <si>
    <t>千葉市</t>
  </si>
  <si>
    <t>銚子市</t>
  </si>
  <si>
    <t>市川市</t>
  </si>
  <si>
    <t>船橋市</t>
  </si>
  <si>
    <t>館山市</t>
  </si>
  <si>
    <t>木更津市</t>
  </si>
  <si>
    <t>松戸市</t>
  </si>
  <si>
    <t>野田市</t>
  </si>
  <si>
    <t>茂原市</t>
  </si>
  <si>
    <t>成田市</t>
  </si>
  <si>
    <t>佐倉市</t>
  </si>
  <si>
    <t>東金市</t>
  </si>
  <si>
    <t>旭市</t>
  </si>
  <si>
    <t>習志野市</t>
  </si>
  <si>
    <t>柏市</t>
  </si>
  <si>
    <t>勝浦市</t>
  </si>
  <si>
    <t>市原市</t>
  </si>
  <si>
    <t>流山市</t>
  </si>
  <si>
    <t>八千代市</t>
  </si>
  <si>
    <t>我孫子市</t>
  </si>
  <si>
    <t>鴨川市</t>
  </si>
  <si>
    <t>鎌ケ谷市</t>
  </si>
  <si>
    <t>君津市</t>
  </si>
  <si>
    <t>富津市</t>
  </si>
  <si>
    <t>浦安市</t>
  </si>
  <si>
    <t>四街道市</t>
  </si>
  <si>
    <t>袖ケ浦市</t>
  </si>
  <si>
    <t>八街市</t>
  </si>
  <si>
    <t>印西市</t>
  </si>
  <si>
    <t>白井市</t>
  </si>
  <si>
    <t>富里市</t>
  </si>
  <si>
    <t>南房総市</t>
  </si>
  <si>
    <t>匝瑳市</t>
  </si>
  <si>
    <t>香取市</t>
  </si>
  <si>
    <t>山武市</t>
  </si>
  <si>
    <t>いすみ市</t>
  </si>
  <si>
    <t>大網白里市</t>
    <rPh sb="4" eb="5">
      <t>シ</t>
    </rPh>
    <phoneticPr fontId="4"/>
  </si>
  <si>
    <t>酒々井町</t>
  </si>
  <si>
    <t>栄町</t>
  </si>
  <si>
    <t>神崎町</t>
  </si>
  <si>
    <t>多古町</t>
  </si>
  <si>
    <t>東庄町</t>
  </si>
  <si>
    <t>九十九里町</t>
  </si>
  <si>
    <t>芝山町</t>
  </si>
  <si>
    <t>横芝光町</t>
  </si>
  <si>
    <t>一宮町</t>
  </si>
  <si>
    <t>睦沢町</t>
  </si>
  <si>
    <t>長生村</t>
  </si>
  <si>
    <t>白子町</t>
  </si>
  <si>
    <t>長柄町</t>
  </si>
  <si>
    <t>長南町</t>
  </si>
  <si>
    <t>大多喜町</t>
  </si>
  <si>
    <t>御宿町</t>
  </si>
  <si>
    <t>鋸南町</t>
  </si>
  <si>
    <t>千代田区</t>
  </si>
  <si>
    <t>中央区</t>
  </si>
  <si>
    <t>港区</t>
  </si>
  <si>
    <t>新宿区</t>
  </si>
  <si>
    <t>文京区</t>
  </si>
  <si>
    <t>台東区</t>
  </si>
  <si>
    <t>墨田区</t>
  </si>
  <si>
    <t>江東区</t>
  </si>
  <si>
    <t>品川区</t>
  </si>
  <si>
    <t>目黒区</t>
  </si>
  <si>
    <t>大田区</t>
  </si>
  <si>
    <t>世田谷区</t>
  </si>
  <si>
    <t>渋谷区</t>
  </si>
  <si>
    <t>中野区</t>
  </si>
  <si>
    <t>杉並区</t>
  </si>
  <si>
    <t>豊島区</t>
  </si>
  <si>
    <t>北区</t>
  </si>
  <si>
    <t>荒川区</t>
  </si>
  <si>
    <t>板橋区</t>
  </si>
  <si>
    <t>練馬区</t>
  </si>
  <si>
    <t>足立区</t>
  </si>
  <si>
    <t>葛飾区</t>
  </si>
  <si>
    <t>江戸川区</t>
  </si>
  <si>
    <t>八王子市</t>
  </si>
  <si>
    <t>立川市</t>
  </si>
  <si>
    <t>武蔵野市</t>
  </si>
  <si>
    <t>三鷹市</t>
  </si>
  <si>
    <t>青梅市</t>
  </si>
  <si>
    <t>府中市</t>
  </si>
  <si>
    <t>昭島市</t>
  </si>
  <si>
    <t>調布市</t>
  </si>
  <si>
    <t>町田市</t>
  </si>
  <si>
    <t>小金井市</t>
  </si>
  <si>
    <t>小平市</t>
  </si>
  <si>
    <t>日野市</t>
  </si>
  <si>
    <t>東村山市</t>
  </si>
  <si>
    <t>国分寺市</t>
  </si>
  <si>
    <t>国立市</t>
  </si>
  <si>
    <t>福生市</t>
  </si>
  <si>
    <t>狛江市</t>
  </si>
  <si>
    <t>東大和市</t>
  </si>
  <si>
    <t>清瀬市</t>
  </si>
  <si>
    <t>東久留米市</t>
  </si>
  <si>
    <t>武蔵村山市</t>
  </si>
  <si>
    <t>多摩市</t>
  </si>
  <si>
    <t>稲城市</t>
  </si>
  <si>
    <t>羽村市</t>
  </si>
  <si>
    <t>あきる野市</t>
  </si>
  <si>
    <t>西東京市</t>
  </si>
  <si>
    <t>瑞穂町</t>
  </si>
  <si>
    <t>日の出町</t>
  </si>
  <si>
    <t>檜原村</t>
  </si>
  <si>
    <t>奥多摩町</t>
  </si>
  <si>
    <t>大島町</t>
  </si>
  <si>
    <t>利島村</t>
  </si>
  <si>
    <t>新島村</t>
  </si>
  <si>
    <t>神津島村</t>
  </si>
  <si>
    <t>三宅村</t>
  </si>
  <si>
    <t>御蔵島村</t>
  </si>
  <si>
    <t>八丈町</t>
  </si>
  <si>
    <t>青ヶ島村</t>
  </si>
  <si>
    <t>小笠原村</t>
  </si>
  <si>
    <t>横浜市</t>
  </si>
  <si>
    <t>川崎市</t>
  </si>
  <si>
    <t>相模原市</t>
  </si>
  <si>
    <t>横須賀市</t>
  </si>
  <si>
    <t>平塚市</t>
  </si>
  <si>
    <t>鎌倉市</t>
  </si>
  <si>
    <t>藤沢市</t>
  </si>
  <si>
    <t>小田原市</t>
  </si>
  <si>
    <t>茅ヶ崎市</t>
  </si>
  <si>
    <t>逗子市</t>
  </si>
  <si>
    <t>三浦市</t>
  </si>
  <si>
    <t>秦野市</t>
  </si>
  <si>
    <t>厚木市</t>
  </si>
  <si>
    <t>大和市</t>
  </si>
  <si>
    <t>伊勢原市</t>
  </si>
  <si>
    <t>海老名市</t>
  </si>
  <si>
    <t>座間市</t>
  </si>
  <si>
    <t>南足柄市</t>
  </si>
  <si>
    <t>綾瀬市</t>
  </si>
  <si>
    <t>葉山町</t>
  </si>
  <si>
    <t>寒川町</t>
  </si>
  <si>
    <t>大磯町</t>
  </si>
  <si>
    <t>二宮町</t>
  </si>
  <si>
    <t>中井町</t>
  </si>
  <si>
    <t>大井町</t>
  </si>
  <si>
    <t>松田町</t>
  </si>
  <si>
    <t>山北町</t>
  </si>
  <si>
    <t>開成町</t>
  </si>
  <si>
    <t>箱根町</t>
  </si>
  <si>
    <t>真鶴町</t>
  </si>
  <si>
    <t>湯河原町</t>
  </si>
  <si>
    <t>愛川町</t>
  </si>
  <si>
    <t>清川村</t>
  </si>
  <si>
    <t>新潟市</t>
  </si>
  <si>
    <t>長岡市</t>
  </si>
  <si>
    <t>三条市</t>
  </si>
  <si>
    <t>柏崎市</t>
  </si>
  <si>
    <t>新発田市</t>
  </si>
  <si>
    <t>小千谷市</t>
  </si>
  <si>
    <t>加茂市</t>
  </si>
  <si>
    <t>十日町市</t>
  </si>
  <si>
    <t>見附市</t>
  </si>
  <si>
    <t>村上市</t>
  </si>
  <si>
    <t>燕市</t>
  </si>
  <si>
    <t>糸魚川市</t>
  </si>
  <si>
    <t>妙高市</t>
  </si>
  <si>
    <t>五泉市</t>
  </si>
  <si>
    <t>上越市</t>
  </si>
  <si>
    <t>阿賀野市</t>
  </si>
  <si>
    <t>佐渡市</t>
  </si>
  <si>
    <t>魚沼市</t>
  </si>
  <si>
    <t>南魚沼市</t>
  </si>
  <si>
    <t>胎内市</t>
  </si>
  <si>
    <t>聖籠町</t>
  </si>
  <si>
    <t>弥彦村</t>
  </si>
  <si>
    <t>田上町</t>
  </si>
  <si>
    <t>阿賀町</t>
  </si>
  <si>
    <t>出雲崎町</t>
  </si>
  <si>
    <t>湯沢町</t>
  </si>
  <si>
    <t>津南町</t>
  </si>
  <si>
    <t>刈羽村</t>
  </si>
  <si>
    <t>関川村</t>
  </si>
  <si>
    <t>粟島浦村</t>
  </si>
  <si>
    <t>富山市</t>
  </si>
  <si>
    <t>高岡市</t>
  </si>
  <si>
    <t>魚津市</t>
  </si>
  <si>
    <t>氷見市</t>
  </si>
  <si>
    <t>滑川市</t>
  </si>
  <si>
    <t>黒部市</t>
  </si>
  <si>
    <t>砺波市</t>
  </si>
  <si>
    <t>小矢部市</t>
  </si>
  <si>
    <t>南砺市</t>
  </si>
  <si>
    <t>射水市</t>
  </si>
  <si>
    <t>舟橋村</t>
  </si>
  <si>
    <t>上市町</t>
  </si>
  <si>
    <t>立山町</t>
  </si>
  <si>
    <t>入善町</t>
  </si>
  <si>
    <t>金沢市</t>
  </si>
  <si>
    <t>七尾市</t>
  </si>
  <si>
    <t>小松市</t>
  </si>
  <si>
    <t>輪島市</t>
  </si>
  <si>
    <t>珠洲市</t>
  </si>
  <si>
    <t>加賀市</t>
  </si>
  <si>
    <t>羽咋市</t>
  </si>
  <si>
    <t>かほく市</t>
  </si>
  <si>
    <t>白山市</t>
  </si>
  <si>
    <t>能美市</t>
  </si>
  <si>
    <t>野々市市</t>
  </si>
  <si>
    <t>川北町</t>
  </si>
  <si>
    <t>津幡町</t>
  </si>
  <si>
    <t>内灘町</t>
  </si>
  <si>
    <t>志賀町</t>
  </si>
  <si>
    <t>宝達志水町</t>
  </si>
  <si>
    <t>中能登町</t>
  </si>
  <si>
    <t>穴水町</t>
  </si>
  <si>
    <t>能登町</t>
  </si>
  <si>
    <t>福井市</t>
  </si>
  <si>
    <t>敦賀市</t>
  </si>
  <si>
    <t>小浜市</t>
  </si>
  <si>
    <t>大野市</t>
  </si>
  <si>
    <t>勝山市</t>
  </si>
  <si>
    <t>鯖江市</t>
  </si>
  <si>
    <t>あわら市</t>
  </si>
  <si>
    <t>越前市</t>
  </si>
  <si>
    <t>坂井市</t>
  </si>
  <si>
    <t>永平寺町</t>
  </si>
  <si>
    <t>南越前町</t>
  </si>
  <si>
    <t>越前町</t>
  </si>
  <si>
    <t>美浜町</t>
  </si>
  <si>
    <t>高浜町</t>
  </si>
  <si>
    <t>おおい町</t>
  </si>
  <si>
    <t>若狭町</t>
  </si>
  <si>
    <t>甲府市</t>
  </si>
  <si>
    <t>富士吉田市</t>
  </si>
  <si>
    <t>都留市</t>
  </si>
  <si>
    <t>山梨市</t>
  </si>
  <si>
    <t>大月市</t>
  </si>
  <si>
    <t>韮崎市</t>
  </si>
  <si>
    <t>南アルプス市</t>
  </si>
  <si>
    <t>北杜市</t>
  </si>
  <si>
    <t>甲斐市</t>
  </si>
  <si>
    <t>笛吹市</t>
  </si>
  <si>
    <t>上野原市</t>
  </si>
  <si>
    <t>甲州市</t>
  </si>
  <si>
    <t>中央市</t>
  </si>
  <si>
    <t>市川三郷町</t>
  </si>
  <si>
    <t>早川町</t>
  </si>
  <si>
    <t>身延町</t>
  </si>
  <si>
    <t>富士川町</t>
  </si>
  <si>
    <t>昭和町</t>
  </si>
  <si>
    <t>道志村</t>
  </si>
  <si>
    <t>西桂町</t>
  </si>
  <si>
    <t>忍野村</t>
  </si>
  <si>
    <t>山中湖村</t>
  </si>
  <si>
    <t>鳴沢村</t>
  </si>
  <si>
    <t>富士河口湖町</t>
  </si>
  <si>
    <t>小菅村</t>
  </si>
  <si>
    <t>丹波山村</t>
  </si>
  <si>
    <t>長野市</t>
  </si>
  <si>
    <t>松本市</t>
  </si>
  <si>
    <t>上田市</t>
  </si>
  <si>
    <t>岡谷市</t>
  </si>
  <si>
    <t>飯田市</t>
  </si>
  <si>
    <t>諏訪市</t>
  </si>
  <si>
    <t>須坂市</t>
  </si>
  <si>
    <t>小諸市</t>
  </si>
  <si>
    <t>伊那市</t>
  </si>
  <si>
    <t>駒ヶ根市</t>
  </si>
  <si>
    <t>中野市</t>
  </si>
  <si>
    <t>大町市</t>
  </si>
  <si>
    <t>飯山市</t>
  </si>
  <si>
    <t>茅野市</t>
  </si>
  <si>
    <t>塩尻市</t>
  </si>
  <si>
    <t>佐久市</t>
  </si>
  <si>
    <t>千曲市</t>
  </si>
  <si>
    <t>東御市</t>
  </si>
  <si>
    <t>安曇野市</t>
  </si>
  <si>
    <t>小海町</t>
  </si>
  <si>
    <t>川上村</t>
  </si>
  <si>
    <t>南相木村</t>
  </si>
  <si>
    <t>北相木村</t>
  </si>
  <si>
    <t>佐久穂町</t>
  </si>
  <si>
    <t>軽井沢町</t>
  </si>
  <si>
    <t>御代田町</t>
  </si>
  <si>
    <t>立科町</t>
  </si>
  <si>
    <t>青木村</t>
  </si>
  <si>
    <t>長和町</t>
  </si>
  <si>
    <t>下諏訪町</t>
  </si>
  <si>
    <t>富士見町</t>
  </si>
  <si>
    <t>原村</t>
  </si>
  <si>
    <t>辰野町</t>
  </si>
  <si>
    <t>箕輪町</t>
  </si>
  <si>
    <t>飯島町</t>
  </si>
  <si>
    <t>南箕輪村</t>
  </si>
  <si>
    <t>中川村</t>
  </si>
  <si>
    <t>宮田村</t>
  </si>
  <si>
    <t>松川町</t>
  </si>
  <si>
    <t>高森町</t>
  </si>
  <si>
    <t>阿南町</t>
  </si>
  <si>
    <t>阿智村</t>
  </si>
  <si>
    <t>平谷村</t>
  </si>
  <si>
    <t>根羽村</t>
  </si>
  <si>
    <t>下條村</t>
  </si>
  <si>
    <t>売木村</t>
  </si>
  <si>
    <t>天龍村</t>
  </si>
  <si>
    <t>泰阜村</t>
  </si>
  <si>
    <t>喬木村</t>
  </si>
  <si>
    <t>豊丘村</t>
  </si>
  <si>
    <t>大鹿村</t>
  </si>
  <si>
    <t>上松町</t>
  </si>
  <si>
    <t>南木曽町</t>
  </si>
  <si>
    <t>木祖村</t>
  </si>
  <si>
    <t>王滝村</t>
  </si>
  <si>
    <t>大桑村</t>
  </si>
  <si>
    <t>木曽町</t>
  </si>
  <si>
    <t>麻績村</t>
  </si>
  <si>
    <t>生坂村</t>
  </si>
  <si>
    <t>山形村</t>
  </si>
  <si>
    <t>朝日村</t>
  </si>
  <si>
    <t>筑北村</t>
  </si>
  <si>
    <t>松川村</t>
  </si>
  <si>
    <t>白馬村</t>
  </si>
  <si>
    <t>小谷村</t>
  </si>
  <si>
    <t>坂城町</t>
  </si>
  <si>
    <t>小布施町</t>
  </si>
  <si>
    <t>山ノ内町</t>
  </si>
  <si>
    <t>木島平村</t>
  </si>
  <si>
    <t>野沢温泉村</t>
  </si>
  <si>
    <t>信濃町</t>
  </si>
  <si>
    <t>小川村</t>
  </si>
  <si>
    <t>飯綱町</t>
  </si>
  <si>
    <t>栄村</t>
  </si>
  <si>
    <t>岐阜市</t>
  </si>
  <si>
    <t>大垣市</t>
  </si>
  <si>
    <t>高山市</t>
  </si>
  <si>
    <t>多治見市</t>
  </si>
  <si>
    <t>関市</t>
  </si>
  <si>
    <t>中津川市</t>
  </si>
  <si>
    <t>美濃市</t>
  </si>
  <si>
    <t>瑞浪市</t>
  </si>
  <si>
    <t>羽島市</t>
  </si>
  <si>
    <t>恵那市</t>
  </si>
  <si>
    <t>美濃加茂市</t>
  </si>
  <si>
    <t>土岐市</t>
  </si>
  <si>
    <t>各務原市</t>
  </si>
  <si>
    <t>可児市</t>
  </si>
  <si>
    <t>山県市</t>
  </si>
  <si>
    <t>瑞穂市</t>
  </si>
  <si>
    <t>飛騨市</t>
  </si>
  <si>
    <t>本巣市</t>
  </si>
  <si>
    <t>郡上市</t>
  </si>
  <si>
    <t>下呂市</t>
  </si>
  <si>
    <t>海津市</t>
  </si>
  <si>
    <t>岐南町</t>
  </si>
  <si>
    <t>笠松町</t>
  </si>
  <si>
    <t>養老町</t>
  </si>
  <si>
    <t>垂井町</t>
  </si>
  <si>
    <t>関ケ原町</t>
  </si>
  <si>
    <t>神戸町</t>
  </si>
  <si>
    <t>輪之内町</t>
  </si>
  <si>
    <t>安八町</t>
  </si>
  <si>
    <t>揖斐川町</t>
  </si>
  <si>
    <t>大野町</t>
  </si>
  <si>
    <t>北方町</t>
  </si>
  <si>
    <t>坂祝町</t>
  </si>
  <si>
    <t>富加町</t>
  </si>
  <si>
    <t>川辺町</t>
  </si>
  <si>
    <t>七宗町</t>
  </si>
  <si>
    <t>八百津町</t>
  </si>
  <si>
    <t>白川町</t>
  </si>
  <si>
    <t>東白川村</t>
  </si>
  <si>
    <t>御嵩町</t>
  </si>
  <si>
    <t>白川村</t>
  </si>
  <si>
    <t>静岡市</t>
  </si>
  <si>
    <t>浜松市</t>
  </si>
  <si>
    <t>沼津市</t>
  </si>
  <si>
    <t>熱海市</t>
  </si>
  <si>
    <t>三島市</t>
  </si>
  <si>
    <t>富士宮市</t>
  </si>
  <si>
    <t>伊東市</t>
  </si>
  <si>
    <t>島田市</t>
  </si>
  <si>
    <t>富士市</t>
  </si>
  <si>
    <t>磐田市</t>
  </si>
  <si>
    <t>焼津市</t>
  </si>
  <si>
    <t>掛川市</t>
  </si>
  <si>
    <t>藤枝市</t>
  </si>
  <si>
    <t>御殿場市</t>
  </si>
  <si>
    <t>袋井市</t>
  </si>
  <si>
    <t>下田市</t>
  </si>
  <si>
    <t>裾野市</t>
  </si>
  <si>
    <t>湖西市</t>
  </si>
  <si>
    <t>伊豆市</t>
  </si>
  <si>
    <t>御前崎市</t>
  </si>
  <si>
    <t>菊川市</t>
  </si>
  <si>
    <t>伊豆の国市</t>
  </si>
  <si>
    <t>牧之原市</t>
  </si>
  <si>
    <t>東伊豆町</t>
  </si>
  <si>
    <t>河津町</t>
  </si>
  <si>
    <t>南伊豆町</t>
  </si>
  <si>
    <t>松崎町</t>
  </si>
  <si>
    <t>西伊豆町</t>
  </si>
  <si>
    <t>函南町</t>
  </si>
  <si>
    <t>長泉町</t>
  </si>
  <si>
    <t>小山町</t>
  </si>
  <si>
    <t>吉田町</t>
  </si>
  <si>
    <t>川根本町</t>
  </si>
  <si>
    <t>名古屋市</t>
  </si>
  <si>
    <t>豊橋市</t>
  </si>
  <si>
    <t>岡崎市</t>
  </si>
  <si>
    <t>一宮市</t>
  </si>
  <si>
    <t>瀬戸市</t>
  </si>
  <si>
    <t>半田市</t>
  </si>
  <si>
    <t>春日井市</t>
  </si>
  <si>
    <t>豊川市</t>
  </si>
  <si>
    <t>津島市</t>
  </si>
  <si>
    <t>碧南市</t>
  </si>
  <si>
    <t>刈谷市</t>
  </si>
  <si>
    <t>豊田市</t>
  </si>
  <si>
    <t>安城市</t>
  </si>
  <si>
    <t>西尾市</t>
  </si>
  <si>
    <t>蒲郡市</t>
  </si>
  <si>
    <t>犬山市</t>
  </si>
  <si>
    <t>常滑市</t>
  </si>
  <si>
    <t>江南市</t>
  </si>
  <si>
    <t>小牧市</t>
  </si>
  <si>
    <t>稲沢市</t>
  </si>
  <si>
    <t>新城市</t>
  </si>
  <si>
    <t>東海市</t>
  </si>
  <si>
    <t>大府市</t>
  </si>
  <si>
    <t>知多市</t>
  </si>
  <si>
    <t>知立市</t>
  </si>
  <si>
    <t>尾張旭市</t>
  </si>
  <si>
    <t>高浜市</t>
  </si>
  <si>
    <t>岩倉市</t>
  </si>
  <si>
    <t>豊明市</t>
  </si>
  <si>
    <t>日進市</t>
  </si>
  <si>
    <t>田原市</t>
  </si>
  <si>
    <t>愛西市</t>
  </si>
  <si>
    <t>清須市</t>
  </si>
  <si>
    <t>北名古屋市</t>
  </si>
  <si>
    <t>弥富市</t>
  </si>
  <si>
    <t>みよし市</t>
  </si>
  <si>
    <t>あま市</t>
  </si>
  <si>
    <t>長久手市</t>
  </si>
  <si>
    <t>東郷町</t>
  </si>
  <si>
    <t>豊山町</t>
  </si>
  <si>
    <t>大口町</t>
  </si>
  <si>
    <t>扶桑町</t>
  </si>
  <si>
    <t>大治町</t>
  </si>
  <si>
    <t>蟹江町</t>
  </si>
  <si>
    <t>飛島村</t>
  </si>
  <si>
    <t>阿久比町</t>
  </si>
  <si>
    <t>東浦町</t>
  </si>
  <si>
    <t>南知多町</t>
  </si>
  <si>
    <t>武豊町</t>
  </si>
  <si>
    <t>幸田町</t>
  </si>
  <si>
    <t>設楽町</t>
  </si>
  <si>
    <t>東栄町</t>
  </si>
  <si>
    <t>豊根村</t>
  </si>
  <si>
    <t>津市</t>
  </si>
  <si>
    <t>四日市市</t>
  </si>
  <si>
    <t>伊勢市</t>
  </si>
  <si>
    <t>松阪市</t>
  </si>
  <si>
    <t>桑名市</t>
  </si>
  <si>
    <t>鈴鹿市</t>
  </si>
  <si>
    <t>名張市</t>
  </si>
  <si>
    <t>尾鷲市</t>
  </si>
  <si>
    <t>亀山市</t>
  </si>
  <si>
    <t>鳥羽市</t>
  </si>
  <si>
    <t>熊野市</t>
  </si>
  <si>
    <t>いなべ市</t>
  </si>
  <si>
    <t>志摩市</t>
  </si>
  <si>
    <t>伊賀市</t>
  </si>
  <si>
    <t>木曽岬町</t>
  </si>
  <si>
    <t>東員町</t>
  </si>
  <si>
    <t>菰野町</t>
  </si>
  <si>
    <t>川越町</t>
  </si>
  <si>
    <t>多気町</t>
  </si>
  <si>
    <t>大台町</t>
  </si>
  <si>
    <t>玉城町</t>
  </si>
  <si>
    <t>度会町</t>
  </si>
  <si>
    <t>大紀町</t>
  </si>
  <si>
    <t>南伊勢町</t>
  </si>
  <si>
    <t>紀北町</t>
  </si>
  <si>
    <t>御浜町</t>
  </si>
  <si>
    <t>紀宝町</t>
  </si>
  <si>
    <t>大津市</t>
  </si>
  <si>
    <t>彦根市</t>
  </si>
  <si>
    <t>長浜市</t>
  </si>
  <si>
    <t>近江八幡市</t>
  </si>
  <si>
    <t>草津市</t>
  </si>
  <si>
    <t>守山市</t>
  </si>
  <si>
    <t>栗東市</t>
  </si>
  <si>
    <t>甲賀市</t>
  </si>
  <si>
    <t>野洲市</t>
  </si>
  <si>
    <t>湖南市</t>
  </si>
  <si>
    <t>高島市</t>
  </si>
  <si>
    <t>東近江市</t>
  </si>
  <si>
    <t>米原市</t>
  </si>
  <si>
    <t>日野町</t>
  </si>
  <si>
    <t>竜王町</t>
  </si>
  <si>
    <t>愛荘町</t>
  </si>
  <si>
    <t>豊郷町</t>
  </si>
  <si>
    <t>甲良町</t>
  </si>
  <si>
    <t>多賀町</t>
  </si>
  <si>
    <t>京都市</t>
  </si>
  <si>
    <t>福知山市</t>
  </si>
  <si>
    <t>舞鶴市</t>
  </si>
  <si>
    <t>綾部市</t>
  </si>
  <si>
    <t>宇治市</t>
  </si>
  <si>
    <t>宮津市</t>
  </si>
  <si>
    <t>亀岡市</t>
  </si>
  <si>
    <t>城陽市</t>
  </si>
  <si>
    <t>向日市</t>
  </si>
  <si>
    <t>長岡京市</t>
  </si>
  <si>
    <t>八幡市</t>
  </si>
  <si>
    <t>京田辺市</t>
  </si>
  <si>
    <t>京丹後市</t>
  </si>
  <si>
    <t>南丹市</t>
  </si>
  <si>
    <t>木津川市</t>
  </si>
  <si>
    <t>大山崎町</t>
  </si>
  <si>
    <t>久御山町</t>
  </si>
  <si>
    <t>井手町</t>
  </si>
  <si>
    <t>宇治田原町</t>
  </si>
  <si>
    <t>笠置町</t>
  </si>
  <si>
    <t>和束町</t>
  </si>
  <si>
    <t>精華町</t>
  </si>
  <si>
    <t>南山城村</t>
  </si>
  <si>
    <t>京丹波町</t>
  </si>
  <si>
    <t>伊根町</t>
  </si>
  <si>
    <t>与謝野町</t>
  </si>
  <si>
    <t>大阪市</t>
  </si>
  <si>
    <t>堺市</t>
  </si>
  <si>
    <t>岸和田市</t>
  </si>
  <si>
    <t>豊中市</t>
  </si>
  <si>
    <t>池田市</t>
  </si>
  <si>
    <t>吹田市</t>
  </si>
  <si>
    <t>泉大津市</t>
  </si>
  <si>
    <t>高槻市</t>
  </si>
  <si>
    <t>貝塚市</t>
  </si>
  <si>
    <t>守口市</t>
  </si>
  <si>
    <t>枚方市</t>
  </si>
  <si>
    <t>茨木市</t>
  </si>
  <si>
    <t>八尾市</t>
  </si>
  <si>
    <t>泉佐野市</t>
  </si>
  <si>
    <t>富田林市</t>
  </si>
  <si>
    <t>寝屋川市</t>
  </si>
  <si>
    <t>河内長野市</t>
  </si>
  <si>
    <t>松原市</t>
  </si>
  <si>
    <t>大東市</t>
  </si>
  <si>
    <t>和泉市</t>
  </si>
  <si>
    <t>箕面市</t>
  </si>
  <si>
    <t>柏原市</t>
  </si>
  <si>
    <t>羽曳野市</t>
  </si>
  <si>
    <t>門真市</t>
  </si>
  <si>
    <t>摂津市</t>
  </si>
  <si>
    <t>高石市</t>
  </si>
  <si>
    <t>藤井寺市</t>
  </si>
  <si>
    <t>東大阪市</t>
  </si>
  <si>
    <t>泉南市</t>
  </si>
  <si>
    <t>四條畷市</t>
  </si>
  <si>
    <t>交野市</t>
  </si>
  <si>
    <t>大阪狭山市</t>
  </si>
  <si>
    <t>阪南市</t>
  </si>
  <si>
    <t>島本町</t>
  </si>
  <si>
    <t>豊能町</t>
  </si>
  <si>
    <t>能勢町</t>
  </si>
  <si>
    <t>忠岡町</t>
  </si>
  <si>
    <t>熊取町</t>
  </si>
  <si>
    <t>田尻町</t>
  </si>
  <si>
    <t>岬町</t>
  </si>
  <si>
    <t>太子町</t>
  </si>
  <si>
    <t>河南町</t>
  </si>
  <si>
    <t>千早赤阪村</t>
  </si>
  <si>
    <t>神戸市</t>
  </si>
  <si>
    <t>姫路市</t>
  </si>
  <si>
    <t>尼崎市</t>
  </si>
  <si>
    <t>明石市</t>
  </si>
  <si>
    <t>西宮市</t>
  </si>
  <si>
    <t>洲本市</t>
  </si>
  <si>
    <t>芦屋市</t>
  </si>
  <si>
    <t>伊丹市</t>
  </si>
  <si>
    <t>相生市</t>
  </si>
  <si>
    <t>豊岡市</t>
  </si>
  <si>
    <t>加古川市</t>
  </si>
  <si>
    <t>赤穂市</t>
  </si>
  <si>
    <t>西脇市</t>
  </si>
  <si>
    <t>宝塚市</t>
  </si>
  <si>
    <t>三木市</t>
  </si>
  <si>
    <t>高砂市</t>
  </si>
  <si>
    <t>川西市</t>
  </si>
  <si>
    <t>小野市</t>
  </si>
  <si>
    <t>三田市</t>
  </si>
  <si>
    <t>加西市</t>
  </si>
  <si>
    <t>丹波篠山市</t>
  </si>
  <si>
    <t>養父市</t>
  </si>
  <si>
    <t>丹波市</t>
  </si>
  <si>
    <t>南あわじ市</t>
  </si>
  <si>
    <t>朝来市</t>
  </si>
  <si>
    <t>淡路市</t>
  </si>
  <si>
    <t>宍粟市</t>
  </si>
  <si>
    <t>加東市</t>
  </si>
  <si>
    <t>たつの市</t>
  </si>
  <si>
    <t>猪名川町</t>
  </si>
  <si>
    <t>多可町</t>
  </si>
  <si>
    <t>稲美町</t>
  </si>
  <si>
    <t>播磨町</t>
  </si>
  <si>
    <t>市川町</t>
  </si>
  <si>
    <t>福崎町</t>
  </si>
  <si>
    <t>神河町</t>
  </si>
  <si>
    <t>上郡町</t>
  </si>
  <si>
    <t>佐用町</t>
  </si>
  <si>
    <t>香美町</t>
  </si>
  <si>
    <t>新温泉町</t>
  </si>
  <si>
    <t>奈良市</t>
  </si>
  <si>
    <t>大和高田市</t>
  </si>
  <si>
    <t>大和郡山市</t>
  </si>
  <si>
    <t>天理市</t>
  </si>
  <si>
    <t>橿原市</t>
  </si>
  <si>
    <t>桜井市</t>
  </si>
  <si>
    <t>五條市</t>
  </si>
  <si>
    <t>御所市</t>
  </si>
  <si>
    <t>生駒市</t>
  </si>
  <si>
    <t>香芝市</t>
  </si>
  <si>
    <t>葛城市</t>
  </si>
  <si>
    <t>宇陀市</t>
  </si>
  <si>
    <t>山添村</t>
  </si>
  <si>
    <t>平群町</t>
  </si>
  <si>
    <t>三郷町</t>
  </si>
  <si>
    <t>斑鳩町</t>
  </si>
  <si>
    <t>安堵町</t>
  </si>
  <si>
    <t>三宅町</t>
  </si>
  <si>
    <t>田原本町</t>
  </si>
  <si>
    <t>曽爾村</t>
  </si>
  <si>
    <t>御杖村</t>
  </si>
  <si>
    <t>高取町</t>
  </si>
  <si>
    <t>明日香村</t>
  </si>
  <si>
    <t>上牧町</t>
  </si>
  <si>
    <t>王寺町</t>
  </si>
  <si>
    <t>広陵町</t>
  </si>
  <si>
    <t>河合町</t>
  </si>
  <si>
    <t>吉野町</t>
  </si>
  <si>
    <t>大淀町</t>
  </si>
  <si>
    <t>下市町</t>
  </si>
  <si>
    <t>黒滝村</t>
  </si>
  <si>
    <t>天川村</t>
  </si>
  <si>
    <t>野迫川村</t>
  </si>
  <si>
    <t>十津川村</t>
  </si>
  <si>
    <t>下北山村</t>
  </si>
  <si>
    <t>上北山村</t>
  </si>
  <si>
    <t>東吉野村</t>
  </si>
  <si>
    <t>和歌山市</t>
  </si>
  <si>
    <t>海南市</t>
  </si>
  <si>
    <t>橋本市</t>
  </si>
  <si>
    <t>有田市</t>
  </si>
  <si>
    <t>御坊市</t>
  </si>
  <si>
    <t>田辺市</t>
  </si>
  <si>
    <t>新宮市</t>
  </si>
  <si>
    <t>紀の川市</t>
  </si>
  <si>
    <t>岩出市</t>
  </si>
  <si>
    <t>紀美野町</t>
  </si>
  <si>
    <t>かつらぎ町</t>
  </si>
  <si>
    <t>九度山町</t>
  </si>
  <si>
    <t>高野町</t>
  </si>
  <si>
    <t>湯浅町</t>
  </si>
  <si>
    <t>広川町</t>
  </si>
  <si>
    <t>有田川町</t>
  </si>
  <si>
    <t>由良町</t>
  </si>
  <si>
    <t>印南町</t>
  </si>
  <si>
    <t>みなべ町</t>
  </si>
  <si>
    <t>日高川町</t>
  </si>
  <si>
    <t>白浜町</t>
  </si>
  <si>
    <t>上富田町</t>
  </si>
  <si>
    <t>すさみ町</t>
  </si>
  <si>
    <t>那智勝浦町</t>
  </si>
  <si>
    <t>太地町</t>
  </si>
  <si>
    <t>古座川町</t>
  </si>
  <si>
    <t>北山村</t>
  </si>
  <si>
    <t>串本町</t>
  </si>
  <si>
    <t>鳥取市</t>
  </si>
  <si>
    <t>米子市</t>
  </si>
  <si>
    <t>倉吉市</t>
  </si>
  <si>
    <t>境港市</t>
  </si>
  <si>
    <t>岩美町</t>
  </si>
  <si>
    <t>若桜町</t>
  </si>
  <si>
    <t>智頭町</t>
  </si>
  <si>
    <t>八頭町</t>
  </si>
  <si>
    <t>三朝町</t>
  </si>
  <si>
    <t>湯梨浜町</t>
  </si>
  <si>
    <t>琴浦町</t>
  </si>
  <si>
    <t>北栄町</t>
  </si>
  <si>
    <t>日吉津村</t>
  </si>
  <si>
    <t>大山町</t>
  </si>
  <si>
    <t>伯耆町</t>
  </si>
  <si>
    <t>日南町</t>
  </si>
  <si>
    <t>江府町</t>
  </si>
  <si>
    <t>松江市</t>
  </si>
  <si>
    <t>浜田市</t>
  </si>
  <si>
    <t>出雲市</t>
  </si>
  <si>
    <t>益田市</t>
  </si>
  <si>
    <t>大田市</t>
  </si>
  <si>
    <t>安来市</t>
  </si>
  <si>
    <t>江津市</t>
  </si>
  <si>
    <t>雲南市</t>
  </si>
  <si>
    <t>奥出雲町</t>
  </si>
  <si>
    <t>飯南町</t>
  </si>
  <si>
    <t>川本町</t>
  </si>
  <si>
    <t>邑南町</t>
  </si>
  <si>
    <t>津和野町</t>
  </si>
  <si>
    <t>吉賀町</t>
  </si>
  <si>
    <t>海士町</t>
  </si>
  <si>
    <t>西ノ島町</t>
  </si>
  <si>
    <t>知夫村</t>
  </si>
  <si>
    <t>隠岐の島町</t>
  </si>
  <si>
    <t>岡山市</t>
  </si>
  <si>
    <t>倉敷市</t>
  </si>
  <si>
    <t>津山市</t>
  </si>
  <si>
    <t>玉野市</t>
  </si>
  <si>
    <t>笠岡市</t>
  </si>
  <si>
    <t>井原市</t>
  </si>
  <si>
    <t>総社市</t>
  </si>
  <si>
    <t>高梁市</t>
  </si>
  <si>
    <t>新見市</t>
  </si>
  <si>
    <t>備前市</t>
  </si>
  <si>
    <t>瀬戸内市</t>
  </si>
  <si>
    <t>赤磐市</t>
  </si>
  <si>
    <t>真庭市</t>
  </si>
  <si>
    <t>美作市</t>
  </si>
  <si>
    <t>浅口市</t>
  </si>
  <si>
    <t>和気町</t>
  </si>
  <si>
    <t>早島町</t>
  </si>
  <si>
    <t>里庄町</t>
  </si>
  <si>
    <t>矢掛町</t>
  </si>
  <si>
    <t>新庄村</t>
  </si>
  <si>
    <t>鏡野町</t>
  </si>
  <si>
    <t>勝央町</t>
  </si>
  <si>
    <t>奈義町</t>
  </si>
  <si>
    <t>西粟倉村</t>
  </si>
  <si>
    <t>久米南町</t>
  </si>
  <si>
    <t>美咲町</t>
  </si>
  <si>
    <t>吉備中央町</t>
  </si>
  <si>
    <t>広島市</t>
  </si>
  <si>
    <t>呉市</t>
  </si>
  <si>
    <t>竹原市</t>
  </si>
  <si>
    <t>三原市</t>
  </si>
  <si>
    <t>尾道市</t>
  </si>
  <si>
    <t>福山市</t>
  </si>
  <si>
    <t>三次市</t>
  </si>
  <si>
    <t>庄原市</t>
  </si>
  <si>
    <t>大竹市</t>
  </si>
  <si>
    <t>東広島市</t>
  </si>
  <si>
    <t>廿日市市</t>
  </si>
  <si>
    <t>安芸高田市</t>
  </si>
  <si>
    <t>江田島市</t>
  </si>
  <si>
    <t>府中町</t>
  </si>
  <si>
    <t>海田町</t>
  </si>
  <si>
    <t>熊野町</t>
  </si>
  <si>
    <t>坂町</t>
  </si>
  <si>
    <t>安芸太田町</t>
  </si>
  <si>
    <t>北広島町</t>
  </si>
  <si>
    <t>大崎上島町</t>
  </si>
  <si>
    <t>世羅町</t>
  </si>
  <si>
    <t>神石高原町</t>
  </si>
  <si>
    <t>下関市</t>
  </si>
  <si>
    <t>宇部市</t>
  </si>
  <si>
    <t>山口市</t>
  </si>
  <si>
    <t>萩市</t>
  </si>
  <si>
    <t>防府市</t>
  </si>
  <si>
    <t>下松市</t>
  </si>
  <si>
    <t>岩国市</t>
  </si>
  <si>
    <t>光市</t>
  </si>
  <si>
    <t>長門市</t>
  </si>
  <si>
    <t>柳井市</t>
  </si>
  <si>
    <t>美祢市</t>
  </si>
  <si>
    <t>周南市</t>
  </si>
  <si>
    <t>山陽小野田市</t>
  </si>
  <si>
    <t>周防大島町</t>
  </si>
  <si>
    <t>和木町</t>
  </si>
  <si>
    <t>上関町</t>
  </si>
  <si>
    <t>田布施町</t>
  </si>
  <si>
    <t>平生町</t>
  </si>
  <si>
    <t>阿武町</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</si>
  <si>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</si>
  <si>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</si>
  <si>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</si>
  <si>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</si>
  <si>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</si>
  <si>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</si>
  <si>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</si>
  <si>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</si>
  <si>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</si>
  <si>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</si>
  <si>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</si>
  <si>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</si>
  <si>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</si>
  <si>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</si>
  <si>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</si>
  <si>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</si>
  <si>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</si>
  <si>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</si>
  <si>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</si>
  <si>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</si>
  <si>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</si>
  <si>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</si>
  <si>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</si>
  <si>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</si>
  <si>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高松市</t>
  </si>
  <si>
    <t>丸亀市</t>
  </si>
  <si>
    <t>坂出市</t>
  </si>
  <si>
    <t>善通寺市</t>
  </si>
  <si>
    <t>観音寺市</t>
  </si>
  <si>
    <t>さぬき市</t>
  </si>
  <si>
    <t>東かがわ市</t>
  </si>
  <si>
    <t>三豊市</t>
  </si>
  <si>
    <t>土庄町</t>
  </si>
  <si>
    <t>小豆島町</t>
  </si>
  <si>
    <t>三木町</t>
  </si>
  <si>
    <t>直島町</t>
  </si>
  <si>
    <t>宇多津町</t>
  </si>
  <si>
    <t>綾川町</t>
  </si>
  <si>
    <t>琴平町</t>
  </si>
  <si>
    <t>多度津町</t>
  </si>
  <si>
    <t>まんのう町</t>
  </si>
  <si>
    <t>松山市</t>
  </si>
  <si>
    <t>今治市</t>
  </si>
  <si>
    <t>宇和島市</t>
  </si>
  <si>
    <t>八幡浜市</t>
  </si>
  <si>
    <t>新居浜市</t>
  </si>
  <si>
    <t>西条市</t>
  </si>
  <si>
    <t>大洲市</t>
  </si>
  <si>
    <t>伊予市</t>
  </si>
  <si>
    <t>四国中央市</t>
  </si>
  <si>
    <t>西予市</t>
  </si>
  <si>
    <t>東温市</t>
  </si>
  <si>
    <t>上島町</t>
  </si>
  <si>
    <t>久万高原町</t>
  </si>
  <si>
    <t>砥部町</t>
  </si>
  <si>
    <t>内子町</t>
  </si>
  <si>
    <t>伊方町</t>
  </si>
  <si>
    <t>松野町</t>
  </si>
  <si>
    <t>鬼北町</t>
  </si>
  <si>
    <t>愛南町</t>
  </si>
  <si>
    <t>高知市</t>
  </si>
  <si>
    <t>室戸市</t>
  </si>
  <si>
    <t>安芸市</t>
  </si>
  <si>
    <t>南国市</t>
  </si>
  <si>
    <t>土佐市</t>
  </si>
  <si>
    <t>須崎市</t>
  </si>
  <si>
    <t>宿毛市</t>
  </si>
  <si>
    <t>土佐清水市</t>
  </si>
  <si>
    <t>四万十市</t>
  </si>
  <si>
    <t>香南市</t>
  </si>
  <si>
    <t>香美市</t>
  </si>
  <si>
    <t>東洋町</t>
  </si>
  <si>
    <t>奈半利町</t>
  </si>
  <si>
    <t>田野町</t>
  </si>
  <si>
    <t>安田町</t>
  </si>
  <si>
    <t>北川村</t>
  </si>
  <si>
    <t>馬路村</t>
  </si>
  <si>
    <t>芸西村</t>
  </si>
  <si>
    <t>本山町</t>
  </si>
  <si>
    <t>大豊町</t>
  </si>
  <si>
    <t>土佐町</t>
  </si>
  <si>
    <t>大川村</t>
  </si>
  <si>
    <t>いの町</t>
  </si>
  <si>
    <t>仁淀川町</t>
  </si>
  <si>
    <t>中土佐町</t>
  </si>
  <si>
    <t>佐川町</t>
  </si>
  <si>
    <t>越知町</t>
  </si>
  <si>
    <t>梼原町</t>
  </si>
  <si>
    <t>日高村</t>
  </si>
  <si>
    <t>津野町</t>
  </si>
  <si>
    <t>四万十町</t>
  </si>
  <si>
    <t>大月町</t>
  </si>
  <si>
    <t>三原村</t>
  </si>
  <si>
    <t>黒潮町</t>
  </si>
  <si>
    <t>北九州市</t>
  </si>
  <si>
    <t>福岡市</t>
  </si>
  <si>
    <t>大牟田市</t>
  </si>
  <si>
    <t>久留米市</t>
  </si>
  <si>
    <t>直方市</t>
  </si>
  <si>
    <t>飯塚市</t>
  </si>
  <si>
    <t>田川市</t>
  </si>
  <si>
    <t>柳川市</t>
  </si>
  <si>
    <t>八女市</t>
  </si>
  <si>
    <t>筑後市</t>
  </si>
  <si>
    <t>大川市</t>
  </si>
  <si>
    <t>行橋市</t>
  </si>
  <si>
    <t>豊前市</t>
  </si>
  <si>
    <t>中間市</t>
  </si>
  <si>
    <t>小郡市</t>
  </si>
  <si>
    <t>筑紫野市</t>
  </si>
  <si>
    <t>春日市</t>
  </si>
  <si>
    <t>大野城市</t>
  </si>
  <si>
    <t>宗像市</t>
  </si>
  <si>
    <t>太宰府市</t>
  </si>
  <si>
    <t>古賀市</t>
  </si>
  <si>
    <t>福津市</t>
  </si>
  <si>
    <t>うきは市</t>
  </si>
  <si>
    <t>宮若市</t>
  </si>
  <si>
    <t>嘉麻市</t>
  </si>
  <si>
    <t>朝倉市</t>
  </si>
  <si>
    <t>みやま市</t>
  </si>
  <si>
    <t>糸島市</t>
  </si>
  <si>
    <t>福岡県</t>
    <rPh sb="0" eb="3">
      <t>フクオカケン</t>
    </rPh>
    <phoneticPr fontId="4"/>
  </si>
  <si>
    <t>那珂川市</t>
    <rPh sb="0" eb="3">
      <t>ナカガワ</t>
    </rPh>
    <rPh sb="3" eb="4">
      <t>シ</t>
    </rPh>
    <phoneticPr fontId="4"/>
  </si>
  <si>
    <t>宇美町</t>
  </si>
  <si>
    <t>篠栗町</t>
  </si>
  <si>
    <t>志免町</t>
  </si>
  <si>
    <t>須恵町</t>
  </si>
  <si>
    <t>新宮町</t>
  </si>
  <si>
    <t>久山町</t>
  </si>
  <si>
    <t>粕屋町</t>
  </si>
  <si>
    <t>芦屋町</t>
  </si>
  <si>
    <t>水巻町</t>
  </si>
  <si>
    <t>岡垣町</t>
  </si>
  <si>
    <t>遠賀町</t>
  </si>
  <si>
    <t>小竹町</t>
  </si>
  <si>
    <t>鞍手町</t>
  </si>
  <si>
    <t>桂川町</t>
  </si>
  <si>
    <t>筑前町</t>
  </si>
  <si>
    <t>東峰村</t>
  </si>
  <si>
    <t>大刀洗町</t>
  </si>
  <si>
    <t>大木町</t>
  </si>
  <si>
    <t>香春町</t>
  </si>
  <si>
    <t>添田町</t>
  </si>
  <si>
    <t>糸田町</t>
  </si>
  <si>
    <t>大任町</t>
  </si>
  <si>
    <t>赤村</t>
  </si>
  <si>
    <t>福智町</t>
  </si>
  <si>
    <t>苅田町</t>
  </si>
  <si>
    <t>みやこ町</t>
  </si>
  <si>
    <t>吉富町</t>
  </si>
  <si>
    <t>上毛町</t>
  </si>
  <si>
    <t>築上町</t>
  </si>
  <si>
    <t>佐賀市</t>
  </si>
  <si>
    <t>唐津市</t>
  </si>
  <si>
    <t>鳥栖市</t>
  </si>
  <si>
    <t>多久市</t>
  </si>
  <si>
    <t>伊万里市</t>
  </si>
  <si>
    <t>武雄市</t>
  </si>
  <si>
    <t>鹿島市</t>
  </si>
  <si>
    <t>小城市</t>
  </si>
  <si>
    <t>嬉野市</t>
  </si>
  <si>
    <t>神埼市</t>
  </si>
  <si>
    <t>吉野ヶ里町</t>
  </si>
  <si>
    <t>基山町</t>
  </si>
  <si>
    <t>上峰町</t>
  </si>
  <si>
    <t>みやき町</t>
  </si>
  <si>
    <t>玄海町</t>
  </si>
  <si>
    <t>有田町</t>
  </si>
  <si>
    <t>大町町</t>
  </si>
  <si>
    <t>江北町</t>
  </si>
  <si>
    <t>白石町</t>
  </si>
  <si>
    <t>太良町</t>
  </si>
  <si>
    <t>長崎市</t>
  </si>
  <si>
    <t>佐世保市</t>
  </si>
  <si>
    <t>島原市</t>
  </si>
  <si>
    <t>諫早市</t>
  </si>
  <si>
    <t>大村市</t>
  </si>
  <si>
    <t>平戸市</t>
  </si>
  <si>
    <t>松浦市</t>
  </si>
  <si>
    <t>対馬市</t>
  </si>
  <si>
    <t>壱岐市</t>
  </si>
  <si>
    <t>五島市</t>
  </si>
  <si>
    <t>西海市</t>
  </si>
  <si>
    <t>雲仙市</t>
  </si>
  <si>
    <t>南島原市</t>
  </si>
  <si>
    <t>長与町</t>
  </si>
  <si>
    <t>時津町</t>
  </si>
  <si>
    <t>東彼杵町</t>
  </si>
  <si>
    <t>川棚町</t>
  </si>
  <si>
    <t>波佐見町</t>
  </si>
  <si>
    <t>小値賀町</t>
  </si>
  <si>
    <t>佐々町</t>
  </si>
  <si>
    <t>新上五島町</t>
  </si>
  <si>
    <t>熊本市</t>
  </si>
  <si>
    <t>八代市</t>
  </si>
  <si>
    <t>人吉市</t>
  </si>
  <si>
    <t>荒尾市</t>
  </si>
  <si>
    <t>水俣市</t>
  </si>
  <si>
    <t>玉名市</t>
  </si>
  <si>
    <t>山鹿市</t>
  </si>
  <si>
    <t>菊池市</t>
  </si>
  <si>
    <t>宇土市</t>
  </si>
  <si>
    <t>上天草市</t>
  </si>
  <si>
    <t>宇城市</t>
  </si>
  <si>
    <t>阿蘇市</t>
  </si>
  <si>
    <t>天草市</t>
  </si>
  <si>
    <t>合志市</t>
  </si>
  <si>
    <t>玉東町</t>
  </si>
  <si>
    <t>南関町</t>
  </si>
  <si>
    <t>長洲町</t>
  </si>
  <si>
    <t>和水町</t>
  </si>
  <si>
    <t>大津町</t>
  </si>
  <si>
    <t>菊陽町</t>
  </si>
  <si>
    <t>南小国町</t>
  </si>
  <si>
    <t>産山村</t>
  </si>
  <si>
    <t>西原村</t>
  </si>
  <si>
    <t>南阿蘇村</t>
  </si>
  <si>
    <t>御船町</t>
  </si>
  <si>
    <t>嘉島町</t>
  </si>
  <si>
    <t>益城町</t>
  </si>
  <si>
    <t>甲佐町</t>
  </si>
  <si>
    <t>山都町</t>
  </si>
  <si>
    <t>氷川町</t>
  </si>
  <si>
    <t>芦北町</t>
  </si>
  <si>
    <t>津奈木町</t>
  </si>
  <si>
    <t>錦町</t>
  </si>
  <si>
    <t>多良木町</t>
  </si>
  <si>
    <t>湯前町</t>
  </si>
  <si>
    <t>水上村</t>
  </si>
  <si>
    <t>相良村</t>
  </si>
  <si>
    <t>五木村</t>
  </si>
  <si>
    <t>山江村</t>
  </si>
  <si>
    <t>球磨村</t>
  </si>
  <si>
    <t>あさぎり町</t>
  </si>
  <si>
    <t>苓北町</t>
  </si>
  <si>
    <t>大分市</t>
  </si>
  <si>
    <t>別府市</t>
  </si>
  <si>
    <t>中津市</t>
  </si>
  <si>
    <t>日田市</t>
  </si>
  <si>
    <t>佐伯市</t>
  </si>
  <si>
    <t>臼杵市</t>
  </si>
  <si>
    <t>津久見市</t>
  </si>
  <si>
    <t>竹田市</t>
  </si>
  <si>
    <t>豊後高田市</t>
  </si>
  <si>
    <t>杵築市</t>
  </si>
  <si>
    <t>宇佐市</t>
  </si>
  <si>
    <t>豊後大野市</t>
  </si>
  <si>
    <t>由布市</t>
  </si>
  <si>
    <t>国東市</t>
  </si>
  <si>
    <t>姫島村</t>
  </si>
  <si>
    <t>日出町</t>
  </si>
  <si>
    <t>九重町</t>
  </si>
  <si>
    <t>玖珠町</t>
  </si>
  <si>
    <t>宮崎市</t>
  </si>
  <si>
    <t>都城市</t>
  </si>
  <si>
    <t>延岡市</t>
  </si>
  <si>
    <t>日南市</t>
  </si>
  <si>
    <t>小林市</t>
  </si>
  <si>
    <t>日向市</t>
  </si>
  <si>
    <t>串間市</t>
  </si>
  <si>
    <t>西都市</t>
  </si>
  <si>
    <t>えびの市</t>
  </si>
  <si>
    <t>三股町</t>
  </si>
  <si>
    <t>高原町</t>
  </si>
  <si>
    <t>国富町</t>
  </si>
  <si>
    <t>綾町</t>
  </si>
  <si>
    <t>高鍋町</t>
  </si>
  <si>
    <t>新富町</t>
  </si>
  <si>
    <t>西米良村</t>
  </si>
  <si>
    <t>木城町</t>
  </si>
  <si>
    <t>川南町</t>
  </si>
  <si>
    <t>都農町</t>
  </si>
  <si>
    <t>門川町</t>
  </si>
  <si>
    <t>諸塚村</t>
  </si>
  <si>
    <t>椎葉村</t>
  </si>
  <si>
    <t>高千穂町</t>
  </si>
  <si>
    <t>日之影町</t>
  </si>
  <si>
    <t>五ヶ瀬町</t>
  </si>
  <si>
    <t>鹿児島市</t>
  </si>
  <si>
    <t>鹿屋市</t>
  </si>
  <si>
    <t>枕崎市</t>
  </si>
  <si>
    <t>阿久根市</t>
  </si>
  <si>
    <t>出水市</t>
  </si>
  <si>
    <t>指宿市</t>
  </si>
  <si>
    <t>西之表市</t>
  </si>
  <si>
    <t>垂水市</t>
  </si>
  <si>
    <t>薩摩川内市</t>
  </si>
  <si>
    <t>日置市</t>
  </si>
  <si>
    <t>曽於市</t>
  </si>
  <si>
    <t>霧島市</t>
  </si>
  <si>
    <t>いちき串木野市</t>
  </si>
  <si>
    <t>南さつま市</t>
  </si>
  <si>
    <t>志布志市</t>
  </si>
  <si>
    <t>奄美市</t>
  </si>
  <si>
    <t>南九州市</t>
  </si>
  <si>
    <t>伊佐市</t>
  </si>
  <si>
    <t>姶良市</t>
  </si>
  <si>
    <t>三島村</t>
  </si>
  <si>
    <t>十島村</t>
  </si>
  <si>
    <t>さつま町</t>
  </si>
  <si>
    <t>長島町</t>
  </si>
  <si>
    <t>湧水町</t>
  </si>
  <si>
    <t>大崎町</t>
  </si>
  <si>
    <t>東串良町</t>
  </si>
  <si>
    <t>錦江町</t>
  </si>
  <si>
    <t>南大隅町</t>
  </si>
  <si>
    <t>肝付町</t>
  </si>
  <si>
    <t>中種子町</t>
  </si>
  <si>
    <t>南種子町</t>
  </si>
  <si>
    <t>屋久島町</t>
  </si>
  <si>
    <t>大和村</t>
  </si>
  <si>
    <t>宇検村</t>
  </si>
  <si>
    <t>瀬戸内町</t>
  </si>
  <si>
    <t>龍郷町</t>
  </si>
  <si>
    <t>喜界町</t>
  </si>
  <si>
    <t>徳之島町</t>
  </si>
  <si>
    <t>天城町</t>
  </si>
  <si>
    <t>伊仙町</t>
  </si>
  <si>
    <t>和泊町</t>
  </si>
  <si>
    <t>知名町</t>
  </si>
  <si>
    <t>与論町</t>
  </si>
  <si>
    <t>那覇市</t>
  </si>
  <si>
    <t>宜野湾市</t>
  </si>
  <si>
    <t>石垣市</t>
  </si>
  <si>
    <t>浦添市</t>
  </si>
  <si>
    <t>名護市</t>
  </si>
  <si>
    <t>糸満市</t>
  </si>
  <si>
    <t>沖縄市</t>
  </si>
  <si>
    <t>豊見城市</t>
  </si>
  <si>
    <t>うるま市</t>
  </si>
  <si>
    <t>宮古島市</t>
  </si>
  <si>
    <t>南城市</t>
  </si>
  <si>
    <t>国頭村</t>
  </si>
  <si>
    <t>大宜味村</t>
  </si>
  <si>
    <t>東村</t>
  </si>
  <si>
    <t>今帰仁村</t>
  </si>
  <si>
    <t>本部町</t>
  </si>
  <si>
    <t>恩納村</t>
  </si>
  <si>
    <t>宜野座村</t>
  </si>
  <si>
    <t>金武町</t>
  </si>
  <si>
    <t>伊江村</t>
  </si>
  <si>
    <t>読谷村</t>
  </si>
  <si>
    <t>嘉手納町</t>
  </si>
  <si>
    <t>北谷町</t>
  </si>
  <si>
    <t>北中城村</t>
  </si>
  <si>
    <t>中城村</t>
  </si>
  <si>
    <t>西原町</t>
  </si>
  <si>
    <t>与那原町</t>
  </si>
  <si>
    <t>南風原町</t>
  </si>
  <si>
    <t>渡嘉敷村</t>
  </si>
  <si>
    <t>座間味村</t>
  </si>
  <si>
    <t>粟国村</t>
  </si>
  <si>
    <t>渡名喜村</t>
  </si>
  <si>
    <t>南大東村</t>
  </si>
  <si>
    <t>北大東村</t>
  </si>
  <si>
    <t>伊平屋村</t>
  </si>
  <si>
    <t>伊是名村</t>
  </si>
  <si>
    <t>久米島町</t>
  </si>
  <si>
    <t>八重瀬町</t>
  </si>
  <si>
    <t>多良間村</t>
  </si>
  <si>
    <t>竹富町</t>
  </si>
  <si>
    <t>与那国町</t>
  </si>
  <si>
    <t>表１　加算率一覧</t>
    <rPh sb="0" eb="1">
      <t>ヒョウ</t>
    </rPh>
    <rPh sb="3" eb="6">
      <t>カサンリツ</t>
    </rPh>
    <rPh sb="6" eb="8">
      <t>イチラン</t>
    </rPh>
    <phoneticPr fontId="9"/>
  </si>
  <si>
    <t>表４</t>
    <rPh sb="0" eb="1">
      <t>ヒョウ</t>
    </rPh>
    <phoneticPr fontId="9"/>
  </si>
  <si>
    <t>表５</t>
    <rPh sb="0" eb="1">
      <t>ヒョウ</t>
    </rPh>
    <phoneticPr fontId="9"/>
  </si>
  <si>
    <t>表６　処遇改善加算の加算区分 R7様式用</t>
    <rPh sb="0" eb="1">
      <t>ヒョウ</t>
    </rPh>
    <rPh sb="10" eb="12">
      <t>カサン</t>
    </rPh>
    <rPh sb="12" eb="14">
      <t>クブン</t>
    </rPh>
    <rPh sb="17" eb="19">
      <t>ヨウシキ</t>
    </rPh>
    <rPh sb="19" eb="20">
      <t>ヨウ</t>
    </rPh>
    <phoneticPr fontId="9"/>
  </si>
  <si>
    <t>表７　キャリアパス要件Ⅳ　規定人数集計対象外リスト</t>
    <rPh sb="0" eb="1">
      <t>ヒョウ</t>
    </rPh>
    <rPh sb="9" eb="11">
      <t>ヨウケン</t>
    </rPh>
    <rPh sb="13" eb="15">
      <t>キテイ</t>
    </rPh>
    <rPh sb="15" eb="17">
      <t>ニンズウ</t>
    </rPh>
    <rPh sb="17" eb="19">
      <t>シュウケイ</t>
    </rPh>
    <rPh sb="19" eb="21">
      <t>タイショウ</t>
    </rPh>
    <rPh sb="21" eb="22">
      <t>ガイ</t>
    </rPh>
    <phoneticPr fontId="9"/>
  </si>
  <si>
    <t>表８　月額賃金改善要件Ⅱが適用される加算区分</t>
    <rPh sb="0" eb="1">
      <t>ヒョウ</t>
    </rPh>
    <rPh sb="3" eb="5">
      <t>ゲツガク</t>
    </rPh>
    <rPh sb="5" eb="7">
      <t>チンギン</t>
    </rPh>
    <rPh sb="7" eb="9">
      <t>カイゼン</t>
    </rPh>
    <rPh sb="9" eb="11">
      <t>ヨウケン</t>
    </rPh>
    <rPh sb="13" eb="15">
      <t>テキヨウ</t>
    </rPh>
    <rPh sb="18" eb="20">
      <t>カサン</t>
    </rPh>
    <rPh sb="20" eb="22">
      <t>クブン</t>
    </rPh>
    <phoneticPr fontId="9"/>
  </si>
  <si>
    <t>コード名</t>
    <rPh sb="3" eb="4">
      <t>シュメイ</t>
    </rPh>
    <phoneticPr fontId="103"/>
  </si>
  <si>
    <t>（参考）令和６年度介護報酬改定による引上げ分</t>
    <rPh sb="1" eb="3">
      <t>サンコウ</t>
    </rPh>
    <rPh sb="4" eb="6">
      <t>レイワ</t>
    </rPh>
    <rPh sb="7" eb="9">
      <t>ネンド</t>
    </rPh>
    <rPh sb="9" eb="11">
      <t>カイゴ</t>
    </rPh>
    <rPh sb="11" eb="13">
      <t>ホウシュウ</t>
    </rPh>
    <rPh sb="13" eb="15">
      <t>カイテイ</t>
    </rPh>
    <rPh sb="18" eb="20">
      <t>ヒキア</t>
    </rPh>
    <rPh sb="21" eb="22">
      <t>ブン</t>
    </rPh>
    <phoneticPr fontId="9"/>
  </si>
  <si>
    <t>サービス区分</t>
    <phoneticPr fontId="9"/>
  </si>
  <si>
    <t>○</t>
    <phoneticPr fontId="9"/>
  </si>
  <si>
    <t>計算用</t>
    <rPh sb="0" eb="3">
      <t>ケイサンヨウ</t>
    </rPh>
    <phoneticPr fontId="9"/>
  </si>
  <si>
    <t>処遇改善加算の算定区分</t>
    <rPh sb="7" eb="9">
      <t>サンテイ</t>
    </rPh>
    <rPh sb="9" eb="11">
      <t>クブン</t>
    </rPh>
    <phoneticPr fontId="9"/>
  </si>
  <si>
    <t>対象</t>
    <rPh sb="0" eb="2">
      <t>タイショウ</t>
    </rPh>
    <phoneticPr fontId="9"/>
  </si>
  <si>
    <t>令和７年３月時点の加算区分</t>
    <rPh sb="0" eb="2">
      <t>レイワ</t>
    </rPh>
    <rPh sb="3" eb="4">
      <t>ネン</t>
    </rPh>
    <rPh sb="5" eb="6">
      <t>ガツ</t>
    </rPh>
    <rPh sb="6" eb="8">
      <t>ジテン</t>
    </rPh>
    <rPh sb="9" eb="11">
      <t>カサン</t>
    </rPh>
    <rPh sb="11" eb="13">
      <t>クブン</t>
    </rPh>
    <phoneticPr fontId="9"/>
  </si>
  <si>
    <t>キャリアパス要件等の適合状況に応じた加算率</t>
    <rPh sb="6" eb="9">
      <t>ヨウケントウ</t>
    </rPh>
    <rPh sb="10" eb="12">
      <t>テキゴウ</t>
    </rPh>
    <rPh sb="12" eb="14">
      <t>ジョウキョウ</t>
    </rPh>
    <rPh sb="15" eb="16">
      <t>オウ</t>
    </rPh>
    <rPh sb="18" eb="21">
      <t>カサンリツ</t>
    </rPh>
    <phoneticPr fontId="9"/>
  </si>
  <si>
    <t>各要件の適合状況に応じた加算率（処遇改善加算（Ⅴ）は経過措置区分）</t>
    <rPh sb="0" eb="3">
      <t>カクヨウケン</t>
    </rPh>
    <rPh sb="4" eb="6">
      <t>テキゴウ</t>
    </rPh>
    <rPh sb="6" eb="8">
      <t>ジョウキョウ</t>
    </rPh>
    <rPh sb="9" eb="10">
      <t>オウ</t>
    </rPh>
    <rPh sb="12" eb="15">
      <t>カサンリツ</t>
    </rPh>
    <rPh sb="26" eb="28">
      <t>ケイカ</t>
    </rPh>
    <rPh sb="28" eb="30">
      <t>ソチ</t>
    </rPh>
    <rPh sb="30" eb="32">
      <t>クブン</t>
    </rPh>
    <phoneticPr fontId="9"/>
  </si>
  <si>
    <t>旧処遇改善加算Ⅰ</t>
  </si>
  <si>
    <t>旧処遇改善加算Ⅱ</t>
  </si>
  <si>
    <t>旧処遇改善加算Ⅲ</t>
  </si>
  <si>
    <t>旧処遇改善加算なし</t>
  </si>
  <si>
    <t>特定加算Ⅰ</t>
    <rPh sb="0" eb="2">
      <t>トクテイ</t>
    </rPh>
    <rPh sb="2" eb="4">
      <t>カサン</t>
    </rPh>
    <phoneticPr fontId="9"/>
  </si>
  <si>
    <t>特定加算Ⅱ</t>
    <rPh sb="0" eb="2">
      <t>トクテイ</t>
    </rPh>
    <rPh sb="2" eb="4">
      <t>カサン</t>
    </rPh>
    <phoneticPr fontId="9"/>
  </si>
  <si>
    <t>特定加算なし</t>
    <rPh sb="0" eb="2">
      <t>トクテイ</t>
    </rPh>
    <rPh sb="2" eb="4">
      <t>カサン</t>
    </rPh>
    <phoneticPr fontId="9"/>
  </si>
  <si>
    <t>ベア加算あり</t>
    <rPh sb="2" eb="4">
      <t>カサン</t>
    </rPh>
    <phoneticPr fontId="9"/>
  </si>
  <si>
    <t>ベア加算なし</t>
    <rPh sb="2" eb="4">
      <t>カサン</t>
    </rPh>
    <phoneticPr fontId="9"/>
  </si>
  <si>
    <t>自然移行の処遇改善加算Ⅴの区分</t>
    <rPh sb="0" eb="2">
      <t>シゼン</t>
    </rPh>
    <rPh sb="2" eb="4">
      <t>イコウ</t>
    </rPh>
    <rPh sb="13" eb="15">
      <t>クブン</t>
    </rPh>
    <phoneticPr fontId="61"/>
  </si>
  <si>
    <t>処遇改善加算なし</t>
  </si>
  <si>
    <t>！この欄が「×」の場合、基本情報入力シートの補助金の申請予定に関する項目に未記入がある事業所又は複数の交付対象月を選んでいる、交付対象月を選んでいない若しくは補助金を申請しない予定なのに交付対象月を選んでいる事業所があります。</t>
    <rPh sb="3" eb="4">
      <t>ラン</t>
    </rPh>
    <rPh sb="9" eb="11">
      <t>バアイ</t>
    </rPh>
    <rPh sb="21" eb="24">
      <t>ホジョキン</t>
    </rPh>
    <rPh sb="25" eb="27">
      <t>シンセイ</t>
    </rPh>
    <rPh sb="27" eb="29">
      <t>ヨテイ</t>
    </rPh>
    <rPh sb="30" eb="31">
      <t>カン</t>
    </rPh>
    <rPh sb="33" eb="35">
      <t>コウモク</t>
    </rPh>
    <rPh sb="36" eb="39">
      <t>ミキニュウ</t>
    </rPh>
    <rPh sb="50" eb="52">
      <t>コウフ</t>
    </rPh>
    <rPh sb="52" eb="54">
      <t>タイショウ</t>
    </rPh>
    <rPh sb="54" eb="55">
      <t>ツキ</t>
    </rPh>
    <rPh sb="56" eb="57">
      <t>エラ</t>
    </rPh>
    <rPh sb="64" eb="66">
      <t>タイショウ</t>
    </rPh>
    <rPh sb="66" eb="67">
      <t>ヅキ</t>
    </rPh>
    <rPh sb="69" eb="70">
      <t>エラ</t>
    </rPh>
    <rPh sb="75" eb="76">
      <t>モ</t>
    </rPh>
    <rPh sb="83" eb="85">
      <t>ヨテイ</t>
    </rPh>
    <rPh sb="97" eb="98">
      <t>エラ</t>
    </rPh>
    <rPh sb="99" eb="100">
      <t>エラ</t>
    </rPh>
    <phoneticPr fontId="9"/>
  </si>
  <si>
    <t>！基本情報入力シートで提出先を選択していない場合、「提出先未選択」と表示されます。
この欄が「×」の場合、振込先に関する項目に未記入がある、提出先の都道府県において振込先として補助金を申請予定の事業所が選択されていない又は２つ以上の事業所が選択されています。
事業所数が多いなどの理由で、事業所ではなく法人本部を振込先として指定する必要がある場合は、都道府県の担当者に別途登録方法をご相談ください。そのような場合、この欄が「×」となっていても問題ありません。</t>
    <rPh sb="1" eb="7">
      <t>キホンジョウホウニュウリョク</t>
    </rPh>
    <rPh sb="11" eb="13">
      <t>テイシュツ</t>
    </rPh>
    <rPh sb="13" eb="14">
      <t>サキ</t>
    </rPh>
    <rPh sb="15" eb="17">
      <t>センタク</t>
    </rPh>
    <rPh sb="22" eb="24">
      <t>バアイ</t>
    </rPh>
    <rPh sb="26" eb="28">
      <t>テイシュツ</t>
    </rPh>
    <rPh sb="28" eb="29">
      <t>サキ</t>
    </rPh>
    <rPh sb="29" eb="30">
      <t>ミ</t>
    </rPh>
    <rPh sb="30" eb="32">
      <t>センタク</t>
    </rPh>
    <rPh sb="34" eb="36">
      <t>ヒョウジ</t>
    </rPh>
    <rPh sb="53" eb="55">
      <t>フリコミ</t>
    </rPh>
    <rPh sb="55" eb="56">
      <t>サキ</t>
    </rPh>
    <rPh sb="57" eb="58">
      <t>カン</t>
    </rPh>
    <rPh sb="60" eb="62">
      <t>コウモク</t>
    </rPh>
    <rPh sb="63" eb="66">
      <t>ミキニュウ</t>
    </rPh>
    <rPh sb="88" eb="91">
      <t>ホジョキン</t>
    </rPh>
    <rPh sb="92" eb="94">
      <t>シンセイ</t>
    </rPh>
    <rPh sb="94" eb="96">
      <t>ヨテイ</t>
    </rPh>
    <rPh sb="109" eb="110">
      <t>マタ</t>
    </rPh>
    <rPh sb="122" eb="123">
      <t>モ</t>
    </rPh>
    <rPh sb="153" eb="155">
      <t>リユウ</t>
    </rPh>
    <rPh sb="157" eb="160">
      <t>ジギョウショ</t>
    </rPh>
    <rPh sb="169" eb="172">
      <t>フリコミサキ</t>
    </rPh>
    <rPh sb="175" eb="177">
      <t>シテイ</t>
    </rPh>
    <rPh sb="179" eb="181">
      <t>ヒツヨウ</t>
    </rPh>
    <rPh sb="184" eb="186">
      <t>バアイ</t>
    </rPh>
    <rPh sb="188" eb="192">
      <t>トドウフケン</t>
    </rPh>
    <rPh sb="193" eb="196">
      <t>タントウシャ</t>
    </rPh>
    <rPh sb="197" eb="199">
      <t>ベット</t>
    </rPh>
    <rPh sb="199" eb="201">
      <t>トウロク</t>
    </rPh>
    <rPh sb="201" eb="203">
      <t>ホウホウ</t>
    </rPh>
    <rPh sb="205" eb="207">
      <t>ソウダン</t>
    </rPh>
    <rPh sb="217" eb="219">
      <t>バアイ</t>
    </rPh>
    <rPh sb="222" eb="223">
      <t>ランモンダイ</t>
    </rPh>
    <phoneticPr fontId="9"/>
  </si>
  <si>
    <t>資質の向上やキャリアアップに
向けた支援</t>
    <phoneticPr fontId="9"/>
  </si>
  <si>
    <t>！③に「未記入」、「0」が表示されている場合、別紙様式2-4の振込先又は債権譲渡の項目に未記入があります。</t>
    <rPh sb="4" eb="7">
      <t>ミキニュウ</t>
    </rPh>
    <rPh sb="31" eb="34">
      <t>フリコミサキ</t>
    </rPh>
    <rPh sb="34" eb="35">
      <t>マタ</t>
    </rPh>
    <phoneticPr fontId="9"/>
  </si>
  <si>
    <t>計画書（障害福祉（障害児支援）人材確保・職場環境改善等事業、福祉・介護職員等処遇改善加算）
基本情報入力シート</t>
    <rPh sb="27" eb="29">
      <t>ジギョウ</t>
    </rPh>
    <phoneticPr fontId="9"/>
  </si>
  <si>
    <t>【重要】
①本計画書は、障害者総合支援事業費補助金（障害福祉人材確保・職場環境改善等事業）又は児童虐待防止対策等総合支援事業費補助金（障害児支援人材確保・職場環境改善等事業）（以下「補助金」という。）及び福祉・介護職員等処遇改善加算（以下「処遇改善加算」という。）の共通様式です。
②処遇改善加算を申請する場合は、各事業所の指定権者に別紙様式2-1、2-2を、補助金を申請する場合は、各事業所の所在する都道府県に別紙様式2-3、2-4を、それぞれ提出してください。その際、補助金の申請事務を都道府県が外部委託している場合もございますので、必ず都道府県のホームページをご確認ください。</t>
    <rPh sb="6" eb="7">
      <t>ホン</t>
    </rPh>
    <rPh sb="7" eb="10">
      <t>ケイカクショ</t>
    </rPh>
    <rPh sb="88" eb="90">
      <t>イカ</t>
    </rPh>
    <rPh sb="91" eb="94">
      <t>ホジョキン</t>
    </rPh>
    <rPh sb="100" eb="101">
      <t>オヨ</t>
    </rPh>
    <rPh sb="117" eb="119">
      <t>イカ</t>
    </rPh>
    <rPh sb="120" eb="122">
      <t>ショグウ</t>
    </rPh>
    <rPh sb="122" eb="124">
      <t>カイゼン</t>
    </rPh>
    <rPh sb="124" eb="126">
      <t>カサン</t>
    </rPh>
    <rPh sb="133" eb="135">
      <t>キョウツウ</t>
    </rPh>
    <rPh sb="135" eb="137">
      <t>ヨウシキ</t>
    </rPh>
    <phoneticPr fontId="9"/>
  </si>
  <si>
    <t>障害福祉サービス等
事業所番号</t>
    <rPh sb="0" eb="2">
      <t>ショウガイ</t>
    </rPh>
    <rPh sb="2" eb="4">
      <t>フクシ</t>
    </rPh>
    <rPh sb="8" eb="9">
      <t>トウ</t>
    </rPh>
    <rPh sb="10" eb="13">
      <t>ジギョウショ</t>
    </rPh>
    <rPh sb="13" eb="15">
      <t>バンゴウ</t>
    </rPh>
    <phoneticPr fontId="9"/>
  </si>
  <si>
    <t>指定権者名</t>
    <phoneticPr fontId="9"/>
  </si>
  <si>
    <t>一月あたり障害福祉サービス等報酬総額[円]</t>
    <rPh sb="0" eb="2">
      <t>イチガツ</t>
    </rPh>
    <rPh sb="5" eb="7">
      <t>ショウガイ</t>
    </rPh>
    <rPh sb="7" eb="9">
      <t>フクシ</t>
    </rPh>
    <rPh sb="13" eb="14">
      <t>トウ</t>
    </rPh>
    <rPh sb="14" eb="16">
      <t>ホウシュウ</t>
    </rPh>
    <rPh sb="16" eb="18">
      <t>ソウガク</t>
    </rPh>
    <rPh sb="19" eb="20">
      <t>エン</t>
    </rPh>
    <phoneticPr fontId="9"/>
  </si>
  <si>
    <t>一月あたり処遇改善加算の総額[円]</t>
    <rPh sb="0" eb="2">
      <t>イチガツ</t>
    </rPh>
    <rPh sb="5" eb="7">
      <t>ショグウ</t>
    </rPh>
    <rPh sb="7" eb="9">
      <t>カイゼン</t>
    </rPh>
    <rPh sb="9" eb="11">
      <t>カサン</t>
    </rPh>
    <rPh sb="12" eb="14">
      <t>ソウガク</t>
    </rPh>
    <rPh sb="15" eb="16">
      <t>エン</t>
    </rPh>
    <phoneticPr fontId="9"/>
  </si>
  <si>
    <t>障害福祉（障害児支援）人材確保・職場環境改善等事業を申請予定</t>
    <phoneticPr fontId="9"/>
  </si>
  <si>
    <t>福祉・介護職員等処遇改善加算 処遇改善計画書（令和７年度）</t>
  </si>
  <si>
    <t>３　福祉・介護職員等処遇改善加算の要件について</t>
  </si>
  <si>
    <t>３　福祉・介護職員等処遇改善加算の要件について</t>
    <rPh sb="17" eb="19">
      <t>ヨウケン</t>
    </rPh>
    <phoneticPr fontId="9"/>
  </si>
  <si>
    <t>障害福祉（障害児支援）人材確保・職場環境改善等事業の要件を満たしており、補助金を申請予定又は申請済であるため、
令和７年度中の職場環境等要件の適用が猶予される。</t>
    <rPh sb="36" eb="39">
      <t>ホジョキン</t>
    </rPh>
    <rPh sb="40" eb="42">
      <t>シンセイ</t>
    </rPh>
    <rPh sb="42" eb="44">
      <t>ヨテイ</t>
    </rPh>
    <rPh sb="44" eb="45">
      <t>マタ</t>
    </rPh>
    <rPh sb="46" eb="48">
      <t>シンセイ</t>
    </rPh>
    <rPh sb="48" eb="49">
      <t>スミ</t>
    </rPh>
    <rPh sb="56" eb="58">
      <t>レイワ</t>
    </rPh>
    <rPh sb="59" eb="61">
      <t>ネンド</t>
    </rPh>
    <rPh sb="61" eb="62">
      <t>チュウ</t>
    </rPh>
    <rPh sb="74" eb="76">
      <t>ユウヨ</t>
    </rPh>
    <phoneticPr fontId="9"/>
  </si>
  <si>
    <t>令和７年度の賃金改善の見込額
（③の額以上となること。障害福祉（障害児支援）人材確保・職場環境改善等事業から人件費に充てた額を除く。）</t>
    <rPh sb="54" eb="57">
      <t>ジンケンヒ</t>
    </rPh>
    <rPh sb="58" eb="59">
      <t>ア</t>
    </rPh>
    <rPh sb="61" eb="62">
      <t>ガク</t>
    </rPh>
    <rPh sb="63" eb="64">
      <t>ノゾ</t>
    </rPh>
    <phoneticPr fontId="9"/>
  </si>
  <si>
    <t>障害福祉（障害児支援）人材確保・職場環境改善等事業を申請予定若しくは申請済である又は各加算区分の算定に必要な要件を満たしていること</t>
    <rPh sb="26" eb="28">
      <t>シンセイ</t>
    </rPh>
    <rPh sb="28" eb="30">
      <t>ヨテイ</t>
    </rPh>
    <rPh sb="30" eb="31">
      <t>モ</t>
    </rPh>
    <rPh sb="34" eb="36">
      <t>シンセイ</t>
    </rPh>
    <rPh sb="36" eb="37">
      <t>スミ</t>
    </rPh>
    <rPh sb="40" eb="41">
      <t>マタ</t>
    </rPh>
    <rPh sb="42" eb="43">
      <t>カク</t>
    </rPh>
    <rPh sb="43" eb="45">
      <t>カサン</t>
    </rPh>
    <rPh sb="45" eb="47">
      <t>クブン</t>
    </rPh>
    <rPh sb="48" eb="50">
      <t>サンテイ</t>
    </rPh>
    <rPh sb="51" eb="53">
      <t>ヒツヨウ</t>
    </rPh>
    <rPh sb="54" eb="56">
      <t>ヨウケン</t>
    </rPh>
    <rPh sb="57" eb="58">
      <t>ミ</t>
    </rPh>
    <phoneticPr fontId="9"/>
  </si>
  <si>
    <t>（６）キャリアパス要件Ⅴ（配置等要件）　【処遇改善加算Ⅰ】</t>
    <rPh sb="9" eb="11">
      <t>ヨウケン</t>
    </rPh>
    <phoneticPr fontId="9"/>
  </si>
  <si>
    <t>キャリアパス要件Ⅴ（配置等要件）を満たすこと</t>
    <rPh sb="17" eb="18">
      <t>ミ</t>
    </rPh>
    <phoneticPr fontId="9"/>
  </si>
  <si>
    <t>・届出に係る計画の期間中に実施する事項について、チェック（✔）する又は令和７年度中に要件整備を行う誓約をすること（「誓約」）。 
・「入職促進に向けた取組」、「資質の向上やキャリアアップに向けた支援」、「両立支援・多様な働き方の推進」、「腰痛を含む心
　身の健康管理」、及び「やりがい・働きがいの醸成」の区分ごとに２以上の取組を実施すること。
・「生産性向上（業務改善及び働く環境改善）のための取組」のうち３以上の取組（うち⑱は必須）を実施すること。</t>
    <rPh sb="33" eb="34">
      <t>マタ</t>
    </rPh>
    <rPh sb="35" eb="37">
      <t>レイワ</t>
    </rPh>
    <rPh sb="38" eb="40">
      <t>ネンド</t>
    </rPh>
    <rPh sb="40" eb="41">
      <t>チュウ</t>
    </rPh>
    <rPh sb="42" eb="44">
      <t>ヨウケン</t>
    </rPh>
    <rPh sb="44" eb="46">
      <t>セイビ</t>
    </rPh>
    <rPh sb="47" eb="48">
      <t>オコナ</t>
    </rPh>
    <rPh sb="49" eb="51">
      <t>セイヤク</t>
    </rPh>
    <rPh sb="58" eb="60">
      <t>セイヤク</t>
    </rPh>
    <phoneticPr fontId="9"/>
  </si>
  <si>
    <t>・届出に係る計画の期間中に実施する事項について、チェック（✔）する又は令和７年度中に要件整備を行う誓約をすること（「誓約」）。 
・「入職促進に向けた取組」、「資質の向上やキャリアアップに向けた支援」、「両立支援・多様な働き方の推進」、「腰痛を含む心
　身の健康管理」、及び「やりがい・働きがいの醸成」の区分ごとに１以上を実施すること。
・「生産性向上（業務改善及び働く環境改善）のための取組」のうち２以上の取組を実施すること。</t>
    <rPh sb="33" eb="34">
      <t>マタ</t>
    </rPh>
    <phoneticPr fontId="9"/>
  </si>
  <si>
    <t>①法人や事業所の経営理念や支援方針・人材育成方針、その実現のための施策・仕組みなどの明確化</t>
    <phoneticPr fontId="9"/>
  </si>
  <si>
    <t>③他産業からの転職者、主婦層、中高年齢者等、経験者・有資格者等にこだわらない幅広い採用の仕組みの構築（採用の実績でも可）</t>
    <phoneticPr fontId="9"/>
  </si>
  <si>
    <t>④職業体験の受入れや地域行事への参加や主催等による職業魅力向上の取組の実施</t>
    <phoneticPr fontId="9"/>
  </si>
  <si>
    <t>⑤働きながら国家資格等の取得を目指す者に対する研修受講支援や、より専門性の高い支援技術を取得しようとする者に対する各国家資格の生涯研修制度、サービス管理責任者研修、喀痰吸引研修、強度行動障害支援者養成研修等の業務関連専門技術研修の受講支援等</t>
    <phoneticPr fontId="9"/>
  </si>
  <si>
    <t>⑥研修の受講やキャリア段位制度と人事考課との連動によるキャリアサポート制度等の導入</t>
    <phoneticPr fontId="9"/>
  </si>
  <si>
    <t>⑨子育てや家族等の介護等と仕事の両立を目指すための休業制度等の充実、事業所内託児施設の整備</t>
    <phoneticPr fontId="9"/>
  </si>
  <si>
    <t>⑪有給休暇を取得しやすい雰囲気・意識作りのため、具体的な取得目標（例えば、１週間以上の休暇を年に●回取得、付与日数のうち●％以上を取得）を定めた上で、取得状況を定期的に確認し、身近な上司等からの積極的な声かけ等に取り組んでいる</t>
    <phoneticPr fontId="9"/>
  </si>
  <si>
    <t>⑫有給休暇の取得促進のため、情報共有や複数担当制等により、業務の属人化の解消、業務配分の偏りの解消に取り組んでいる</t>
    <phoneticPr fontId="9"/>
  </si>
  <si>
    <t>⑬障害を有する者でも働きやすい職場環境の構築や勤務シフトの配慮</t>
    <phoneticPr fontId="9"/>
  </si>
  <si>
    <t>⑭業務や福利厚生制度、メンタルヘルス等の職員相談窓口の設置等相談体制の充実</t>
    <phoneticPr fontId="9"/>
  </si>
  <si>
    <t>⑮短時間勤務労働者等も受診可能な健康診断・ストレスチェックや、従業者のための休憩室の設置等健康管理対策の実施</t>
    <phoneticPr fontId="9"/>
  </si>
  <si>
    <t>⑰事故・トラブルへの対応マニュアル等の作成等の体制の整備</t>
    <phoneticPr fontId="9"/>
  </si>
  <si>
    <t>㉑業務支援ソフト（記録、情報共有、請求業務転記が不要なもの。）、情報端末（タブレット端末、スマートフォン端末等）の導入</t>
    <phoneticPr fontId="9"/>
  </si>
  <si>
    <t>㉖地域社会への参加・包容（インクルージョン）の推進のため、モチベーション向上に資する、地域の児童・生徒や住民との交流の実施</t>
    <rPh sb="1" eb="3">
      <t>チイキ</t>
    </rPh>
    <rPh sb="3" eb="5">
      <t>シャカイ</t>
    </rPh>
    <rPh sb="7" eb="9">
      <t>サンカ</t>
    </rPh>
    <rPh sb="10" eb="12">
      <t>ホウヨウ</t>
    </rPh>
    <rPh sb="23" eb="25">
      <t>スイシン</t>
    </rPh>
    <rPh sb="36" eb="38">
      <t>コウジョウ</t>
    </rPh>
    <rPh sb="39" eb="40">
      <t>シ</t>
    </rPh>
    <rPh sb="43" eb="45">
      <t>チイキ</t>
    </rPh>
    <rPh sb="46" eb="48">
      <t>ジドウ</t>
    </rPh>
    <rPh sb="49" eb="51">
      <t>セイト</t>
    </rPh>
    <rPh sb="52" eb="54">
      <t>ジュウミン</t>
    </rPh>
    <rPh sb="56" eb="58">
      <t>コウリュウ</t>
    </rPh>
    <rPh sb="59" eb="61">
      <t>ジッシ</t>
    </rPh>
    <phoneticPr fontId="9"/>
  </si>
  <si>
    <t>㉗利用者本位の支援方針など障害福祉や法人の理念等を定期的に学ぶ機会の提供</t>
    <phoneticPr fontId="9"/>
  </si>
  <si>
    <t>㉘支援の好事例や、利用者やその家族からの謝意等の情報を共有する機会の提供</t>
    <phoneticPr fontId="9"/>
  </si>
  <si>
    <t>職場環境等要件の28項目のうち、実施する取組項目の「障害福祉サービス等情報公表システム」での選択</t>
    <rPh sb="0" eb="2">
      <t>ショクバ</t>
    </rPh>
    <rPh sb="2" eb="4">
      <t>カンキョウ</t>
    </rPh>
    <rPh sb="4" eb="5">
      <t>トウ</t>
    </rPh>
    <rPh sb="5" eb="7">
      <t>ヨウケン</t>
    </rPh>
    <rPh sb="10" eb="12">
      <t>コウモク</t>
    </rPh>
    <rPh sb="16" eb="18">
      <t>ジッシ</t>
    </rPh>
    <rPh sb="20" eb="22">
      <t>トリクミ</t>
    </rPh>
    <rPh sb="22" eb="24">
      <t>コウモク</t>
    </rPh>
    <rPh sb="26" eb="28">
      <t>ショウガイ</t>
    </rPh>
    <rPh sb="28" eb="30">
      <t>フクシ</t>
    </rPh>
    <rPh sb="34" eb="35">
      <t>トウ</t>
    </rPh>
    <rPh sb="35" eb="37">
      <t>ジョウホウ</t>
    </rPh>
    <rPh sb="37" eb="39">
      <t>コウヒョウ</t>
    </rPh>
    <rPh sb="46" eb="48">
      <t>センタク</t>
    </rPh>
    <phoneticPr fontId="9"/>
  </si>
  <si>
    <t>一月あたり障害福祉サービス等報酬総額[円]
(a)</t>
    <phoneticPr fontId="9"/>
  </si>
  <si>
    <t>加
算
率
(b)</t>
    <rPh sb="0" eb="1">
      <t>カ</t>
    </rPh>
    <rPh sb="2" eb="3">
      <t>ザン</t>
    </rPh>
    <rPh sb="4" eb="5">
      <t>リツ</t>
    </rPh>
    <phoneticPr fontId="9"/>
  </si>
  <si>
    <t>処遇改善加算の
見込額[円]
(a×b×c)</t>
    <rPh sb="8" eb="10">
      <t>ミコ</t>
    </rPh>
    <rPh sb="10" eb="11">
      <t>ガク</t>
    </rPh>
    <phoneticPr fontId="9"/>
  </si>
  <si>
    <t>配置等要件の状況が分かる加算の算定状況</t>
    <rPh sb="2" eb="3">
      <t>トウ</t>
    </rPh>
    <rPh sb="3" eb="5">
      <t>ヨウケン</t>
    </rPh>
    <rPh sb="6" eb="8">
      <t>ジョウキョウ</t>
    </rPh>
    <rPh sb="9" eb="10">
      <t>ワ</t>
    </rPh>
    <phoneticPr fontId="9"/>
  </si>
  <si>
    <t>⑥の必要数チェック</t>
    <rPh sb="2" eb="4">
      <t>ヒツヨウ</t>
    </rPh>
    <rPh sb="4" eb="5">
      <t>スウ</t>
    </rPh>
    <phoneticPr fontId="9"/>
  </si>
  <si>
    <t>処遇改善加算Ⅰ・Ⅱの算定を届け出た事業所数</t>
    <rPh sb="10" eb="12">
      <t>サンテイ</t>
    </rPh>
    <phoneticPr fontId="9"/>
  </si>
  <si>
    <t>【使途】（１つ以上の項目にチェック（✓））
障害福祉（障害児支援）人材確保・職場環境改善等事業により、職場環境改善経費への充当又は人件費（一時金等）の改善を行う方法</t>
    <rPh sb="1" eb="3">
      <t>シト</t>
    </rPh>
    <rPh sb="75" eb="77">
      <t>カイゼン</t>
    </rPh>
    <phoneticPr fontId="9"/>
  </si>
  <si>
    <t>障害福祉（障害児支援）人材確保・職場環境改善等事業による人件費改善以外の部分で賃金水準を引き下げません。</t>
    <rPh sb="28" eb="31">
      <t>ジンケンヒ</t>
    </rPh>
    <rPh sb="31" eb="33">
      <t>カイゼン</t>
    </rPh>
    <rPh sb="32" eb="33">
      <t>チンカイ</t>
    </rPh>
    <rPh sb="33" eb="35">
      <t>イガイ</t>
    </rPh>
    <rPh sb="36" eb="38">
      <t>ブブン</t>
    </rPh>
    <rPh sb="39" eb="41">
      <t>チンギン</t>
    </rPh>
    <rPh sb="41" eb="43">
      <t>スイジュン</t>
    </rPh>
    <rPh sb="44" eb="45">
      <t>ヒ</t>
    </rPh>
    <rPh sb="46" eb="47">
      <t>サ</t>
    </rPh>
    <phoneticPr fontId="9"/>
  </si>
  <si>
    <t>【提出先の都道府県において、振込先の事業所が債権譲渡を行っていない場合】
障害福祉（障害児支援）人材確保・職場環境改善等事業の支払に係る各都道府県の国民健康保険団体連合会から都道府県への支払口座情報の提供に同意します。</t>
    <rPh sb="1" eb="3">
      <t>テイシュツ</t>
    </rPh>
    <rPh sb="3" eb="4">
      <t>サキ</t>
    </rPh>
    <rPh sb="5" eb="9">
      <t>トドウフケン</t>
    </rPh>
    <rPh sb="14" eb="17">
      <t>フリコミサキ</t>
    </rPh>
    <rPh sb="18" eb="21">
      <t>ジギョウショ</t>
    </rPh>
    <rPh sb="22" eb="26">
      <t>サイケンジョウト</t>
    </rPh>
    <rPh sb="27" eb="28">
      <t>オコナ</t>
    </rPh>
    <rPh sb="33" eb="35">
      <t>バアイ</t>
    </rPh>
    <phoneticPr fontId="9"/>
  </si>
  <si>
    <t>補助金を申請する事業所は、交付対象月において福祉・介護職員等処遇改善加算（Ⅰ、Ⅱ、Ⅲ又はⅣ）を取得している、又は令和７年４月の福祉・介護職員等処遇改善加算に係る体制届を提出します。</t>
    <rPh sb="0" eb="3">
      <t>ホジョキン</t>
    </rPh>
    <rPh sb="4" eb="6">
      <t>シンセイ</t>
    </rPh>
    <rPh sb="8" eb="11">
      <t>ジギョウショ</t>
    </rPh>
    <rPh sb="13" eb="15">
      <t>コウフ</t>
    </rPh>
    <rPh sb="15" eb="17">
      <t>タイショウ</t>
    </rPh>
    <rPh sb="17" eb="18">
      <t>ツキ</t>
    </rPh>
    <rPh sb="42" eb="43">
      <t>マタ</t>
    </rPh>
    <rPh sb="47" eb="49">
      <t>シュトク</t>
    </rPh>
    <rPh sb="54" eb="55">
      <t>マタ</t>
    </rPh>
    <rPh sb="56" eb="58">
      <t>レイワ</t>
    </rPh>
    <rPh sb="59" eb="60">
      <t>ネン</t>
    </rPh>
    <rPh sb="61" eb="62">
      <t>ガツ</t>
    </rPh>
    <rPh sb="78" eb="79">
      <t>カカ</t>
    </rPh>
    <rPh sb="80" eb="82">
      <t>タイセイ</t>
    </rPh>
    <rPh sb="82" eb="83">
      <t>トドケ</t>
    </rPh>
    <rPh sb="84" eb="86">
      <t>テイシュツ</t>
    </rPh>
    <phoneticPr fontId="9"/>
  </si>
  <si>
    <t>別紙様式２－４（障害福祉（障害児支援）人材確保・職場環境改善等事業計画書　個票）</t>
    <rPh sb="0" eb="2">
      <t>ベッシ</t>
    </rPh>
    <rPh sb="2" eb="4">
      <t>ヨウシキ</t>
    </rPh>
    <rPh sb="37" eb="39">
      <t>コヒョウ</t>
    </rPh>
    <phoneticPr fontId="9"/>
  </si>
  <si>
    <t>障害福祉（障害児支援）人材確保・職場環境改善等事業を申請予定</t>
    <rPh sb="26" eb="28">
      <t>シンセイ</t>
    </rPh>
    <rPh sb="28" eb="30">
      <t>ヨテイ</t>
    </rPh>
    <phoneticPr fontId="9"/>
  </si>
  <si>
    <t>交付率(b)</t>
    <rPh sb="0" eb="2">
      <t>コウフ</t>
    </rPh>
    <rPh sb="2" eb="3">
      <t>リツ</t>
    </rPh>
    <phoneticPr fontId="9"/>
  </si>
  <si>
    <t>補助金の
見込額（c）
(a×b)
[円]</t>
    <rPh sb="0" eb="3">
      <t>ホジョキン</t>
    </rPh>
    <rPh sb="5" eb="7">
      <t>ミコ</t>
    </rPh>
    <rPh sb="7" eb="8">
      <t>ガク</t>
    </rPh>
    <rPh sb="19" eb="20">
      <t>エン</t>
    </rPh>
    <phoneticPr fontId="9"/>
  </si>
  <si>
    <t>一月あたり障害福祉サービス等報酬総額
(a)</t>
    <phoneticPr fontId="9"/>
  </si>
  <si>
    <t>福祉・介護職員の任用における職位、職責又は職務内容等の要件を定めている。</t>
    <rPh sb="0" eb="2">
      <t>フクシ</t>
    </rPh>
    <rPh sb="3" eb="5">
      <t>カイゴ</t>
    </rPh>
    <rPh sb="5" eb="7">
      <t>ショクイン</t>
    </rPh>
    <rPh sb="8" eb="10">
      <t>ニンヨウ</t>
    </rPh>
    <rPh sb="14" eb="16">
      <t>ショクイ</t>
    </rPh>
    <rPh sb="17" eb="19">
      <t>ショクセキ</t>
    </rPh>
    <rPh sb="19" eb="20">
      <t>マタ</t>
    </rPh>
    <rPh sb="21" eb="23">
      <t>ショクム</t>
    </rPh>
    <rPh sb="23" eb="25">
      <t>ナイヨウ</t>
    </rPh>
    <rPh sb="25" eb="26">
      <t>トウ</t>
    </rPh>
    <rPh sb="27" eb="29">
      <t>ヨウケン</t>
    </rPh>
    <rPh sb="30" eb="31">
      <t>サダ</t>
    </rPh>
    <phoneticPr fontId="9"/>
  </si>
  <si>
    <t>イに掲げる職位、職責又は職務内容等に応じた賃金体系を定めている。</t>
    <phoneticPr fontId="9"/>
  </si>
  <si>
    <t>イ、ロについて、就業規則等の明確な根拠規定を書面で整備し、全ての福祉・介護職員に周知している。</t>
    <phoneticPr fontId="9"/>
  </si>
  <si>
    <t>福祉・介護職員の職務内容等を踏まえ、福祉・介護職員と意見交換しながら、資質向上の目標及び①・②のうち少なくともいずれかに関する具体的な計画を策定し、研修の実施又は研修の機会を確保している。</t>
    <rPh sb="0" eb="2">
      <t>フクシ</t>
    </rPh>
    <rPh sb="3" eb="5">
      <t>カイゴ</t>
    </rPh>
    <rPh sb="5" eb="7">
      <t>ショクイン</t>
    </rPh>
    <rPh sb="8" eb="10">
      <t>ショクム</t>
    </rPh>
    <rPh sb="10" eb="12">
      <t>ナイヨウ</t>
    </rPh>
    <rPh sb="12" eb="13">
      <t>トウ</t>
    </rPh>
    <rPh sb="14" eb="15">
      <t>フ</t>
    </rPh>
    <rPh sb="18" eb="20">
      <t>フクシ</t>
    </rPh>
    <rPh sb="21" eb="23">
      <t>カイゴ</t>
    </rPh>
    <rPh sb="23" eb="25">
      <t>ショクイン</t>
    </rPh>
    <rPh sb="26" eb="28">
      <t>イケン</t>
    </rPh>
    <rPh sb="28" eb="30">
      <t>コウカン</t>
    </rPh>
    <rPh sb="35" eb="37">
      <t>シシツ</t>
    </rPh>
    <rPh sb="37" eb="39">
      <t>コウジョウ</t>
    </rPh>
    <rPh sb="40" eb="42">
      <t>モクヒョウ</t>
    </rPh>
    <rPh sb="42" eb="43">
      <t>オヨ</t>
    </rPh>
    <rPh sb="50" eb="51">
      <t>スク</t>
    </rPh>
    <rPh sb="60" eb="61">
      <t>カン</t>
    </rPh>
    <rPh sb="63" eb="66">
      <t>グタイテキ</t>
    </rPh>
    <rPh sb="67" eb="69">
      <t>ケイカク</t>
    </rPh>
    <rPh sb="70" eb="72">
      <t>サクテイ</t>
    </rPh>
    <rPh sb="74" eb="76">
      <t>ケンシュウ</t>
    </rPh>
    <rPh sb="77" eb="79">
      <t>ジッシ</t>
    </rPh>
    <rPh sb="79" eb="80">
      <t>マタ</t>
    </rPh>
    <rPh sb="81" eb="83">
      <t>ケンシュウ</t>
    </rPh>
    <rPh sb="84" eb="86">
      <t>キカイ</t>
    </rPh>
    <rPh sb="87" eb="89">
      <t>カクホ</t>
    </rPh>
    <phoneticPr fontId="9"/>
  </si>
  <si>
    <t>資質向上のための計画に沿って、研修機会の提供又は技術指導等を実施するとともに、福祉・介護職員の能力評価を行う。</t>
    <phoneticPr fontId="9"/>
  </si>
  <si>
    <t>イについて、全ての福祉・介護職員に周知している。</t>
    <phoneticPr fontId="9"/>
  </si>
  <si>
    <t>福祉・介護職員について、経験若しくは資格等に応じて昇給する仕組み又は一定の基準に基づき定期に昇給を判定する仕組みを設けている。</t>
    <phoneticPr fontId="9"/>
  </si>
  <si>
    <t>居宅介護</t>
  </si>
  <si>
    <t>11</t>
  </si>
  <si>
    <t>重度訪問介護</t>
  </si>
  <si>
    <t>12</t>
  </si>
  <si>
    <t>同行援護</t>
  </si>
  <si>
    <t>15</t>
  </si>
  <si>
    <t>行動援護</t>
  </si>
  <si>
    <t>13</t>
  </si>
  <si>
    <t>重度障害者等包括支援</t>
  </si>
  <si>
    <t>14</t>
  </si>
  <si>
    <t>生活介護</t>
  </si>
  <si>
    <t>22</t>
  </si>
  <si>
    <t>施設入所支援</t>
  </si>
  <si>
    <t>32</t>
  </si>
  <si>
    <t>短期入所</t>
    <rPh sb="0" eb="2">
      <t>タンキ</t>
    </rPh>
    <rPh sb="2" eb="4">
      <t>ニュウショ</t>
    </rPh>
    <phoneticPr fontId="78"/>
  </si>
  <si>
    <t>24</t>
  </si>
  <si>
    <t>療養介護</t>
  </si>
  <si>
    <t>21</t>
  </si>
  <si>
    <t>自立訓練（機能訓練）</t>
  </si>
  <si>
    <t>41</t>
  </si>
  <si>
    <t>自立訓練（生活訓練）</t>
  </si>
  <si>
    <t>42</t>
  </si>
  <si>
    <t>就労選択支援</t>
    <rPh sb="2" eb="4">
      <t>センタク</t>
    </rPh>
    <rPh sb="4" eb="6">
      <t>シエン</t>
    </rPh>
    <phoneticPr fontId="82"/>
  </si>
  <si>
    <t>就労移行支援</t>
  </si>
  <si>
    <t>43</t>
  </si>
  <si>
    <t>就労継続支援Ａ型</t>
  </si>
  <si>
    <t>45</t>
  </si>
  <si>
    <t>就労継続支援Ｂ型</t>
  </si>
  <si>
    <t>46</t>
  </si>
  <si>
    <t>就労定着支援</t>
    <rPh sb="0" eb="2">
      <t>シュウロウ</t>
    </rPh>
    <rPh sb="2" eb="4">
      <t>テイチャク</t>
    </rPh>
    <rPh sb="4" eb="6">
      <t>シエン</t>
    </rPh>
    <phoneticPr fontId="77"/>
  </si>
  <si>
    <t>47</t>
  </si>
  <si>
    <t>自立生活援助</t>
    <rPh sb="0" eb="2">
      <t>ジリツ</t>
    </rPh>
    <rPh sb="2" eb="4">
      <t>セイカツ</t>
    </rPh>
    <rPh sb="4" eb="6">
      <t>エンジョ</t>
    </rPh>
    <phoneticPr fontId="77"/>
  </si>
  <si>
    <t>35</t>
  </si>
  <si>
    <t>共同生活援助（介護サービス包括型）</t>
    <rPh sb="0" eb="2">
      <t>キョウドウ</t>
    </rPh>
    <rPh sb="2" eb="4">
      <t>セイカツ</t>
    </rPh>
    <rPh sb="4" eb="6">
      <t>エンジョ</t>
    </rPh>
    <rPh sb="7" eb="9">
      <t>カイゴ</t>
    </rPh>
    <rPh sb="13" eb="15">
      <t>ホウカツ</t>
    </rPh>
    <rPh sb="15" eb="16">
      <t>ガタ</t>
    </rPh>
    <phoneticPr fontId="77"/>
  </si>
  <si>
    <t>33</t>
  </si>
  <si>
    <t>共同生活援助（日中サービス支援型）</t>
    <rPh sb="0" eb="2">
      <t>キョウドウ</t>
    </rPh>
    <rPh sb="2" eb="4">
      <t>セイカツ</t>
    </rPh>
    <rPh sb="4" eb="6">
      <t>エンジョ</t>
    </rPh>
    <rPh sb="7" eb="9">
      <t>ニッチュウ</t>
    </rPh>
    <rPh sb="13" eb="15">
      <t>シエン</t>
    </rPh>
    <phoneticPr fontId="77"/>
  </si>
  <si>
    <t>共同生活援助（外部サービス利用型）</t>
    <rPh sb="0" eb="2">
      <t>キョウドウ</t>
    </rPh>
    <rPh sb="2" eb="4">
      <t>セイカツ</t>
    </rPh>
    <rPh sb="4" eb="6">
      <t>エンジョ</t>
    </rPh>
    <phoneticPr fontId="77"/>
  </si>
  <si>
    <t>児童発達支援</t>
  </si>
  <si>
    <t>61</t>
  </si>
  <si>
    <t>医療型児童発達支援</t>
  </si>
  <si>
    <t>62</t>
  </si>
  <si>
    <t>放課後等デイサービス</t>
  </si>
  <si>
    <t>63</t>
  </si>
  <si>
    <t>居宅訪問型児童発達支援</t>
  </si>
  <si>
    <t>65</t>
  </si>
  <si>
    <t>保育所等訪問支援</t>
  </si>
  <si>
    <t>64</t>
  </si>
  <si>
    <t>福祉型障害児入所施設</t>
  </si>
  <si>
    <t>71</t>
  </si>
  <si>
    <t>医療型障害児入所施設</t>
  </si>
  <si>
    <t>72</t>
  </si>
  <si>
    <t>障害者支援施設：生活介護</t>
    <rPh sb="0" eb="3">
      <t>ショウガイシャ</t>
    </rPh>
    <rPh sb="3" eb="5">
      <t>シエン</t>
    </rPh>
    <rPh sb="5" eb="7">
      <t>シセツ</t>
    </rPh>
    <rPh sb="8" eb="10">
      <t>セイカツ</t>
    </rPh>
    <phoneticPr fontId="2"/>
  </si>
  <si>
    <t>障害者支援施設：自立訓練（機能訓練）</t>
  </si>
  <si>
    <t>障害者支援施設：自立訓練（生活訓練）</t>
  </si>
  <si>
    <t>障害者支援施設：就労移行支援</t>
  </si>
  <si>
    <t>障害者支援施設：就労継続支援Ａ型</t>
  </si>
  <si>
    <t>障害者支援施設：就労継続支援Ｂ型</t>
  </si>
  <si>
    <t>（イ）間接支援業務に従事する者の募集経費</t>
    <rPh sb="3" eb="5">
      <t>カンセツ</t>
    </rPh>
    <rPh sb="5" eb="7">
      <t>シエン</t>
    </rPh>
    <rPh sb="7" eb="9">
      <t>ギョウム</t>
    </rPh>
    <rPh sb="10" eb="12">
      <t>ジュウジ</t>
    </rPh>
    <rPh sb="14" eb="15">
      <t>モノ</t>
    </rPh>
    <rPh sb="16" eb="18">
      <t>ボシュウ</t>
    </rPh>
    <rPh sb="18" eb="20">
      <t>ケイヒ</t>
    </rPh>
    <phoneticPr fontId="5"/>
  </si>
  <si>
    <t>（ウ）その他の金額　（② 福祉・介護職員等の業務の洗い出しや棚卸しなど、現場の課題の見える化）</t>
    <phoneticPr fontId="9"/>
  </si>
  <si>
    <t>表４　提出先</t>
    <rPh sb="0" eb="1">
      <t>ヒョウ</t>
    </rPh>
    <rPh sb="3" eb="5">
      <t>テイシュツ</t>
    </rPh>
    <rPh sb="5" eb="6">
      <t>サキ</t>
    </rPh>
    <phoneticPr fontId="9"/>
  </si>
  <si>
    <t>表５　選択様式</t>
    <rPh sb="2" eb="4">
      <t>センタク</t>
    </rPh>
    <rPh sb="4" eb="6">
      <t>ヨウシキ</t>
    </rPh>
    <phoneticPr fontId="9"/>
  </si>
  <si>
    <t>表６　選択様式（誓約簡略化）</t>
    <rPh sb="0" eb="1">
      <t>ヒョウ</t>
    </rPh>
    <rPh sb="3" eb="5">
      <t>センタク</t>
    </rPh>
    <rPh sb="5" eb="7">
      <t>ヨウシキ</t>
    </rPh>
    <rPh sb="8" eb="10">
      <t>セイヤク</t>
    </rPh>
    <rPh sb="10" eb="12">
      <t>カンリャク</t>
    </rPh>
    <rPh sb="12" eb="13">
      <t>カ</t>
    </rPh>
    <phoneticPr fontId="9"/>
  </si>
  <si>
    <t>エラー</t>
  </si>
  <si>
    <t>特定事業所加算</t>
  </si>
  <si>
    <t>特定事業所加算</t>
    <rPh sb="0" eb="2">
      <t>トクテイ</t>
    </rPh>
    <rPh sb="2" eb="5">
      <t>ジギョウショ</t>
    </rPh>
    <rPh sb="5" eb="7">
      <t>カサン</t>
    </rPh>
    <phoneticPr fontId="1"/>
  </si>
  <si>
    <t>対象加算なし</t>
    <rPh sb="0" eb="2">
      <t>タイショウ</t>
    </rPh>
    <rPh sb="2" eb="4">
      <t>カサン</t>
    </rPh>
    <phoneticPr fontId="33"/>
  </si>
  <si>
    <t>福祉専門職員配置等加算</t>
    <rPh sb="0" eb="2">
      <t>フクシ</t>
    </rPh>
    <rPh sb="2" eb="4">
      <t>センモン</t>
    </rPh>
    <rPh sb="4" eb="6">
      <t>ショクイン</t>
    </rPh>
    <rPh sb="6" eb="8">
      <t>ハイチ</t>
    </rPh>
    <rPh sb="8" eb="9">
      <t>トウ</t>
    </rPh>
    <rPh sb="9" eb="11">
      <t>カサン</t>
    </rPh>
    <phoneticPr fontId="1"/>
  </si>
  <si>
    <t>配置等要件</t>
    <rPh sb="0" eb="2">
      <t>ハイチ</t>
    </rPh>
    <rPh sb="2" eb="3">
      <t>トウ</t>
    </rPh>
    <rPh sb="3" eb="5">
      <t>ヨウケン</t>
    </rPh>
    <phoneticPr fontId="9"/>
  </si>
  <si>
    <t>福祉・介護職員処遇改善加算</t>
    <rPh sb="7" eb="9">
      <t>ショグウ</t>
    </rPh>
    <rPh sb="9" eb="13">
      <t>カイゼンカサン</t>
    </rPh>
    <phoneticPr fontId="9"/>
  </si>
  <si>
    <t>福祉・介護職員等特定処遇改善加算</t>
    <rPh sb="7" eb="8">
      <t>トウ</t>
    </rPh>
    <rPh sb="8" eb="10">
      <t>トクテイ</t>
    </rPh>
    <rPh sb="10" eb="12">
      <t>ショグウ</t>
    </rPh>
    <rPh sb="12" eb="14">
      <t>カイゼン</t>
    </rPh>
    <rPh sb="14" eb="16">
      <t>カサン</t>
    </rPh>
    <phoneticPr fontId="9"/>
  </si>
  <si>
    <t>福祉・介護職員等ベースアップ等支援加算</t>
    <rPh sb="7" eb="8">
      <t>トウ</t>
    </rPh>
    <rPh sb="14" eb="15">
      <t>トウ</t>
    </rPh>
    <rPh sb="15" eb="19">
      <t>シエンカサン</t>
    </rPh>
    <phoneticPr fontId="9"/>
  </si>
  <si>
    <t>福祉・介護職員等処遇改善加算</t>
    <rPh sb="8" eb="14">
      <t>ショグウカイゼンカサン</t>
    </rPh>
    <phoneticPr fontId="9"/>
  </si>
  <si>
    <t>対象</t>
    <rPh sb="0" eb="2">
      <t>タイショウ</t>
    </rPh>
    <phoneticPr fontId="10"/>
  </si>
  <si>
    <t>福祉専門職員配置等加算等の算定状況に応じた加算率</t>
    <rPh sb="0" eb="2">
      <t>フクシ</t>
    </rPh>
    <rPh sb="2" eb="4">
      <t>センモン</t>
    </rPh>
    <rPh sb="4" eb="6">
      <t>ショクイン</t>
    </rPh>
    <rPh sb="6" eb="8">
      <t>ハイチ</t>
    </rPh>
    <rPh sb="9" eb="11">
      <t>カサン</t>
    </rPh>
    <rPh sb="11" eb="12">
      <t>トウ</t>
    </rPh>
    <rPh sb="13" eb="15">
      <t>サンテイ</t>
    </rPh>
    <phoneticPr fontId="9"/>
  </si>
  <si>
    <t>一月あたり障害福祉サービス等報酬総額（処遇改善加算を除く）</t>
    <rPh sb="19" eb="21">
      <t>ショグウ</t>
    </rPh>
    <rPh sb="21" eb="23">
      <t>カイゼン</t>
    </rPh>
    <phoneticPr fontId="9"/>
  </si>
  <si>
    <t>障害福祉サービス等情報公表システム等での見える化要件を満たすこと</t>
    <rPh sb="0" eb="2">
      <t>ショウガイ</t>
    </rPh>
    <rPh sb="2" eb="4">
      <t>フクシ</t>
    </rPh>
    <rPh sb="8" eb="9">
      <t>トウ</t>
    </rPh>
    <rPh sb="9" eb="11">
      <t>ジョウホウ</t>
    </rPh>
    <rPh sb="11" eb="13">
      <t>コウヒョウ</t>
    </rPh>
    <rPh sb="17" eb="18">
      <t>トウ</t>
    </rPh>
    <rPh sb="20" eb="21">
      <t>ミ</t>
    </rPh>
    <rPh sb="23" eb="24">
      <t>カ</t>
    </rPh>
    <rPh sb="24" eb="26">
      <t>ヨウケン</t>
    </rPh>
    <rPh sb="27" eb="28">
      <t>ミ</t>
    </rPh>
    <phoneticPr fontId="9"/>
  </si>
  <si>
    <t>障害福祉現場で働く方々にとって、令和６年度に2.5％、令和７年度に2.0％のベースアップへとつながるよう、令和６年度分の加算額の全額を令和６年度内の賃金改善に充てることは求めず、障害福祉サービス事業者等の判断により、その一部を令和７年度に繰り越して賃金改善に充てることを認めている。令和７年度に繰り越す予定の額を(b) に記載すること。また、繰越分は全額令和７年度の賃金改善に充て、期間中に事業所が休廃止した場合には、必ず一時金等により福祉・介護職員その他の職員の賃金として配分すること。</t>
    <rPh sb="141" eb="143">
      <t>レイワ</t>
    </rPh>
    <rPh sb="144" eb="146">
      <t>ネンド</t>
    </rPh>
    <rPh sb="147" eb="148">
      <t>ク</t>
    </rPh>
    <rPh sb="149" eb="150">
      <t>コ</t>
    </rPh>
    <rPh sb="151" eb="153">
      <t>ヨテイ</t>
    </rPh>
    <rPh sb="154" eb="155">
      <t>ガク</t>
    </rPh>
    <rPh sb="161" eb="163">
      <t>キサイ</t>
    </rPh>
    <rPh sb="185" eb="187">
      <t>カイゼン</t>
    </rPh>
    <rPh sb="191" eb="194">
      <t>キカンチュウ</t>
    </rPh>
    <rPh sb="195" eb="198">
      <t>ジギョウショ</t>
    </rPh>
    <rPh sb="209" eb="210">
      <t>カナラ</t>
    </rPh>
    <phoneticPr fontId="9"/>
  </si>
  <si>
    <t xml:space="preserve"> ②  福祉・介護職員等の業務の洗い出しや棚卸しなど、現場の課題の見える化</t>
  </si>
  <si>
    <t>令和７年度に繰り越す予定の額（２ ②）がある場合は、全額、令和７年度の賃金改善に充てます。
期間中に事業所が休廃止した場合には、一時金等により福祉・介護職員その他の職員の賃金として配分します。</t>
  </si>
  <si>
    <t>キャリアパス要件Ⅰ（任用要件・賃金体系の整備等）とキャリアパス要件Ⅱ（研修の実施等）の両方を満たすこと。ただし、満たさない場合は、令和７年度中（令和８年３月末まで）に福祉・介護職員の任用要件・賃金体系を定めること及び研修等に係る計画を策定し、研修の実施又は研修機会の確保を行うことを誓約していること</t>
    <rPh sb="43" eb="45">
      <t>リョウホウ</t>
    </rPh>
    <rPh sb="46" eb="47">
      <t>ミ</t>
    </rPh>
    <rPh sb="56" eb="57">
      <t>ミ</t>
    </rPh>
    <rPh sb="61" eb="63">
      <t>バアイ</t>
    </rPh>
    <rPh sb="106" eb="107">
      <t>オヨ</t>
    </rPh>
    <rPh sb="141" eb="143">
      <t>セイヤク</t>
    </rPh>
    <phoneticPr fontId="9"/>
  </si>
  <si>
    <t>⑯福祉・介護職員の身体の負担軽減のための介護技術の修得支援やリフト等の活用、職員に対する腰痛対策の研修、管理者に対する雇用管理改善の研修等の実施</t>
  </si>
  <si>
    <t>㉓業務内容の明確化と役割分担を行い、福祉・介護職員が支援に集中できる環境を整備。特に、間接業務（食事等の準備や片付け、清掃、ベッドメイク、ゴミ捨て等）がある場合は、間接支援業務に従事する者の活用や外注等で担うなど、役割の見直しやシフトの組み換え等を行う。​</t>
  </si>
  <si>
    <t>㉕ミーティング等による職場内コミュニケーションの円滑化による個々の福祉・介護職員の気づきを踏まえた勤務環境や支援内容の改善</t>
  </si>
  <si>
    <t>生産性
向上（業務改善及び働く環境改善）のため
の取組</t>
    <phoneticPr fontId="9"/>
  </si>
  <si>
    <t>【記入上の注意】
・都道府県ごとに補助金の要件を満たす必要があり、都道府県ごとに振込先の指定方法等、様式が異なる場合もある
　ことから、補助金の計画書は都道府県ごとに作成することが望ましい。
　都道府県をまたいで法人一括での作成を行う場合、別紙様式２－３の補助金の見込額には、提出先の都道府県内
　に所在する事業所等のみの合計額が記載される。
・事業所の数が多く、１枚に記載しきれない場合は、適宜、行を追加すること。
・補助金の支払は、原則として、国保連合会に登録している介護給付費等の振込先口座のうちのいずれかに、都道府県
　ごと、法人ごとに振り込まれる。そのため、振込先の希望を、各都道府県ごとに１つだけ選択すること。　
・振込先は、原則、介護給付費等の債権譲渡を行っていない事業所を選択すること。債権譲渡を行っている事業所を
　振込先とする場合、別途、都道府県の指定する様式で法人・事業所の振込先の口座情報等を都道府県に届け出ること。</t>
    <rPh sb="157" eb="158">
      <t>トウ</t>
    </rPh>
    <rPh sb="291" eb="296">
      <t>カクトドウフケン</t>
    </rPh>
    <rPh sb="339" eb="342">
      <t>ジギョウショ</t>
    </rPh>
    <rPh sb="343" eb="345">
      <t>センタク</t>
    </rPh>
    <rPh sb="352" eb="354">
      <t>ジョウト</t>
    </rPh>
    <rPh sb="355" eb="356">
      <t>オコナ</t>
    </rPh>
    <rPh sb="360" eb="363">
      <t>ジギョウショ</t>
    </rPh>
    <rPh sb="378" eb="382">
      <t>トドウフケン</t>
    </rPh>
    <rPh sb="383" eb="385">
      <t>シテイ</t>
    </rPh>
    <rPh sb="387" eb="389">
      <t>ヨウシキ</t>
    </rPh>
    <phoneticPr fontId="9"/>
  </si>
  <si>
    <t>※　「一月あたり障害福祉サービス等報酬総額」には 、前年７月から12月までの６か月間のサービス別の報酬総額（処遇改善加算等の各種加算
　減算を含む。）を６で除するなどの適切な方法によって推計し、事業所ごとに記載してください。
　　また、「一月あたり処遇改善加算の総額」には、前年７月から12月までの処遇改善加算等の合計を６で除するなどの方法によって推計し、事業所
　ごとに記載してください。
　　令和７年度に事業拡大等に伴う報酬総額の増減が見込まれる場合には、加算についての適切な計画を策定するため、それらの増減の見込を
　反映させる等の調整を行っても差し支えありません。</t>
    <phoneticPr fontId="9"/>
  </si>
  <si>
    <t>本様式への虚偽記載のほか、処遇改善加算の請求に関して不正があった場合及び指定権者からの求めに応じて書類の提出を行うことができなかった場合は、障害福祉サービス等報酬の返還や指定取消となる場合がある。</t>
    <rPh sb="1" eb="3">
      <t>ヨウシキ</t>
    </rPh>
    <rPh sb="34" eb="35">
      <t>オヨ</t>
    </rPh>
    <rPh sb="70" eb="72">
      <t>ショウガイ</t>
    </rPh>
    <rPh sb="72" eb="74">
      <t>フクシ</t>
    </rPh>
    <rPh sb="78" eb="79">
      <t>トウ</t>
    </rPh>
    <phoneticPr fontId="9"/>
  </si>
  <si>
    <t>就労移行支援</t>
    <phoneticPr fontId="9"/>
  </si>
  <si>
    <t>就労移行支援（養成施設）</t>
    <rPh sb="7" eb="9">
      <t>ヨウセイ</t>
    </rPh>
    <rPh sb="9" eb="11">
      <t>シセツ</t>
    </rPh>
    <phoneticPr fontId="9"/>
  </si>
  <si>
    <t>44</t>
  </si>
  <si>
    <t>44</t>
    <phoneticPr fontId="9"/>
  </si>
  <si>
    <t>宿泊型自立訓練</t>
    <rPh sb="0" eb="3">
      <t>シュクハクガタ</t>
    </rPh>
    <rPh sb="3" eb="5">
      <t>ジリツ</t>
    </rPh>
    <rPh sb="5" eb="7">
      <t>クンレン</t>
    </rPh>
    <phoneticPr fontId="9"/>
  </si>
  <si>
    <t>34</t>
  </si>
  <si>
    <t>34</t>
    <phoneticPr fontId="9"/>
  </si>
  <si>
    <t>宿泊型自立訓練</t>
    <phoneticPr fontId="9"/>
  </si>
  <si>
    <t>表２　キャリアパス要件Ⅴ（配置等要件）</t>
    <rPh sb="0" eb="1">
      <t>ヒョウ</t>
    </rPh>
    <rPh sb="9" eb="11">
      <t>ヨウケン</t>
    </rPh>
    <rPh sb="13" eb="15">
      <t>ハイチ</t>
    </rPh>
    <rPh sb="15" eb="16">
      <t>トウ</t>
    </rPh>
    <rPh sb="16" eb="18">
      <t>ヨウケン</t>
    </rPh>
    <phoneticPr fontId="9"/>
  </si>
  <si>
    <t>_22</t>
    <phoneticPr fontId="9"/>
  </si>
  <si>
    <t>_41</t>
    <phoneticPr fontId="9"/>
  </si>
  <si>
    <t>_42</t>
    <phoneticPr fontId="9"/>
  </si>
  <si>
    <t>_43</t>
    <phoneticPr fontId="9"/>
  </si>
  <si>
    <t>_45</t>
    <phoneticPr fontId="9"/>
  </si>
  <si>
    <t>_46</t>
    <phoneticPr fontId="9"/>
  </si>
  <si>
    <t>○○サービスジギョウショ</t>
    <phoneticPr fontId="9"/>
  </si>
  <si>
    <t>○○サービス事業所</t>
    <phoneticPr fontId="9"/>
  </si>
  <si>
    <t>厚労　太郎</t>
    <rPh sb="3" eb="5">
      <t>タロウ</t>
    </rPh>
    <phoneticPr fontId="9"/>
  </si>
  <si>
    <t>厚労　花子</t>
    <rPh sb="0" eb="2">
      <t>コウロウ</t>
    </rPh>
    <rPh sb="3" eb="5">
      <t>ハナコ</t>
    </rPh>
    <phoneticPr fontId="9"/>
  </si>
  <si>
    <t>1314567891</t>
  </si>
  <si>
    <t>1314567892</t>
  </si>
  <si>
    <t>1314567893</t>
  </si>
  <si>
    <t>1314567894</t>
  </si>
  <si>
    <t>1314567895</t>
  </si>
  <si>
    <t>東京都</t>
    <rPh sb="0" eb="3">
      <t>トウキョウト</t>
    </rPh>
    <phoneticPr fontId="8"/>
  </si>
  <si>
    <t>障害福祉事業所名称０１</t>
    <rPh sb="4" eb="7">
      <t>ジギョウショ</t>
    </rPh>
    <rPh sb="7" eb="9">
      <t>メイショウ</t>
    </rPh>
    <phoneticPr fontId="8"/>
  </si>
  <si>
    <t>障害福祉事業所名称０２</t>
    <rPh sb="4" eb="7">
      <t>ジギョウショ</t>
    </rPh>
    <rPh sb="7" eb="9">
      <t>メイショウ</t>
    </rPh>
    <phoneticPr fontId="8"/>
  </si>
  <si>
    <t>障害福祉事業所名称０３</t>
    <rPh sb="4" eb="7">
      <t>ジギョウショ</t>
    </rPh>
    <rPh sb="7" eb="9">
      <t>メイショウ</t>
    </rPh>
    <phoneticPr fontId="8"/>
  </si>
  <si>
    <t>障害福祉事業所名称０４</t>
    <rPh sb="4" eb="7">
      <t>ジギョウショ</t>
    </rPh>
    <rPh sb="7" eb="9">
      <t>メイショウ</t>
    </rPh>
    <phoneticPr fontId="8"/>
  </si>
  <si>
    <t>障害福祉事業所名称０５</t>
    <rPh sb="4" eb="7">
      <t>ジギョウショ</t>
    </rPh>
    <rPh sb="7" eb="9">
      <t>メイショウ</t>
    </rPh>
    <phoneticPr fontId="8"/>
  </si>
  <si>
    <t>○</t>
  </si>
  <si>
    <t>1314567896</t>
    <phoneticPr fontId="9"/>
  </si>
  <si>
    <t>障害福祉事業所名称０６</t>
    <rPh sb="4" eb="7">
      <t>ジギョウショ</t>
    </rPh>
    <rPh sb="7" eb="9">
      <t>メイショウ</t>
    </rPh>
    <phoneticPr fontId="8"/>
  </si>
  <si>
    <t>－</t>
  </si>
  <si>
    <t>債権譲渡をしていない</t>
  </si>
  <si>
    <t>✓</t>
  </si>
  <si>
    <t>東京都千代田区霞が関1-2-2</t>
    <phoneticPr fontId="9"/>
  </si>
  <si>
    <t>代表取締役</t>
    <phoneticPr fontId="9"/>
  </si>
  <si>
    <t>1233445566778</t>
    <phoneticPr fontId="9"/>
  </si>
  <si>
    <t>コウロウ　ハナコ</t>
    <phoneticPr fontId="9"/>
  </si>
  <si>
    <t>03-3571-XXXX</t>
    <phoneticPr fontId="9"/>
  </si>
  <si>
    <t>aaa@aaa.aa.jp</t>
    <phoneticPr fontId="9"/>
  </si>
  <si>
    <t>居宅介護</t>
    <phoneticPr fontId="9"/>
  </si>
  <si>
    <t>生活介護</t>
    <phoneticPr fontId="9"/>
  </si>
  <si>
    <t>就労継続支援Ｂ型</t>
    <phoneticPr fontId="9"/>
  </si>
  <si>
    <t>施設入所支援</t>
    <phoneticPr fontId="9"/>
  </si>
  <si>
    <t>●</t>
    <phoneticPr fontId="9"/>
  </si>
  <si>
    <t>別紙様式２－３（障害福祉（障害児支援）人材確保・職場環境改善等事業計画書　総括表）</t>
    <rPh sb="0" eb="2">
      <t>ベッシ</t>
    </rPh>
    <rPh sb="2" eb="4">
      <t>ヨウシキ</t>
    </rPh>
    <rPh sb="33" eb="36">
      <t>ケイカクショ</t>
    </rPh>
    <rPh sb="37" eb="40">
      <t>ソウカツヒョウ</t>
    </rPh>
    <phoneticPr fontId="9"/>
  </si>
  <si>
    <t>都道府県のホームページ等で、障害福祉（障害児支援）人材確保・職場環境改善等事業計画書の提出先を確認しました。</t>
    <rPh sb="0" eb="4">
      <t>トドウフケン</t>
    </rPh>
    <rPh sb="11" eb="12">
      <t>トウ</t>
    </rPh>
    <rPh sb="43" eb="45">
      <t>テイシュツ</t>
    </rPh>
    <rPh sb="45" eb="46">
      <t>サキ</t>
    </rPh>
    <rPh sb="47" eb="49">
      <t>カクニン</t>
    </rPh>
    <phoneticPr fontId="9"/>
  </si>
  <si>
    <t>本障害福祉（障害児支援）人材確保・職場環境改善等事業計画書の記載内容に虚偽がないこと及び記載内容を証明する資料を適切に保管していることを誓約します。</t>
    <rPh sb="0" eb="1">
      <t>ホン</t>
    </rPh>
    <phoneticPr fontId="9"/>
  </si>
  <si>
    <t xml:space="preserve"> ①　業務内容の明確化と職員間の適切な役割分担の取組</t>
    <rPh sb="24" eb="26">
      <t>トリクミ</t>
    </rPh>
    <phoneticPr fontId="9"/>
  </si>
  <si>
    <t>【記入上の注意】
・実績報告では、どのような項目の費用にどのくらいの額を当てたかを報告いただきます。
・職場環境改善経費には、職員に対する研修費用や間接支援業務に従事する者の募集経費、その他の金額が含まれます。
　「その他の金額」には、補助金の要件である「業務内容の明確化と役割分担」、「現場の課題の見える化」又は「業務改善活動の体制構築」に関する取組
  を実施するための費用のうち、介護テクノロジー等の機器購入費用でないもの（専門家の派遣費用、会議費等）のみ充当することができます。
・職場環境改善経費について、複数の取組を行う場合は、主な使途にあたる項目を選択してください。
・介護テクノロジーの導入等を検討している場合には、「障害福祉分野の介護テクノロジー導入・協働化等支援事業」又は「地域障害児支援体制充実のため
　のICT化推進事業」をご活用ください。
・職場環境改善経費について、消費税及び地方消費税に係る仕入控除税額に充当しないこととしてください。消費税額を対象経費に含めていた場合、
  消費税仕入控除税額の申告が必要となり、当該控除税額分に相当する補助金の返還が必要となる場合があります。</t>
    <rPh sb="87" eb="89">
      <t>ボシュウ</t>
    </rPh>
    <rPh sb="89" eb="91">
      <t>ケイヒ</t>
    </rPh>
    <rPh sb="245" eb="247">
      <t>ショクバ</t>
    </rPh>
    <rPh sb="247" eb="249">
      <t>カンキョウ</t>
    </rPh>
    <rPh sb="249" eb="251">
      <t>カイゼン</t>
    </rPh>
    <rPh sb="251" eb="253">
      <t>ケイヒ</t>
    </rPh>
    <rPh sb="258" eb="260">
      <t>フクスウ</t>
    </rPh>
    <rPh sb="261" eb="263">
      <t>トリクミ</t>
    </rPh>
    <rPh sb="264" eb="265">
      <t>オコナ</t>
    </rPh>
    <rPh sb="266" eb="268">
      <t>バアイ</t>
    </rPh>
    <rPh sb="270" eb="271">
      <t>オモ</t>
    </rPh>
    <rPh sb="272" eb="274">
      <t>シト</t>
    </rPh>
    <rPh sb="278" eb="280">
      <t>コウモク</t>
    </rPh>
    <rPh sb="281" eb="283">
      <t>センタク</t>
    </rPh>
    <rPh sb="292" eb="294">
      <t>カイゴ</t>
    </rPh>
    <rPh sb="344" eb="345">
      <t>マタ</t>
    </rPh>
    <phoneticPr fontId="9"/>
  </si>
  <si>
    <t>東京都</t>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</si>
</sst>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_ "/>
    <numFmt numFmtId="177" formatCode="#,##0_);[Red]\(#,##0\)"/>
    <numFmt numFmtId="178" formatCode="0.0%"/>
    <numFmt numFmtId="179" formatCode="0.0"/>
    <numFmt numFmtId="180" formatCode="0.000_);[Red]\(0.000\)"/>
    <numFmt numFmtId="181" formatCode="#,##0_ ;[Red]\-#,##0\ "/>
    <numFmt numFmtId="182" formatCode="0.000"/>
    <numFmt numFmtId="183" formatCode="0_);[Red]\(0\)"/>
    <numFmt numFmtId="184" formatCode="#,##0.00_ ;[Red]\-#,##0.00\ "/>
    <numFmt numFmtId="185" formatCode="0.0000"/>
  </numFmts>
  <fonts count="12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8"/>
      <name val="ＭＳ Ｐゴシック"/>
      <family val="3"/>
      <charset val="128"/>
    </font>
    <font>
      <sz val="10"/>
      <name val="ＭＳ Ｐゴシック"/>
      <family val="3"/>
      <charset val="128"/>
      <scheme val="minor"/>
    </font>
    <font>
      <sz val="11"/>
      <name val="ＭＳ Ｐゴシック"/>
      <family val="3"/>
      <charset val="128"/>
      <scheme val="minor"/>
    </font>
    <font>
      <sz val="11"/>
      <color theme="1"/>
      <name val="ＭＳ Ｐゴシック"/>
      <family val="3"/>
      <charset val="128"/>
    </font>
    <font>
      <b/>
      <sz val="11"/>
      <color rgb="FFFF0000"/>
      <name val="ＭＳ Ｐゴシック"/>
      <family val="3"/>
      <charset val="128"/>
    </font>
    <font>
      <u/>
      <sz val="11"/>
      <color theme="10"/>
      <name val="ＭＳ Ｐゴシック"/>
      <family val="3"/>
      <charset val="128"/>
    </font>
    <font>
      <sz val="12"/>
      <name val="ＭＳ Ｐゴシック"/>
      <family val="3"/>
      <charset val="128"/>
    </font>
    <font>
      <sz val="12"/>
      <color rgb="FFFF0000"/>
      <name val="ＭＳ Ｐゴシック"/>
      <family val="3"/>
      <charset val="128"/>
    </font>
    <font>
      <b/>
      <sz val="12"/>
      <name val="ＭＳ Ｐゴシック"/>
      <family val="3"/>
      <charset val="128"/>
    </font>
    <font>
      <b/>
      <sz val="12"/>
      <color rgb="FFFF0000"/>
      <name val="ＭＳ Ｐゴシック"/>
      <family val="3"/>
      <charset val="128"/>
    </font>
    <font>
      <b/>
      <sz val="12"/>
      <color theme="1"/>
      <name val="ＭＳ Ｐゴシック"/>
      <family val="3"/>
      <charset val="128"/>
    </font>
    <font>
      <sz val="12"/>
      <color theme="1"/>
      <name val="ＭＳ Ｐゴシック"/>
      <family val="3"/>
      <charset val="128"/>
    </font>
    <font>
      <sz val="9"/>
      <color theme="1"/>
      <name val="ＭＳ Ｐゴシック"/>
      <family val="3"/>
      <charset val="128"/>
    </font>
    <font>
      <b/>
      <sz val="11"/>
      <name val="ＭＳ Ｐゴシック"/>
      <family val="3"/>
      <charset val="128"/>
    </font>
    <font>
      <sz val="8"/>
      <color theme="1"/>
      <name val="ＭＳ Ｐゴシック"/>
      <family val="3"/>
      <charset val="128"/>
    </font>
    <font>
      <sz val="14"/>
      <color theme="1"/>
      <name val="ＭＳ Ｐゴシック"/>
      <family val="3"/>
      <charset val="128"/>
    </font>
    <font>
      <b/>
      <sz val="11"/>
      <color theme="1"/>
      <name val="ＭＳ Ｐゴシック"/>
      <family val="3"/>
      <charset val="128"/>
    </font>
    <font>
      <sz val="10"/>
      <color theme="1"/>
      <name val="ＭＳ Ｐゴシック"/>
      <family val="3"/>
      <charset val="128"/>
    </font>
    <font>
      <sz val="10"/>
      <name val="ＭＳ Ｐゴシック"/>
      <family val="3"/>
      <charset val="128"/>
    </font>
    <font>
      <sz val="10"/>
      <color theme="0"/>
      <name val="ＭＳ Ｐゴシック"/>
      <family val="3"/>
      <charset val="128"/>
    </font>
    <font>
      <b/>
      <sz val="9"/>
      <color theme="1"/>
      <name val="ＭＳ Ｐゴシック"/>
      <family val="3"/>
      <charset val="128"/>
    </font>
    <font>
      <sz val="11"/>
      <color theme="0"/>
      <name val="ＭＳ Ｐゴシック"/>
      <family val="3"/>
      <charset val="128"/>
    </font>
    <font>
      <sz val="9"/>
      <name val="ＭＳ Ｐゴシック"/>
      <family val="3"/>
      <charset val="128"/>
    </font>
    <font>
      <b/>
      <sz val="10"/>
      <name val="ＭＳ Ｐゴシック"/>
      <family val="3"/>
      <charset val="128"/>
    </font>
    <font>
      <sz val="7"/>
      <color theme="1"/>
      <name val="ＭＳ Ｐゴシック"/>
      <family val="3"/>
      <charset val="128"/>
    </font>
    <font>
      <b/>
      <sz val="10"/>
      <color theme="1"/>
      <name val="ＭＳ Ｐゴシック"/>
      <family val="3"/>
      <charset val="128"/>
    </font>
    <font>
      <sz val="8.5"/>
      <color theme="1"/>
      <name val="ＭＳ Ｐゴシック"/>
      <family val="3"/>
      <charset val="128"/>
    </font>
    <font>
      <sz val="7"/>
      <name val="ＭＳ Ｐゴシック"/>
      <family val="3"/>
      <charset val="128"/>
    </font>
    <font>
      <b/>
      <sz val="10.5"/>
      <color theme="1"/>
      <name val="ＭＳ Ｐゴシック"/>
      <family val="3"/>
      <charset val="128"/>
    </font>
    <font>
      <sz val="10.5"/>
      <name val="ＭＳ Ｐゴシック"/>
      <family val="3"/>
      <charset val="128"/>
    </font>
    <font>
      <sz val="10.5"/>
      <color theme="1"/>
      <name val="ＭＳ Ｐゴシック"/>
      <family val="3"/>
      <charset val="128"/>
    </font>
    <font>
      <b/>
      <sz val="10.5"/>
      <name val="ＭＳ Ｐゴシック"/>
      <family val="3"/>
      <charset val="128"/>
    </font>
    <font>
      <sz val="14"/>
      <name val="ＭＳ Ｐゴシック"/>
      <family val="3"/>
      <charset val="128"/>
    </font>
    <font>
      <b/>
      <sz val="14"/>
      <name val="ＭＳ Ｐゴシック"/>
      <family val="3"/>
      <charset val="128"/>
    </font>
    <font>
      <sz val="6"/>
      <name val="ＭＳ Ｐゴシック"/>
      <family val="3"/>
      <charset val="128"/>
      <scheme val="minor"/>
    </font>
    <font>
      <sz val="11"/>
      <color theme="1"/>
      <name val="ＭＳ Ｐゴシック"/>
      <family val="2"/>
      <scheme val="minor"/>
    </font>
    <font>
      <sz val="10"/>
      <color theme="1"/>
      <name val="ＭＳ Ｐゴシック"/>
      <family val="3"/>
      <charset val="128"/>
      <scheme val="minor"/>
    </font>
    <font>
      <sz val="11"/>
      <color theme="1"/>
      <name val="ＭＳ Ｐゴシック"/>
      <family val="3"/>
      <charset val="128"/>
      <scheme val="minor"/>
    </font>
    <font>
      <sz val="11"/>
      <color indexed="81"/>
      <name val="MS P ゴシック"/>
      <family val="3"/>
      <charset val="128"/>
    </font>
    <font>
      <sz val="12"/>
      <color rgb="FF000000"/>
      <name val="MS P ゴシック"/>
      <family val="3"/>
      <charset val="128"/>
    </font>
    <font>
      <sz val="10"/>
      <color rgb="FF000000"/>
      <name val="MS P ゴシック"/>
      <family val="3"/>
      <charset val="128"/>
    </font>
    <font>
      <b/>
      <u/>
      <sz val="10"/>
      <color rgb="FF000000"/>
      <name val="MS P ゴシック"/>
      <family val="3"/>
      <charset val="128"/>
    </font>
    <font>
      <b/>
      <u/>
      <sz val="12"/>
      <color rgb="FF000000"/>
      <name val="MS P ゴシック"/>
      <family val="3"/>
      <charset val="128"/>
    </font>
    <font>
      <b/>
      <sz val="14"/>
      <color theme="1"/>
      <name val="ＭＳ Ｐゴシック"/>
      <family val="3"/>
      <charset val="128"/>
    </font>
    <font>
      <b/>
      <sz val="11"/>
      <color rgb="FF000000"/>
      <name val="ＭＳ Ｐゴシック"/>
      <family val="3"/>
      <charset val="128"/>
    </font>
    <font>
      <b/>
      <sz val="10.5"/>
      <color indexed="60"/>
      <name val="ＭＳ Ｐゴシック"/>
      <family val="3"/>
      <charset val="128"/>
    </font>
    <font>
      <sz val="10"/>
      <color theme="1" tint="0.249977111117893"/>
      <name val="ＭＳ Ｐゴシック"/>
      <family val="3"/>
      <charset val="128"/>
    </font>
    <font>
      <sz val="8"/>
      <color rgb="FFFF0000"/>
      <name val="ＭＳ Ｐゴシック"/>
      <family val="3"/>
      <charset val="128"/>
    </font>
    <font>
      <sz val="13"/>
      <color theme="1"/>
      <name val="ＭＳ Ｐゴシック"/>
      <family val="3"/>
      <charset val="128"/>
    </font>
    <font>
      <sz val="9"/>
      <color rgb="FF000000"/>
      <name val="MS P ゴシック"/>
      <charset val="128"/>
    </font>
    <font>
      <sz val="9"/>
      <color rgb="FF000000"/>
      <name val="MS P ゴシック"/>
      <family val="3"/>
      <charset val="128"/>
    </font>
    <font>
      <sz val="12"/>
      <color theme="1" tint="0.499984740745262"/>
      <name val="ＭＳ Ｐゴシック"/>
      <family val="3"/>
      <charset val="128"/>
    </font>
    <font>
      <sz val="14"/>
      <color theme="0" tint="-4.9989318521683403E-2"/>
      <name val="ＭＳ Ｐゴシック"/>
      <family val="3"/>
      <charset val="128"/>
    </font>
    <font>
      <sz val="11"/>
      <color theme="0" tint="-4.9989318521683403E-2"/>
      <name val="ＭＳ Ｐゴシック"/>
      <family val="3"/>
      <charset val="128"/>
    </font>
    <font>
      <sz val="18"/>
      <color theme="1"/>
      <name val="ＭＳ Ｐゴシック"/>
      <family val="3"/>
      <charset val="128"/>
    </font>
    <font>
      <sz val="11"/>
      <color theme="1" tint="0.34998626667073579"/>
      <name val="ＭＳ Ｐゴシック"/>
      <family val="3"/>
      <charset val="128"/>
    </font>
    <font>
      <b/>
      <sz val="10"/>
      <color rgb="FFFF0000"/>
      <name val="ＭＳ Ｐゴシック"/>
      <family val="3"/>
      <charset val="128"/>
    </font>
    <font>
      <sz val="14"/>
      <color rgb="FFFF0000"/>
      <name val="ＭＳ Ｐゴシック"/>
      <family val="3"/>
      <charset val="128"/>
    </font>
    <font>
      <sz val="12"/>
      <color theme="1" tint="0.34998626667073579"/>
      <name val="ＭＳ Ｐゴシック"/>
      <family val="3"/>
      <charset val="128"/>
    </font>
    <font>
      <sz val="13"/>
      <name val="ＭＳ Ｐゴシック"/>
      <family val="3"/>
      <charset val="128"/>
    </font>
    <font>
      <sz val="14"/>
      <color theme="1" tint="0.499984740745262"/>
      <name val="ＭＳ Ｐゴシック"/>
      <family val="3"/>
      <charset val="128"/>
    </font>
    <font>
      <b/>
      <sz val="16"/>
      <name val="ＭＳ Ｐゴシック"/>
      <family val="3"/>
      <charset val="128"/>
    </font>
    <font>
      <sz val="14"/>
      <color theme="1" tint="0.34998626667073579"/>
      <name val="ＭＳ Ｐゴシック"/>
      <family val="3"/>
      <charset val="128"/>
    </font>
    <font>
      <b/>
      <sz val="14"/>
      <color rgb="FFFF0000"/>
      <name val="ＭＳ Ｐゴシック"/>
      <family val="3"/>
      <charset val="128"/>
    </font>
    <font>
      <sz val="11"/>
      <color theme="1" tint="0.499984740745262"/>
      <name val="ＭＳ Ｐゴシック"/>
      <family val="3"/>
      <charset val="128"/>
    </font>
    <font>
      <sz val="10"/>
      <color theme="1" tint="0.499984740745262"/>
      <name val="ＭＳ Ｐゴシック"/>
      <family val="3"/>
      <charset val="128"/>
    </font>
    <font>
      <sz val="9"/>
      <color theme="1" tint="0.499984740745262"/>
      <name val="ＭＳ Ｐゴシック"/>
      <family val="3"/>
      <charset val="128"/>
    </font>
    <font>
      <sz val="9"/>
      <color theme="0" tint="-0.499984740745262"/>
      <name val="ＭＳ Ｐゴシック"/>
      <family val="3"/>
      <charset val="128"/>
    </font>
    <font>
      <sz val="10"/>
      <color rgb="FF000000"/>
      <name val="ＭＳ Ｐゴシック"/>
      <family val="3"/>
      <charset val="128"/>
    </font>
    <font>
      <sz val="15"/>
      <name val="ＭＳ Ｐゴシック"/>
      <family val="3"/>
      <charset val="128"/>
    </font>
    <font>
      <sz val="15"/>
      <color rgb="FFFF0000"/>
      <name val="ＭＳ Ｐゴシック"/>
      <family val="3"/>
      <charset val="128"/>
    </font>
    <font>
      <u/>
      <sz val="12"/>
      <name val="ＭＳ Ｐゴシック"/>
      <family val="3"/>
      <charset val="128"/>
    </font>
    <font>
      <sz val="9"/>
      <color indexed="81"/>
      <name val="MS P ゴシック"/>
      <family val="3"/>
      <charset val="128"/>
    </font>
    <font>
      <sz val="8"/>
      <color indexed="81"/>
      <name val="MS P ゴシック"/>
      <family val="3"/>
      <charset val="128"/>
    </font>
    <font>
      <b/>
      <u/>
      <sz val="8"/>
      <color indexed="81"/>
      <name val="MS P ゴシック"/>
      <family val="3"/>
      <charset val="128"/>
    </font>
    <font>
      <b/>
      <sz val="22"/>
      <color theme="1"/>
      <name val="ＭＳ Ｐゴシック"/>
      <family val="3"/>
      <charset val="128"/>
    </font>
    <font>
      <sz val="6"/>
      <name val="ＭＳ Ｐゴシック"/>
      <family val="2"/>
      <charset val="128"/>
      <scheme val="minor"/>
    </font>
    <font>
      <sz val="10"/>
      <name val="Meiryo UI"/>
      <family val="3"/>
      <charset val="128"/>
    </font>
    <font>
      <sz val="10"/>
      <color rgb="FFFF0000"/>
      <name val="Meiryo UI"/>
      <family val="3"/>
      <charset val="128"/>
    </font>
    <font>
      <sz val="11"/>
      <color rgb="FFFF0000"/>
      <name val="ＭＳ Ｐゴシック"/>
      <family val="3"/>
      <charset val="128"/>
    </font>
    <font>
      <sz val="15"/>
      <color theme="1" tint="0.499984740745262"/>
      <name val="ＭＳ Ｐゴシック"/>
      <family val="3"/>
      <charset val="128"/>
    </font>
    <font>
      <sz val="10"/>
      <color rgb="FFFF0000"/>
      <name val="ＭＳ Ｐゴシック"/>
      <family val="3"/>
      <charset val="128"/>
      <scheme val="minor"/>
    </font>
    <font>
      <sz val="24"/>
      <name val="ＭＳ Ｐゴシック"/>
      <family val="2"/>
      <charset val="128"/>
    </font>
    <font>
      <sz val="20"/>
      <name val="ＭＳゴシック"/>
      <family val="3"/>
      <charset val="128"/>
    </font>
    <font>
      <sz val="20"/>
      <color theme="1"/>
      <name val="ＭＳゴシック"/>
      <family val="3"/>
      <charset val="128"/>
    </font>
    <font>
      <sz val="11"/>
      <name val="ＭＳ Ｐゴシック"/>
      <family val="2"/>
      <charset val="128"/>
    </font>
    <font>
      <sz val="11"/>
      <name val="ＭＳゴシック"/>
      <family val="3"/>
      <charset val="128"/>
    </font>
    <font>
      <sz val="11"/>
      <color theme="1"/>
      <name val="ＭＳゴシック"/>
      <family val="3"/>
      <charset val="128"/>
    </font>
    <font>
      <sz val="18"/>
      <name val="ＭＳ ゴシック"/>
      <family val="3"/>
      <charset val="128"/>
    </font>
    <font>
      <sz val="20"/>
      <name val="ＭＳ ゴシック"/>
      <family val="3"/>
      <charset val="128"/>
    </font>
    <font>
      <sz val="24"/>
      <name val="ＭＳゴシック"/>
      <family val="3"/>
      <charset val="128"/>
    </font>
    <font>
      <sz val="18"/>
      <color theme="1"/>
      <name val="ＭＳ ゴシック"/>
      <family val="3"/>
      <charset val="128"/>
    </font>
    <font>
      <sz val="24"/>
      <color theme="1"/>
      <name val="ＭＳ ゴシック"/>
      <family val="3"/>
      <charset val="128"/>
    </font>
    <font>
      <sz val="24"/>
      <name val="ＭＳ ゴシック"/>
      <family val="3"/>
      <charset val="128"/>
    </font>
  </fonts>
  <fills count="33">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rgb="FFFFFF99"/>
        <bgColor indexed="64"/>
      </patternFill>
    </fill>
    <fill>
      <patternFill patternType="solid">
        <fgColor rgb="FFFFC00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2CC"/>
        <bgColor indexed="64"/>
      </patternFill>
    </fill>
    <fill>
      <patternFill patternType="solid">
        <fgColor theme="9" tint="0.79998168889431442"/>
        <bgColor indexed="64"/>
      </patternFill>
    </fill>
    <fill>
      <patternFill patternType="solid">
        <fgColor rgb="FFFFFF00"/>
        <bgColor indexed="64"/>
      </patternFill>
    </fill>
    <fill>
      <patternFill patternType="solid">
        <fgColor theme="7" tint="0.79998168889431442"/>
        <bgColor indexed="64"/>
      </patternFill>
    </fill>
  </fills>
  <borders count="172">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style="medium">
        <color indexed="64"/>
      </bottom>
      <diagonal/>
    </border>
    <border>
      <left/>
      <right/>
      <top style="thin">
        <color indexed="64"/>
      </top>
      <bottom style="thin">
        <color indexed="64"/>
      </bottom>
      <diagonal/>
    </border>
    <border>
      <left/>
      <right style="medium">
        <color indexed="64"/>
      </right>
      <top/>
      <bottom/>
      <diagonal/>
    </border>
    <border>
      <left/>
      <right style="medium">
        <color indexed="64"/>
      </right>
      <top style="thin">
        <color indexed="64"/>
      </top>
      <bottom/>
      <diagonal/>
    </border>
    <border>
      <left/>
      <right/>
      <top style="medium">
        <color indexed="64"/>
      </top>
      <bottom/>
      <diagonal/>
    </border>
    <border>
      <left style="medium">
        <color indexed="64"/>
      </left>
      <right style="thin">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style="medium">
        <color indexed="64"/>
      </right>
      <top style="thin">
        <color indexed="64"/>
      </top>
      <bottom style="thin">
        <color indexed="64"/>
      </bottom>
      <diagonal/>
    </border>
    <border>
      <left/>
      <right/>
      <top/>
      <bottom style="hair">
        <color auto="1"/>
      </bottom>
      <diagonal/>
    </border>
    <border>
      <left style="thin">
        <color indexed="64"/>
      </left>
      <right style="thin">
        <color indexed="64"/>
      </right>
      <top/>
      <bottom style="thin">
        <color indexed="64"/>
      </bottom>
      <diagonal/>
    </border>
    <border>
      <left style="medium">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medium">
        <color indexed="64"/>
      </top>
      <bottom style="thin">
        <color indexed="64"/>
      </bottom>
      <diagonal/>
    </border>
    <border>
      <left/>
      <right style="medium">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style="hair">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medium">
        <color indexed="64"/>
      </left>
      <right/>
      <top style="thin">
        <color indexed="64"/>
      </top>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bottom style="medium">
        <color indexed="30"/>
      </bottom>
      <diagonal/>
    </border>
    <border>
      <left style="medium">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diagonal/>
    </border>
    <border>
      <left style="medium">
        <color indexed="64"/>
      </left>
      <right/>
      <top/>
      <bottom/>
      <diagonal/>
    </border>
    <border>
      <left style="thin">
        <color indexed="64"/>
      </left>
      <right style="hair">
        <color indexed="64"/>
      </right>
      <top/>
      <bottom style="thin">
        <color indexed="64"/>
      </bottom>
      <diagonal/>
    </border>
    <border>
      <left style="hair">
        <color indexed="64"/>
      </left>
      <right style="thin">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style="medium">
        <color indexed="64"/>
      </left>
      <right/>
      <top style="hair">
        <color indexed="64"/>
      </top>
      <bottom style="medium">
        <color indexed="64"/>
      </bottom>
      <diagonal/>
    </border>
    <border>
      <left style="medium">
        <color indexed="64"/>
      </left>
      <right/>
      <top/>
      <bottom style="hair">
        <color indexed="64"/>
      </bottom>
      <diagonal/>
    </border>
    <border>
      <left style="thin">
        <color theme="1" tint="0.499984740745262"/>
      </left>
      <right style="thin">
        <color theme="1" tint="0.499984740745262"/>
      </right>
      <top/>
      <bottom style="thin">
        <color theme="1" tint="0.499984740745262"/>
      </bottom>
      <diagonal/>
    </border>
    <border>
      <left/>
      <right style="medium">
        <color indexed="64"/>
      </right>
      <top style="medium">
        <color indexed="64"/>
      </top>
      <bottom style="hair">
        <color indexed="64"/>
      </bottom>
      <diagonal/>
    </border>
    <border>
      <left style="medium">
        <color indexed="64"/>
      </left>
      <right/>
      <top style="medium">
        <color indexed="64"/>
      </top>
      <bottom style="hair">
        <color indexed="64"/>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medium">
        <color indexed="64"/>
      </right>
      <top/>
      <bottom/>
      <diagonal/>
    </border>
    <border>
      <left style="medium">
        <color indexed="64"/>
      </left>
      <right style="thin">
        <color indexed="64"/>
      </right>
      <top/>
      <bottom/>
      <diagonal/>
    </border>
    <border>
      <left style="hair">
        <color indexed="64"/>
      </left>
      <right style="thin">
        <color indexed="64"/>
      </right>
      <top style="thin">
        <color indexed="64"/>
      </top>
      <bottom style="thin">
        <color indexed="64"/>
      </bottom>
      <diagonal/>
    </border>
    <border>
      <left style="hair">
        <color indexed="64"/>
      </left>
      <right style="thin">
        <color indexed="64"/>
      </right>
      <top style="thin">
        <color indexed="64"/>
      </top>
      <bottom/>
      <diagonal/>
    </border>
    <border>
      <left style="medium">
        <color indexed="64"/>
      </left>
      <right style="medium">
        <color indexed="64"/>
      </right>
      <top/>
      <bottom/>
      <diagonal/>
    </border>
    <border>
      <left/>
      <right style="hair">
        <color indexed="64"/>
      </right>
      <top style="thin">
        <color indexed="64"/>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right/>
      <top/>
      <bottom style="thin">
        <color theme="1" tint="0.499984740745262"/>
      </bottom>
      <diagonal/>
    </border>
    <border>
      <left style="thin">
        <color theme="1" tint="0.499984740745262"/>
      </left>
      <right style="thin">
        <color theme="1" tint="0.499984740745262"/>
      </right>
      <top style="thin">
        <color theme="1" tint="0.499984740745262"/>
      </top>
      <bottom/>
      <diagonal/>
    </border>
    <border>
      <left style="thin">
        <color theme="1" tint="0.499984740745262"/>
      </left>
      <right/>
      <top style="thin">
        <color theme="1" tint="0.499984740745262"/>
      </top>
      <bottom style="thin">
        <color theme="1" tint="0.499984740745262"/>
      </bottom>
      <diagonal/>
    </border>
    <border>
      <left/>
      <right style="thin">
        <color theme="1" tint="0.499984740745262"/>
      </right>
      <top/>
      <bottom/>
      <diagonal/>
    </border>
    <border>
      <left style="thin">
        <color theme="1" tint="0.499984740745262"/>
      </left>
      <right style="thin">
        <color theme="1" tint="0.499984740745262"/>
      </right>
      <top/>
      <bottom/>
      <diagonal/>
    </border>
    <border>
      <left/>
      <right/>
      <top style="medium">
        <color rgb="FF000000"/>
      </top>
      <bottom/>
      <diagonal/>
    </border>
    <border>
      <left/>
      <right/>
      <top/>
      <bottom style="medium">
        <color rgb="FF000000"/>
      </bottom>
      <diagonal/>
    </border>
    <border>
      <left/>
      <right style="thin">
        <color rgb="FF000000"/>
      </right>
      <top style="medium">
        <color rgb="FF000000"/>
      </top>
      <bottom/>
      <diagonal/>
    </border>
    <border>
      <left/>
      <right style="thin">
        <color rgb="FF000000"/>
      </right>
      <top/>
      <bottom/>
      <diagonal/>
    </border>
    <border>
      <left style="thin">
        <color rgb="FF000000"/>
      </left>
      <right style="thin">
        <color rgb="FF000000"/>
      </right>
      <top style="medium">
        <color rgb="FF000000"/>
      </top>
      <bottom/>
      <diagonal/>
    </border>
    <border>
      <left style="thin">
        <color rgb="FF000000"/>
      </left>
      <right style="thin">
        <color rgb="FF000000"/>
      </right>
      <top/>
      <bottom/>
      <diagonal/>
    </border>
    <border>
      <left/>
      <right style="thin">
        <color rgb="FF000000"/>
      </right>
      <top style="medium">
        <color indexed="64"/>
      </top>
      <bottom/>
      <diagonal/>
    </border>
    <border>
      <left/>
      <right style="thin">
        <color rgb="FF000000"/>
      </right>
      <top/>
      <bottom style="medium">
        <color rgb="FF000000"/>
      </bottom>
      <diagonal/>
    </border>
    <border>
      <left style="thin">
        <color rgb="FF000000"/>
      </left>
      <right style="thin">
        <color rgb="FF000000"/>
      </right>
      <top style="medium">
        <color indexed="64"/>
      </top>
      <bottom/>
      <diagonal/>
    </border>
    <border>
      <left style="thin">
        <color rgb="FF000000"/>
      </left>
      <right style="thin">
        <color rgb="FF000000"/>
      </right>
      <top/>
      <bottom style="medium">
        <color rgb="FF000000"/>
      </bottom>
      <diagonal/>
    </border>
    <border>
      <left/>
      <right style="thin">
        <color rgb="FF000000"/>
      </right>
      <top/>
      <bottom style="medium">
        <color indexed="64"/>
      </bottom>
      <diagonal/>
    </border>
    <border>
      <left style="thin">
        <color rgb="FF000000"/>
      </left>
      <right style="thin">
        <color rgb="FF000000"/>
      </right>
      <top/>
      <bottom style="medium">
        <color indexed="64"/>
      </bottom>
      <diagonal/>
    </border>
    <border>
      <left/>
      <right/>
      <top style="thin">
        <color auto="1"/>
      </top>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1" tint="0.499984740745262"/>
      </right>
      <top style="thin">
        <color theme="1" tint="0.499984740745262"/>
      </top>
      <bottom style="thin">
        <color theme="1" tint="0.499984740745262"/>
      </bottom>
      <diagonal/>
    </border>
    <border>
      <left/>
      <right/>
      <top style="hair">
        <color indexed="64"/>
      </top>
      <bottom/>
      <diagonal/>
    </border>
    <border>
      <left/>
      <right style="thin">
        <color indexed="64"/>
      </right>
      <top style="hair">
        <color indexed="64"/>
      </top>
      <bottom/>
      <diagonal/>
    </border>
    <border>
      <left/>
      <right style="thin">
        <color indexed="64"/>
      </right>
      <top/>
      <bottom style="hair">
        <color indexed="64"/>
      </bottom>
      <diagonal/>
    </border>
    <border>
      <left/>
      <right style="medium">
        <color indexed="64"/>
      </right>
      <top/>
      <bottom style="hair">
        <color indexed="64"/>
      </bottom>
      <diagonal/>
    </border>
    <border>
      <left/>
      <right/>
      <top style="thin">
        <color theme="1" tint="0.499984740745262"/>
      </top>
      <bottom style="thin">
        <color theme="1" tint="0.499984740745262"/>
      </bottom>
      <diagonal/>
    </border>
    <border>
      <left style="thin">
        <color theme="1" tint="0.499984740745262"/>
      </left>
      <right/>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indexed="64"/>
      </left>
      <right style="medium">
        <color indexed="64"/>
      </right>
      <top/>
      <bottom style="medium">
        <color rgb="FF000000"/>
      </bottom>
      <diagonal/>
    </border>
    <border>
      <left style="thin">
        <color indexed="64"/>
      </left>
      <right style="medium">
        <color indexed="64"/>
      </right>
      <top style="medium">
        <color rgb="FF000000"/>
      </top>
      <bottom/>
      <diagonal/>
    </border>
    <border>
      <left style="thin">
        <color rgb="FF000000"/>
      </left>
      <right style="medium">
        <color indexed="64"/>
      </right>
      <top style="medium">
        <color rgb="FF000000"/>
      </top>
      <bottom/>
      <diagonal/>
    </border>
    <border>
      <left style="thin">
        <color rgb="FF000000"/>
      </left>
      <right style="medium">
        <color indexed="64"/>
      </right>
      <top/>
      <bottom/>
      <diagonal/>
    </border>
    <border>
      <left style="medium">
        <color indexed="64"/>
      </left>
      <right/>
      <top/>
      <bottom style="medium">
        <color rgb="FF000000"/>
      </bottom>
      <diagonal/>
    </border>
    <border>
      <left style="thin">
        <color rgb="FF000000"/>
      </left>
      <right style="medium">
        <color indexed="64"/>
      </right>
      <top/>
      <bottom style="medium">
        <color rgb="FF000000"/>
      </bottom>
      <diagonal/>
    </border>
    <border>
      <left style="medium">
        <color indexed="64"/>
      </left>
      <right/>
      <top style="medium">
        <color rgb="FF000000"/>
      </top>
      <bottom/>
      <diagonal/>
    </border>
    <border>
      <left style="thin">
        <color rgb="FF000000"/>
      </left>
      <right style="medium">
        <color indexed="64"/>
      </right>
      <top/>
      <bottom style="medium">
        <color indexed="64"/>
      </bottom>
      <diagonal/>
    </border>
    <border>
      <left/>
      <right style="thin">
        <color indexed="64"/>
      </right>
      <top style="thin">
        <color auto="1"/>
      </top>
      <bottom/>
      <diagonal/>
    </border>
    <border>
      <left/>
      <right style="medium">
        <color indexed="64"/>
      </right>
      <top style="medium">
        <color indexed="64"/>
      </top>
      <bottom style="thin">
        <color indexed="64"/>
      </bottom>
      <diagonal/>
    </border>
    <border>
      <left style="hair">
        <color indexed="64"/>
      </left>
      <right/>
      <top style="hair">
        <color indexed="64"/>
      </top>
      <bottom/>
      <diagonal/>
    </border>
    <border>
      <left style="hair">
        <color indexed="64"/>
      </left>
      <right/>
      <top/>
      <bottom style="thin">
        <color indexed="64"/>
      </bottom>
      <diagonal/>
    </border>
    <border>
      <left/>
      <right style="medium">
        <color indexed="64"/>
      </right>
      <top style="hair">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hair">
        <color indexed="64"/>
      </top>
      <bottom style="thin">
        <color indexed="64"/>
      </bottom>
      <diagonal/>
    </border>
    <border>
      <left/>
      <right style="medium">
        <color indexed="64"/>
      </right>
      <top style="hair">
        <color indexed="64"/>
      </top>
      <bottom style="thin">
        <color indexed="64"/>
      </bottom>
      <diagonal/>
    </border>
    <border>
      <left style="thin">
        <color indexed="64"/>
      </left>
      <right/>
      <top style="hair">
        <color indexed="64"/>
      </top>
      <bottom style="hair">
        <color indexed="64"/>
      </bottom>
      <diagonal/>
    </border>
    <border>
      <left style="medium">
        <color indexed="64"/>
      </left>
      <right/>
      <top style="thin">
        <color indexed="64"/>
      </top>
      <bottom style="hair">
        <color indexed="64"/>
      </bottom>
      <diagonal/>
    </border>
    <border>
      <left/>
      <right style="medium">
        <color indexed="64"/>
      </right>
      <top style="thin">
        <color auto="1"/>
      </top>
      <bottom style="hair">
        <color indexed="64"/>
      </bottom>
      <diagonal/>
    </border>
    <border>
      <left style="medium">
        <color indexed="64"/>
      </left>
      <right/>
      <top style="hair">
        <color indexed="64"/>
      </top>
      <bottom style="hair">
        <color indexed="64"/>
      </bottom>
      <diagonal/>
    </border>
    <border>
      <left style="hair">
        <color indexed="64"/>
      </left>
      <right/>
      <top style="thin">
        <color indexed="64"/>
      </top>
      <bottom style="thin">
        <color indexed="64"/>
      </bottom>
      <diagonal/>
    </border>
    <border>
      <left style="hair">
        <color indexed="64"/>
      </left>
      <right style="hair">
        <color indexed="64"/>
      </right>
      <top style="thin">
        <color auto="1"/>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style="thin">
        <color indexed="64"/>
      </top>
      <bottom style="thin">
        <color indexed="64"/>
      </bottom>
      <diagonal style="thin">
        <color indexed="64"/>
      </diagonal>
    </border>
    <border>
      <left/>
      <right style="hair">
        <color indexed="64"/>
      </right>
      <top style="thin">
        <color indexed="64"/>
      </top>
      <bottom style="thin">
        <color indexed="64"/>
      </bottom>
      <diagonal/>
    </border>
    <border>
      <left/>
      <right style="medium">
        <color indexed="64"/>
      </right>
      <top style="hair">
        <color indexed="64"/>
      </top>
      <bottom style="hair">
        <color indexed="64"/>
      </bottom>
      <diagonal/>
    </border>
  </borders>
  <cellStyleXfs count="102">
    <xf numFmtId="0" fontId="0"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9" fontId="8" fillId="0" borderId="0" applyFont="0" applyFill="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38" fontId="8" fillId="0" borderId="0" applyFon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7"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7" fillId="0" borderId="0"/>
    <xf numFmtId="0" fontId="26" fillId="4" borderId="0" applyNumberFormat="0" applyBorder="0" applyAlignment="0" applyProtection="0">
      <alignment vertical="center"/>
    </xf>
    <xf numFmtId="0" fontId="7" fillId="0" borderId="0">
      <alignment vertical="center"/>
    </xf>
    <xf numFmtId="0" fontId="6" fillId="0" borderId="0">
      <alignment vertical="center"/>
    </xf>
    <xf numFmtId="0" fontId="5" fillId="0" borderId="0">
      <alignment vertical="center"/>
    </xf>
    <xf numFmtId="0" fontId="32" fillId="0" borderId="0" applyNumberFormat="0" applyFill="0" applyBorder="0" applyAlignment="0" applyProtection="0">
      <alignment vertical="center"/>
    </xf>
    <xf numFmtId="38" fontId="8" fillId="0" borderId="0" applyFont="0" applyFill="0" applyBorder="0" applyAlignment="0" applyProtection="0">
      <alignment vertical="center"/>
    </xf>
    <xf numFmtId="9" fontId="8" fillId="0" borderId="0" applyFont="0" applyFill="0" applyBorder="0" applyAlignment="0" applyProtection="0">
      <alignment vertical="center"/>
    </xf>
    <xf numFmtId="0" fontId="4" fillId="0" borderId="0">
      <alignment vertical="center"/>
    </xf>
    <xf numFmtId="0" fontId="10" fillId="2" borderId="0" applyNumberFormat="0" applyBorder="0" applyAlignment="0" applyProtection="0">
      <alignment vertical="center"/>
    </xf>
    <xf numFmtId="0" fontId="10" fillId="3" borderId="0" applyNumberFormat="0" applyBorder="0" applyAlignment="0" applyProtection="0">
      <alignment vertical="center"/>
    </xf>
    <xf numFmtId="0" fontId="10" fillId="4" borderId="0" applyNumberFormat="0" applyBorder="0" applyAlignment="0" applyProtection="0">
      <alignment vertical="center"/>
    </xf>
    <xf numFmtId="0" fontId="10" fillId="5" borderId="0" applyNumberFormat="0" applyBorder="0" applyAlignment="0" applyProtection="0">
      <alignment vertical="center"/>
    </xf>
    <xf numFmtId="0" fontId="10" fillId="6" borderId="0" applyNumberFormat="0" applyBorder="0" applyAlignment="0" applyProtection="0">
      <alignment vertical="center"/>
    </xf>
    <xf numFmtId="0" fontId="10" fillId="7" borderId="0" applyNumberFormat="0" applyBorder="0" applyAlignment="0" applyProtection="0">
      <alignment vertical="center"/>
    </xf>
    <xf numFmtId="0" fontId="10" fillId="8" borderId="0" applyNumberFormat="0" applyBorder="0" applyAlignment="0" applyProtection="0">
      <alignment vertical="center"/>
    </xf>
    <xf numFmtId="0" fontId="10" fillId="9" borderId="0" applyNumberFormat="0" applyBorder="0" applyAlignment="0" applyProtection="0">
      <alignment vertical="center"/>
    </xf>
    <xf numFmtId="0" fontId="10" fillId="10" borderId="0" applyNumberFormat="0" applyBorder="0" applyAlignment="0" applyProtection="0">
      <alignment vertical="center"/>
    </xf>
    <xf numFmtId="0" fontId="10" fillId="5" borderId="0" applyNumberFormat="0" applyBorder="0" applyAlignment="0" applyProtection="0">
      <alignment vertical="center"/>
    </xf>
    <xf numFmtId="0" fontId="10" fillId="8" borderId="0" applyNumberFormat="0" applyBorder="0" applyAlignment="0" applyProtection="0">
      <alignment vertical="center"/>
    </xf>
    <xf numFmtId="0" fontId="10" fillId="11" borderId="0" applyNumberFormat="0" applyBorder="0" applyAlignment="0" applyProtection="0">
      <alignment vertical="center"/>
    </xf>
    <xf numFmtId="0" fontId="11" fillId="12" borderId="0" applyNumberFormat="0" applyBorder="0" applyAlignment="0" applyProtection="0">
      <alignment vertical="center"/>
    </xf>
    <xf numFmtId="0" fontId="11" fillId="9" borderId="0" applyNumberFormat="0" applyBorder="0" applyAlignment="0" applyProtection="0">
      <alignment vertical="center"/>
    </xf>
    <xf numFmtId="0" fontId="11" fillId="10"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5" borderId="0" applyNumberFormat="0" applyBorder="0" applyAlignment="0" applyProtection="0">
      <alignment vertical="center"/>
    </xf>
    <xf numFmtId="0" fontId="11" fillId="16" borderId="0" applyNumberFormat="0" applyBorder="0" applyAlignment="0" applyProtection="0">
      <alignment vertical="center"/>
    </xf>
    <xf numFmtId="0" fontId="11" fillId="17" borderId="0" applyNumberFormat="0" applyBorder="0" applyAlignment="0" applyProtection="0">
      <alignment vertical="center"/>
    </xf>
    <xf numFmtId="0" fontId="11" fillId="18" borderId="0" applyNumberFormat="0" applyBorder="0" applyAlignment="0" applyProtection="0">
      <alignment vertical="center"/>
    </xf>
    <xf numFmtId="0" fontId="11" fillId="13" borderId="0" applyNumberFormat="0" applyBorder="0" applyAlignment="0" applyProtection="0">
      <alignment vertical="center"/>
    </xf>
    <xf numFmtId="0" fontId="11" fillId="14" borderId="0" applyNumberFormat="0" applyBorder="0" applyAlignment="0" applyProtection="0">
      <alignment vertical="center"/>
    </xf>
    <xf numFmtId="0" fontId="11" fillId="19" borderId="0" applyNumberFormat="0" applyBorder="0" applyAlignment="0" applyProtection="0">
      <alignment vertical="center"/>
    </xf>
    <xf numFmtId="0" fontId="12" fillId="0" borderId="0" applyNumberFormat="0" applyFill="0" applyBorder="0" applyAlignment="0" applyProtection="0">
      <alignment vertical="center"/>
    </xf>
    <xf numFmtId="0" fontId="13" fillId="20" borderId="1" applyNumberFormat="0" applyAlignment="0" applyProtection="0">
      <alignment vertical="center"/>
    </xf>
    <xf numFmtId="0" fontId="14" fillId="21" borderId="0" applyNumberFormat="0" applyBorder="0" applyAlignment="0" applyProtection="0">
      <alignment vertical="center"/>
    </xf>
    <xf numFmtId="0" fontId="10" fillId="22" borderId="2" applyNumberFormat="0" applyFont="0" applyAlignment="0" applyProtection="0">
      <alignment vertical="center"/>
    </xf>
    <xf numFmtId="0" fontId="15" fillId="0" borderId="3" applyNumberFormat="0" applyFill="0" applyAlignment="0" applyProtection="0">
      <alignment vertical="center"/>
    </xf>
    <xf numFmtId="0" fontId="16" fillId="3" borderId="0" applyNumberFormat="0" applyBorder="0" applyAlignment="0" applyProtection="0">
      <alignment vertical="center"/>
    </xf>
    <xf numFmtId="0" fontId="17" fillId="23" borderId="4" applyNumberFormat="0" applyAlignment="0" applyProtection="0">
      <alignment vertical="center"/>
    </xf>
    <xf numFmtId="0" fontId="18" fillId="0" borderId="0" applyNumberFormat="0" applyFill="0" applyBorder="0" applyAlignment="0" applyProtection="0">
      <alignment vertical="center"/>
    </xf>
    <xf numFmtId="0" fontId="19" fillId="0" borderId="5" applyNumberFormat="0" applyFill="0" applyAlignment="0" applyProtection="0">
      <alignment vertical="center"/>
    </xf>
    <xf numFmtId="0" fontId="20" fillId="0" borderId="6" applyNumberFormat="0" applyFill="0" applyAlignment="0" applyProtection="0">
      <alignment vertical="center"/>
    </xf>
    <xf numFmtId="0" fontId="21" fillId="0" borderId="66" applyNumberFormat="0" applyFill="0" applyAlignment="0" applyProtection="0">
      <alignment vertical="center"/>
    </xf>
    <xf numFmtId="0" fontId="21" fillId="0" borderId="0" applyNumberFormat="0" applyFill="0" applyBorder="0" applyAlignment="0" applyProtection="0">
      <alignment vertical="center"/>
    </xf>
    <xf numFmtId="0" fontId="22" fillId="0" borderId="8" applyNumberFormat="0" applyFill="0" applyAlignment="0" applyProtection="0">
      <alignment vertical="center"/>
    </xf>
    <xf numFmtId="0" fontId="23" fillId="23" borderId="9" applyNumberFormat="0" applyAlignment="0" applyProtection="0">
      <alignment vertical="center"/>
    </xf>
    <xf numFmtId="0" fontId="24" fillId="0" borderId="0" applyNumberFormat="0" applyFill="0" applyBorder="0" applyAlignment="0" applyProtection="0">
      <alignment vertical="center"/>
    </xf>
    <xf numFmtId="0" fontId="25" fillId="7" borderId="4" applyNumberFormat="0" applyAlignment="0" applyProtection="0">
      <alignment vertical="center"/>
    </xf>
    <xf numFmtId="0" fontId="27" fillId="0" borderId="0"/>
    <xf numFmtId="0" fontId="26" fillId="4" borderId="0" applyNumberFormat="0" applyBorder="0" applyAlignment="0" applyProtection="0">
      <alignment vertical="center"/>
    </xf>
    <xf numFmtId="0" fontId="4" fillId="0" borderId="0">
      <alignment vertical="center"/>
    </xf>
    <xf numFmtId="0" fontId="4" fillId="0" borderId="0">
      <alignment vertical="center"/>
    </xf>
    <xf numFmtId="0" fontId="4" fillId="0" borderId="0">
      <alignment vertical="center"/>
    </xf>
    <xf numFmtId="0" fontId="8" fillId="0" borderId="0">
      <alignment vertical="center"/>
    </xf>
    <xf numFmtId="0" fontId="62" fillId="0" borderId="0"/>
    <xf numFmtId="0" fontId="64" fillId="0" borderId="0">
      <alignment vertical="center"/>
    </xf>
    <xf numFmtId="0" fontId="8" fillId="0" borderId="0"/>
    <xf numFmtId="0" fontId="8" fillId="0" borderId="0">
      <alignment vertical="center"/>
    </xf>
  </cellStyleXfs>
  <cellXfs count="1381">
    <xf numFmtId="0" fontId="0" fillId="0" borderId="0" xfId="0">
      <alignment vertical="center"/>
    </xf>
    <xf numFmtId="0" fontId="29" fillId="0" borderId="0" xfId="0" applyFont="1">
      <alignment vertical="center"/>
    </xf>
    <xf numFmtId="0" fontId="28" fillId="0" borderId="0" xfId="0" applyFont="1">
      <alignment vertical="center"/>
    </xf>
    <xf numFmtId="0" fontId="28" fillId="0" borderId="57" xfId="0" applyFont="1" applyBorder="1">
      <alignment vertical="center"/>
    </xf>
    <xf numFmtId="0" fontId="28" fillId="0" borderId="67" xfId="0" applyFont="1" applyBorder="1">
      <alignment vertical="center"/>
    </xf>
    <xf numFmtId="0" fontId="28" fillId="0" borderId="63" xfId="0" applyFont="1" applyBorder="1">
      <alignment vertical="center"/>
    </xf>
    <xf numFmtId="0" fontId="28" fillId="0" borderId="64" xfId="0" applyFont="1" applyBorder="1">
      <alignment vertical="center"/>
    </xf>
    <xf numFmtId="0" fontId="28" fillId="0" borderId="62" xfId="0" applyFont="1" applyBorder="1">
      <alignment vertical="center"/>
    </xf>
    <xf numFmtId="0" fontId="63" fillId="0" borderId="0" xfId="98" applyFont="1" applyAlignment="1">
      <alignment vertical="center"/>
    </xf>
    <xf numFmtId="0" fontId="29" fillId="0" borderId="64" xfId="0" applyFont="1" applyBorder="1">
      <alignment vertical="center"/>
    </xf>
    <xf numFmtId="0" fontId="29" fillId="0" borderId="67" xfId="0" applyFont="1" applyBorder="1">
      <alignment vertical="center"/>
    </xf>
    <xf numFmtId="178" fontId="28" fillId="24" borderId="51" xfId="28" applyNumberFormat="1" applyFont="1" applyFill="1" applyBorder="1" applyAlignment="1">
      <alignment vertical="center" wrapText="1"/>
    </xf>
    <xf numFmtId="178" fontId="28" fillId="24" borderId="20" xfId="28" applyNumberFormat="1" applyFont="1" applyFill="1" applyBorder="1" applyAlignment="1">
      <alignment vertical="center" wrapText="1"/>
    </xf>
    <xf numFmtId="0" fontId="28" fillId="0" borderId="57" xfId="0" applyFont="1" applyBorder="1" applyAlignment="1">
      <alignment vertical="center" wrapText="1"/>
    </xf>
    <xf numFmtId="0" fontId="0" fillId="0" borderId="0" xfId="0" applyProtection="1">
      <alignment vertical="center"/>
      <protection locked="0"/>
    </xf>
    <xf numFmtId="0" fontId="45" fillId="0" borderId="0" xfId="0" applyFont="1">
      <alignment vertical="center"/>
    </xf>
    <xf numFmtId="0" fontId="46" fillId="0" borderId="0" xfId="0" applyFont="1">
      <alignment vertical="center"/>
    </xf>
    <xf numFmtId="0" fontId="48" fillId="0" borderId="0" xfId="0" applyFont="1">
      <alignment vertical="center"/>
    </xf>
    <xf numFmtId="0" fontId="55" fillId="0" borderId="0" xfId="0" applyFont="1" applyAlignment="1">
      <alignment vertical="center" wrapText="1"/>
    </xf>
    <xf numFmtId="0" fontId="56" fillId="0" borderId="0" xfId="0" applyFont="1">
      <alignment vertical="center"/>
    </xf>
    <xf numFmtId="0" fontId="55" fillId="24" borderId="14" xfId="0" applyFont="1" applyFill="1" applyBorder="1" applyAlignment="1">
      <alignment vertical="center" wrapText="1"/>
    </xf>
    <xf numFmtId="0" fontId="0" fillId="0" borderId="32" xfId="0" applyBorder="1">
      <alignment vertical="center"/>
    </xf>
    <xf numFmtId="0" fontId="0" fillId="24" borderId="27" xfId="0" applyFill="1" applyBorder="1">
      <alignment vertical="center"/>
    </xf>
    <xf numFmtId="0" fontId="41" fillId="24" borderId="0" xfId="0" applyFont="1" applyFill="1" applyAlignment="1">
      <alignment vertical="top" wrapText="1"/>
    </xf>
    <xf numFmtId="0" fontId="55" fillId="24" borderId="15" xfId="0" applyFont="1" applyFill="1" applyBorder="1" applyAlignment="1">
      <alignment vertical="top" wrapText="1"/>
    </xf>
    <xf numFmtId="0" fontId="41" fillId="0" borderId="0" xfId="0" applyFont="1" applyAlignment="1">
      <alignment vertical="top" wrapText="1"/>
    </xf>
    <xf numFmtId="0" fontId="55" fillId="24" borderId="15" xfId="0" applyFont="1" applyFill="1" applyBorder="1" applyAlignment="1">
      <alignment vertical="center" wrapText="1"/>
    </xf>
    <xf numFmtId="0" fontId="55" fillId="24" borderId="0" xfId="0" applyFont="1" applyFill="1" applyAlignment="1">
      <alignment vertical="center" wrapText="1"/>
    </xf>
    <xf numFmtId="0" fontId="55" fillId="24" borderId="27" xfId="0" applyFont="1" applyFill="1" applyBorder="1" applyAlignment="1">
      <alignment vertical="center" wrapText="1"/>
    </xf>
    <xf numFmtId="0" fontId="39" fillId="24" borderId="0" xfId="0" applyFont="1" applyFill="1">
      <alignment vertical="center"/>
    </xf>
    <xf numFmtId="0" fontId="57" fillId="24" borderId="15" xfId="0" applyFont="1" applyFill="1" applyBorder="1">
      <alignment vertical="center"/>
    </xf>
    <xf numFmtId="0" fontId="55" fillId="24" borderId="27" xfId="0" applyFont="1" applyFill="1" applyBorder="1">
      <alignment vertical="center"/>
    </xf>
    <xf numFmtId="0" fontId="55" fillId="24" borderId="0" xfId="0" applyFont="1" applyFill="1">
      <alignment vertical="center"/>
    </xf>
    <xf numFmtId="0" fontId="57" fillId="24" borderId="0" xfId="0" applyFont="1" applyFill="1">
      <alignment vertical="center"/>
    </xf>
    <xf numFmtId="0" fontId="55" fillId="24" borderId="16" xfId="0" applyFont="1" applyFill="1" applyBorder="1">
      <alignment vertical="center"/>
    </xf>
    <xf numFmtId="0" fontId="57" fillId="24" borderId="17" xfId="0" applyFont="1" applyFill="1" applyBorder="1">
      <alignment vertical="center"/>
    </xf>
    <xf numFmtId="0" fontId="55" fillId="24" borderId="17" xfId="0" applyFont="1" applyFill="1" applyBorder="1">
      <alignment vertical="center"/>
    </xf>
    <xf numFmtId="0" fontId="55" fillId="24" borderId="17" xfId="0" applyFont="1" applyFill="1" applyBorder="1" applyAlignment="1">
      <alignment horizontal="center" vertical="center"/>
    </xf>
    <xf numFmtId="0" fontId="55" fillId="24" borderId="17" xfId="0" applyFont="1" applyFill="1" applyBorder="1" applyAlignment="1">
      <alignment vertical="center" shrinkToFit="1"/>
    </xf>
    <xf numFmtId="0" fontId="57" fillId="24" borderId="18" xfId="0" applyFont="1" applyFill="1" applyBorder="1" applyAlignment="1">
      <alignment horizontal="center" vertical="center"/>
    </xf>
    <xf numFmtId="0" fontId="50" fillId="26" borderId="10" xfId="0" applyFont="1" applyFill="1" applyBorder="1" applyAlignment="1">
      <alignment horizontal="center" vertical="center"/>
    </xf>
    <xf numFmtId="0" fontId="0" fillId="0" borderId="0" xfId="0" applyAlignment="1">
      <alignment vertical="center" wrapText="1"/>
    </xf>
    <xf numFmtId="38" fontId="33" fillId="0" borderId="18" xfId="34" applyFont="1" applyFill="1" applyBorder="1" applyAlignment="1" applyProtection="1">
      <alignment vertical="center" shrinkToFit="1"/>
    </xf>
    <xf numFmtId="2" fontId="33" fillId="0" borderId="16" xfId="34" applyNumberFormat="1" applyFont="1" applyFill="1" applyBorder="1" applyAlignment="1" applyProtection="1">
      <alignment vertical="center" shrinkToFit="1"/>
    </xf>
    <xf numFmtId="178" fontId="33" fillId="0" borderId="43" xfId="28" applyNumberFormat="1" applyFont="1" applyFill="1" applyBorder="1" applyAlignment="1" applyProtection="1">
      <alignment vertical="center" shrinkToFit="1"/>
    </xf>
    <xf numFmtId="2" fontId="33" fillId="0" borderId="12" xfId="34" applyNumberFormat="1" applyFont="1" applyFill="1" applyBorder="1" applyAlignment="1" applyProtection="1">
      <alignment vertical="center" shrinkToFit="1"/>
    </xf>
    <xf numFmtId="2" fontId="33" fillId="0" borderId="38" xfId="34" applyNumberFormat="1" applyFont="1" applyFill="1" applyBorder="1" applyAlignment="1" applyProtection="1">
      <alignment vertical="center" shrinkToFit="1"/>
    </xf>
    <xf numFmtId="0" fontId="0" fillId="24" borderId="0" xfId="0" applyFill="1">
      <alignment vertical="center"/>
    </xf>
    <xf numFmtId="0" fontId="45" fillId="24" borderId="0" xfId="0" applyFont="1" applyFill="1">
      <alignment vertical="center"/>
    </xf>
    <xf numFmtId="0" fontId="58" fillId="24" borderId="0" xfId="0" applyFont="1" applyFill="1">
      <alignment vertical="center"/>
    </xf>
    <xf numFmtId="0" fontId="37" fillId="24" borderId="0" xfId="0" applyFont="1" applyFill="1">
      <alignment vertical="center"/>
    </xf>
    <xf numFmtId="0" fontId="35" fillId="24" borderId="0" xfId="0" applyFont="1" applyFill="1">
      <alignment vertical="center"/>
    </xf>
    <xf numFmtId="0" fontId="30" fillId="24" borderId="0" xfId="0" applyFont="1" applyFill="1">
      <alignment vertical="center"/>
    </xf>
    <xf numFmtId="0" fontId="33" fillId="0" borderId="0" xfId="0" applyFont="1">
      <alignment vertical="center"/>
    </xf>
    <xf numFmtId="0" fontId="39" fillId="24" borderId="0" xfId="0" applyFont="1" applyFill="1" applyAlignment="1">
      <alignment vertical="center" wrapText="1"/>
    </xf>
    <xf numFmtId="38" fontId="39" fillId="24" borderId="21" xfId="34" applyFont="1" applyFill="1" applyBorder="1" applyAlignment="1" applyProtection="1">
      <alignment vertical="center" shrinkToFit="1"/>
    </xf>
    <xf numFmtId="38" fontId="41" fillId="24" borderId="18" xfId="34" applyFont="1" applyFill="1" applyBorder="1" applyAlignment="1" applyProtection="1">
      <alignment vertical="center" shrinkToFit="1"/>
    </xf>
    <xf numFmtId="38" fontId="51" fillId="24" borderId="0" xfId="34" applyFont="1" applyFill="1" applyBorder="1" applyAlignment="1" applyProtection="1">
      <alignment vertical="center" shrinkToFit="1"/>
    </xf>
    <xf numFmtId="178" fontId="28" fillId="0" borderId="56" xfId="28" applyNumberFormat="1" applyFont="1" applyBorder="1" applyAlignment="1">
      <alignment vertical="center" wrapText="1"/>
    </xf>
    <xf numFmtId="178" fontId="28" fillId="0" borderId="43" xfId="28" applyNumberFormat="1" applyFont="1" applyBorder="1" applyAlignment="1">
      <alignment vertical="center" wrapText="1"/>
    </xf>
    <xf numFmtId="178" fontId="28" fillId="0" borderId="51" xfId="28" applyNumberFormat="1" applyFont="1" applyBorder="1" applyAlignment="1">
      <alignment vertical="center" wrapText="1"/>
    </xf>
    <xf numFmtId="178" fontId="28" fillId="0" borderId="45" xfId="28" applyNumberFormat="1" applyFont="1" applyBorder="1" applyAlignment="1">
      <alignment vertical="center" wrapText="1"/>
    </xf>
    <xf numFmtId="178" fontId="28" fillId="0" borderId="10" xfId="28" applyNumberFormat="1" applyFont="1" applyBorder="1" applyAlignment="1">
      <alignment vertical="center" wrapText="1"/>
    </xf>
    <xf numFmtId="178" fontId="28" fillId="0" borderId="20" xfId="28" applyNumberFormat="1" applyFont="1" applyBorder="1" applyAlignment="1">
      <alignment vertical="center" wrapText="1"/>
    </xf>
    <xf numFmtId="178" fontId="28" fillId="0" borderId="45" xfId="28" applyNumberFormat="1" applyFont="1" applyBorder="1" applyAlignment="1">
      <alignment horizontal="right" vertical="center" wrapText="1"/>
    </xf>
    <xf numFmtId="178" fontId="28" fillId="0" borderId="10" xfId="28" applyNumberFormat="1" applyFont="1" applyBorder="1" applyAlignment="1">
      <alignment horizontal="right" vertical="center" wrapText="1"/>
    </xf>
    <xf numFmtId="178" fontId="28" fillId="0" borderId="56" xfId="28" applyNumberFormat="1" applyFont="1" applyBorder="1" applyAlignment="1">
      <alignment horizontal="right" vertical="center" wrapText="1"/>
    </xf>
    <xf numFmtId="178" fontId="28" fillId="0" borderId="43" xfId="28" applyNumberFormat="1" applyFont="1" applyBorder="1" applyAlignment="1">
      <alignment horizontal="right" vertical="center" wrapText="1"/>
    </xf>
    <xf numFmtId="178" fontId="28" fillId="0" borderId="51" xfId="28" applyNumberFormat="1" applyFont="1" applyBorder="1" applyAlignment="1">
      <alignment horizontal="right" vertical="center" wrapText="1"/>
    </xf>
    <xf numFmtId="38" fontId="33" fillId="0" borderId="35" xfId="34" applyFont="1" applyFill="1" applyBorder="1" applyAlignment="1" applyProtection="1">
      <alignment vertical="center" shrinkToFit="1"/>
    </xf>
    <xf numFmtId="0" fontId="91" fillId="0" borderId="0" xfId="0" applyFont="1">
      <alignment vertical="center"/>
    </xf>
    <xf numFmtId="0" fontId="44" fillId="24" borderId="0" xfId="0" applyFont="1" applyFill="1" applyAlignment="1">
      <alignment horizontal="left" vertical="center"/>
    </xf>
    <xf numFmtId="0" fontId="55" fillId="24" borderId="0" xfId="0" applyFont="1" applyFill="1" applyAlignment="1">
      <alignment horizontal="left" vertical="center" wrapText="1"/>
    </xf>
    <xf numFmtId="0" fontId="49" fillId="24" borderId="0" xfId="0" applyFont="1" applyFill="1" applyAlignment="1" applyProtection="1">
      <alignment horizontal="center" vertical="center" wrapText="1"/>
      <protection locked="0"/>
    </xf>
    <xf numFmtId="0" fontId="55" fillId="24" borderId="0" xfId="0" applyFont="1" applyFill="1" applyAlignment="1">
      <alignment vertical="top" wrapText="1"/>
    </xf>
    <xf numFmtId="0" fontId="55" fillId="24" borderId="135" xfId="0" applyFont="1" applyFill="1" applyBorder="1" applyAlignment="1">
      <alignment vertical="center" wrapText="1"/>
    </xf>
    <xf numFmtId="0" fontId="41" fillId="24" borderId="135" xfId="0" applyFont="1" applyFill="1" applyBorder="1" applyAlignment="1">
      <alignment vertical="top" wrapText="1"/>
    </xf>
    <xf numFmtId="0" fontId="0" fillId="24" borderId="0" xfId="0" applyFill="1" applyAlignment="1">
      <alignment horizontal="center" vertical="center"/>
    </xf>
    <xf numFmtId="0" fontId="43" fillId="24" borderId="0" xfId="0" applyFont="1" applyFill="1">
      <alignment vertical="center"/>
    </xf>
    <xf numFmtId="0" fontId="30" fillId="24" borderId="27" xfId="0" applyFont="1" applyFill="1" applyBorder="1">
      <alignment vertical="center"/>
    </xf>
    <xf numFmtId="0" fontId="44" fillId="24" borderId="0" xfId="0" applyFont="1" applyFill="1" applyAlignment="1">
      <alignment horizontal="left" vertical="center" wrapText="1"/>
    </xf>
    <xf numFmtId="0" fontId="41" fillId="24" borderId="0" xfId="0" applyFont="1" applyFill="1" applyAlignment="1">
      <alignment vertical="top"/>
    </xf>
    <xf numFmtId="176" fontId="44" fillId="24" borderId="0" xfId="0" quotePrefix="1" applyNumberFormat="1" applyFont="1" applyFill="1" applyAlignment="1">
      <alignment horizontal="center" vertical="center"/>
    </xf>
    <xf numFmtId="0" fontId="45" fillId="24" borderId="0" xfId="0" applyFont="1" applyFill="1" applyAlignment="1">
      <alignment horizontal="center" vertical="center"/>
    </xf>
    <xf numFmtId="0" fontId="41" fillId="24" borderId="15" xfId="0" applyFont="1" applyFill="1" applyBorder="1" applyAlignment="1">
      <alignment vertical="top" wrapText="1"/>
    </xf>
    <xf numFmtId="0" fontId="45" fillId="24" borderId="0" xfId="0" applyFont="1" applyFill="1" applyAlignment="1">
      <alignment horizontal="left" vertical="center"/>
    </xf>
    <xf numFmtId="0" fontId="39" fillId="24" borderId="42" xfId="0" applyFont="1" applyFill="1" applyBorder="1">
      <alignment vertical="center"/>
    </xf>
    <xf numFmtId="0" fontId="39" fillId="24" borderId="12" xfId="0" applyFont="1" applyFill="1" applyBorder="1">
      <alignment vertical="center"/>
    </xf>
    <xf numFmtId="0" fontId="39" fillId="24" borderId="29" xfId="0" applyFont="1" applyFill="1" applyBorder="1">
      <alignment vertical="center"/>
    </xf>
    <xf numFmtId="0" fontId="95" fillId="24" borderId="0" xfId="0" applyFont="1" applyFill="1" applyAlignment="1">
      <alignment horizontal="center" vertical="center"/>
    </xf>
    <xf numFmtId="38" fontId="45" fillId="24" borderId="0" xfId="34" applyFont="1" applyFill="1" applyBorder="1" applyAlignment="1">
      <alignment horizontal="right" vertical="center" wrapText="1"/>
    </xf>
    <xf numFmtId="38" fontId="45" fillId="24" borderId="0" xfId="34" applyFont="1" applyFill="1" applyBorder="1" applyAlignment="1">
      <alignment horizontal="center" vertical="center" wrapText="1"/>
    </xf>
    <xf numFmtId="0" fontId="45" fillId="24" borderId="0" xfId="0" applyFont="1" applyFill="1" applyAlignment="1">
      <alignment horizontal="center" vertical="center" wrapText="1"/>
    </xf>
    <xf numFmtId="0" fontId="45" fillId="24" borderId="0" xfId="0" applyFont="1" applyFill="1" applyAlignment="1">
      <alignment vertical="center" wrapText="1"/>
    </xf>
    <xf numFmtId="0" fontId="44" fillId="24" borderId="0" xfId="0" applyFont="1" applyFill="1">
      <alignment vertical="center"/>
    </xf>
    <xf numFmtId="0" fontId="44" fillId="24" borderId="0" xfId="0" applyFont="1" applyFill="1" applyAlignment="1">
      <alignment horizontal="center" vertical="center"/>
    </xf>
    <xf numFmtId="49" fontId="104" fillId="0" borderId="0" xfId="0" applyNumberFormat="1" applyFont="1">
      <alignment vertical="center"/>
    </xf>
    <xf numFmtId="49" fontId="105" fillId="0" borderId="0" xfId="0" applyNumberFormat="1" applyFont="1">
      <alignment vertical="center"/>
    </xf>
    <xf numFmtId="0" fontId="29" fillId="0" borderId="54" xfId="0" applyFont="1" applyBorder="1">
      <alignment vertical="center"/>
    </xf>
    <xf numFmtId="0" fontId="28" fillId="0" borderId="67" xfId="43" applyFont="1" applyBorder="1" applyAlignment="1">
      <alignment horizontal="left" vertical="center" wrapText="1"/>
    </xf>
    <xf numFmtId="0" fontId="28" fillId="0" borderId="63" xfId="43" applyFont="1" applyBorder="1" applyAlignment="1">
      <alignment horizontal="left" vertical="center" wrapText="1"/>
    </xf>
    <xf numFmtId="0" fontId="41" fillId="25" borderId="10" xfId="0" applyFont="1" applyFill="1" applyBorder="1" applyAlignment="1" applyProtection="1">
      <alignment vertical="center" wrapText="1"/>
      <protection locked="0"/>
    </xf>
    <xf numFmtId="0" fontId="41" fillId="25" borderId="24" xfId="0" applyFont="1" applyFill="1" applyBorder="1" applyAlignment="1" applyProtection="1">
      <alignment vertical="center" wrapText="1"/>
      <protection locked="0"/>
    </xf>
    <xf numFmtId="0" fontId="28" fillId="0" borderId="37" xfId="43" applyFont="1" applyBorder="1" applyAlignment="1">
      <alignment horizontal="left" vertical="center" wrapText="1"/>
    </xf>
    <xf numFmtId="0" fontId="28" fillId="0" borderId="44" xfId="43" applyFont="1" applyBorder="1" applyAlignment="1">
      <alignment horizontal="left" vertical="center" wrapText="1"/>
    </xf>
    <xf numFmtId="185" fontId="29" fillId="0" borderId="0" xfId="0" applyNumberFormat="1" applyFont="1">
      <alignment vertical="center"/>
    </xf>
    <xf numFmtId="0" fontId="104" fillId="0" borderId="0" xfId="0" applyFont="1">
      <alignment vertical="center"/>
    </xf>
    <xf numFmtId="178" fontId="33" fillId="0" borderId="24" xfId="28" applyNumberFormat="1" applyFont="1" applyFill="1" applyBorder="1" applyAlignment="1" applyProtection="1">
      <alignment vertical="center" shrinkToFit="1"/>
    </xf>
    <xf numFmtId="0" fontId="40" fillId="0" borderId="0" xfId="0" applyFont="1" applyAlignment="1">
      <alignment horizontal="left" vertical="center"/>
    </xf>
    <xf numFmtId="0" fontId="40" fillId="24" borderId="0" xfId="0" applyFont="1" applyFill="1" applyAlignment="1">
      <alignment vertical="center" wrapText="1"/>
    </xf>
    <xf numFmtId="0" fontId="45" fillId="32" borderId="63" xfId="0" applyFont="1" applyFill="1" applyBorder="1" applyAlignment="1" applyProtection="1">
      <alignment horizontal="center" vertical="center" wrapText="1"/>
      <protection locked="0"/>
    </xf>
    <xf numFmtId="0" fontId="45" fillId="32" borderId="64" xfId="0" applyFont="1" applyFill="1" applyBorder="1" applyAlignment="1" applyProtection="1">
      <alignment horizontal="center" vertical="center" wrapText="1"/>
      <protection locked="0"/>
    </xf>
    <xf numFmtId="0" fontId="45" fillId="32" borderId="62" xfId="0" applyFont="1" applyFill="1" applyBorder="1" applyAlignment="1" applyProtection="1">
      <alignment horizontal="center" vertical="center" wrapText="1"/>
      <protection locked="0"/>
    </xf>
    <xf numFmtId="0" fontId="45" fillId="32" borderId="83" xfId="0" applyFont="1" applyFill="1" applyBorder="1" applyAlignment="1" applyProtection="1">
      <alignment horizontal="center" vertical="center" wrapText="1"/>
      <protection locked="0"/>
    </xf>
    <xf numFmtId="0" fontId="49" fillId="32" borderId="57" xfId="0" applyFont="1" applyFill="1" applyBorder="1" applyAlignment="1" applyProtection="1">
      <alignment horizontal="center" vertical="center" wrapText="1"/>
      <protection locked="0"/>
    </xf>
    <xf numFmtId="0" fontId="49" fillId="32" borderId="61" xfId="0" applyFont="1" applyFill="1" applyBorder="1" applyAlignment="1" applyProtection="1">
      <alignment horizontal="center" vertical="center" wrapText="1"/>
      <protection locked="0"/>
    </xf>
    <xf numFmtId="0" fontId="40" fillId="0" borderId="33" xfId="0" applyFont="1" applyBorder="1" applyAlignment="1">
      <alignment vertical="center" wrapText="1"/>
    </xf>
    <xf numFmtId="0" fontId="40" fillId="0" borderId="47" xfId="0" applyFont="1" applyBorder="1" applyAlignment="1">
      <alignment vertical="center" wrapText="1"/>
    </xf>
    <xf numFmtId="0" fontId="40" fillId="0" borderId="19" xfId="0" applyFont="1" applyBorder="1" applyAlignment="1">
      <alignment vertical="center" wrapText="1"/>
    </xf>
    <xf numFmtId="0" fontId="40" fillId="0" borderId="45" xfId="0" applyFont="1" applyBorder="1" applyAlignment="1">
      <alignment vertical="center" wrapText="1"/>
    </xf>
    <xf numFmtId="0" fontId="40" fillId="0" borderId="10" xfId="0" applyFont="1" applyBorder="1" applyAlignment="1">
      <alignment vertical="center" wrapText="1"/>
    </xf>
    <xf numFmtId="0" fontId="40" fillId="0" borderId="20" xfId="0" applyFont="1" applyBorder="1" applyAlignment="1">
      <alignment vertical="center" wrapText="1"/>
    </xf>
    <xf numFmtId="0" fontId="40" fillId="0" borderId="36" xfId="0" applyFont="1" applyBorder="1" applyAlignment="1">
      <alignment vertical="center" wrapText="1"/>
    </xf>
    <xf numFmtId="0" fontId="40" fillId="0" borderId="24" xfId="0" applyFont="1" applyBorder="1" applyAlignment="1">
      <alignment vertical="center" wrapText="1"/>
    </xf>
    <xf numFmtId="0" fontId="40" fillId="0" borderId="23" xfId="0" applyFont="1" applyBorder="1" applyAlignment="1">
      <alignment vertical="center" wrapText="1"/>
    </xf>
    <xf numFmtId="49" fontId="28" fillId="0" borderId="56" xfId="0" applyNumberFormat="1" applyFont="1" applyBorder="1">
      <alignment vertical="center"/>
    </xf>
    <xf numFmtId="0" fontId="28" fillId="0" borderId="45" xfId="0" applyFont="1" applyBorder="1">
      <alignment vertical="center"/>
    </xf>
    <xf numFmtId="49" fontId="28" fillId="0" borderId="45" xfId="0" applyNumberFormat="1" applyFont="1" applyBorder="1">
      <alignment vertical="center"/>
    </xf>
    <xf numFmtId="0" fontId="28" fillId="0" borderId="10" xfId="0" applyFont="1" applyBorder="1" applyAlignment="1">
      <alignment horizontal="right" vertical="center"/>
    </xf>
    <xf numFmtId="0" fontId="28" fillId="0" borderId="37" xfId="0" applyFont="1" applyBorder="1">
      <alignment vertical="center"/>
    </xf>
    <xf numFmtId="0" fontId="28" fillId="0" borderId="0" xfId="0" applyFont="1" applyAlignment="1">
      <alignment horizontal="center" vertical="center" wrapText="1"/>
    </xf>
    <xf numFmtId="0" fontId="28" fillId="0" borderId="0" xfId="0" applyFont="1" applyAlignment="1">
      <alignment horizontal="left" vertical="center"/>
    </xf>
    <xf numFmtId="0" fontId="108" fillId="0" borderId="0" xfId="0" applyFont="1">
      <alignment vertical="center"/>
    </xf>
    <xf numFmtId="0" fontId="28" fillId="0" borderId="62" xfId="0" applyFont="1" applyBorder="1" applyAlignment="1">
      <alignment horizontal="center" vertical="center"/>
    </xf>
    <xf numFmtId="0" fontId="28" fillId="0" borderId="64" xfId="0" applyFont="1" applyBorder="1" applyAlignment="1">
      <alignment horizontal="center" vertical="center"/>
    </xf>
    <xf numFmtId="0" fontId="63" fillId="0" borderId="23" xfId="0" applyFont="1" applyBorder="1" applyAlignment="1">
      <alignment vertical="center" wrapText="1"/>
    </xf>
    <xf numFmtId="0" fontId="28" fillId="0" borderId="33" xfId="0" applyFont="1" applyBorder="1" applyAlignment="1">
      <alignment horizontal="center" vertical="center" wrapText="1"/>
    </xf>
    <xf numFmtId="0" fontId="28" fillId="0" borderId="47" xfId="0" applyFont="1" applyBorder="1" applyAlignment="1">
      <alignment horizontal="center" vertical="center" wrapText="1"/>
    </xf>
    <xf numFmtId="0" fontId="28" fillId="0" borderId="47" xfId="0" applyFont="1" applyBorder="1" applyAlignment="1">
      <alignment horizontal="center" vertical="center"/>
    </xf>
    <xf numFmtId="0" fontId="28" fillId="0" borderId="47" xfId="28" applyNumberFormat="1" applyFont="1" applyBorder="1" applyAlignment="1">
      <alignment horizontal="center" vertical="center" wrapText="1"/>
    </xf>
    <xf numFmtId="0" fontId="28" fillId="0" borderId="19" xfId="28" applyNumberFormat="1" applyFont="1" applyBorder="1" applyAlignment="1">
      <alignment horizontal="center" vertical="center" wrapText="1"/>
    </xf>
    <xf numFmtId="0" fontId="28" fillId="0" borderId="19" xfId="28" applyNumberFormat="1" applyFont="1" applyFill="1" applyBorder="1" applyAlignment="1">
      <alignment horizontal="center" vertical="center" wrapText="1"/>
    </xf>
    <xf numFmtId="0" fontId="28" fillId="0" borderId="113" xfId="0" applyFont="1" applyBorder="1" applyAlignment="1">
      <alignment vertical="center" wrapText="1"/>
    </xf>
    <xf numFmtId="0" fontId="28" fillId="0" borderId="45"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10" xfId="0" applyFont="1" applyBorder="1" applyAlignment="1">
      <alignment horizontal="center" vertical="center"/>
    </xf>
    <xf numFmtId="0" fontId="28" fillId="0" borderId="10" xfId="28" applyNumberFormat="1" applyFont="1" applyBorder="1" applyAlignment="1">
      <alignment horizontal="center" vertical="center" wrapText="1"/>
    </xf>
    <xf numFmtId="0" fontId="28" fillId="0" borderId="20" xfId="28" applyNumberFormat="1" applyFont="1" applyBorder="1" applyAlignment="1">
      <alignment horizontal="center" vertical="center" wrapText="1"/>
    </xf>
    <xf numFmtId="0" fontId="28" fillId="0" borderId="20" xfId="28" applyNumberFormat="1" applyFont="1" applyFill="1" applyBorder="1" applyAlignment="1">
      <alignment horizontal="center" vertical="center" wrapText="1"/>
    </xf>
    <xf numFmtId="0" fontId="28" fillId="0" borderId="20" xfId="0" applyFont="1" applyBorder="1">
      <alignment vertical="center"/>
    </xf>
    <xf numFmtId="0" fontId="28" fillId="0" borderId="36"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24" xfId="0" applyFont="1" applyBorder="1" applyAlignment="1">
      <alignment horizontal="center" vertical="center"/>
    </xf>
    <xf numFmtId="0" fontId="28" fillId="0" borderId="24" xfId="28" applyNumberFormat="1" applyFont="1" applyBorder="1" applyAlignment="1">
      <alignment horizontal="center" vertical="center" wrapText="1"/>
    </xf>
    <xf numFmtId="0" fontId="28" fillId="0" borderId="23" xfId="0" applyFont="1" applyBorder="1">
      <alignment vertical="center"/>
    </xf>
    <xf numFmtId="0" fontId="28" fillId="0" borderId="0" xfId="0" applyFont="1" applyAlignment="1">
      <alignment horizontal="left" vertical="center" wrapText="1"/>
    </xf>
    <xf numFmtId="49" fontId="28" fillId="0" borderId="16" xfId="0" applyNumberFormat="1" applyFont="1" applyBorder="1">
      <alignment vertical="center"/>
    </xf>
    <xf numFmtId="49" fontId="28" fillId="0" borderId="12" xfId="0" applyNumberFormat="1" applyFont="1" applyBorder="1">
      <alignment vertical="center"/>
    </xf>
    <xf numFmtId="178" fontId="28" fillId="0" borderId="63" xfId="28" applyNumberFormat="1" applyFont="1" applyBorder="1" applyAlignment="1">
      <alignment horizontal="right" vertical="center" wrapText="1"/>
    </xf>
    <xf numFmtId="178" fontId="28" fillId="0" borderId="67" xfId="28" applyNumberFormat="1" applyFont="1" applyBorder="1" applyAlignment="1">
      <alignment horizontal="right" vertical="center" wrapText="1"/>
    </xf>
    <xf numFmtId="0" fontId="28" fillId="0" borderId="23" xfId="0" applyFont="1" applyBorder="1" applyAlignment="1">
      <alignment horizontal="center" vertical="center" wrapText="1"/>
    </xf>
    <xf numFmtId="0" fontId="28" fillId="0" borderId="36" xfId="28" applyNumberFormat="1" applyFont="1" applyBorder="1" applyAlignment="1">
      <alignment horizontal="center" vertical="center" wrapText="1"/>
    </xf>
    <xf numFmtId="0" fontId="28" fillId="0" borderId="23" xfId="28" applyNumberFormat="1" applyFont="1" applyBorder="1" applyAlignment="1">
      <alignment horizontal="center" vertical="center" wrapText="1"/>
    </xf>
    <xf numFmtId="0" fontId="35" fillId="24" borderId="0" xfId="0" applyFont="1" applyFill="1" applyAlignment="1">
      <alignment horizontal="left" vertical="center"/>
    </xf>
    <xf numFmtId="0" fontId="49" fillId="0" borderId="0" xfId="0" applyFont="1" applyAlignment="1">
      <alignment vertical="center" wrapText="1"/>
    </xf>
    <xf numFmtId="0" fontId="40" fillId="24" borderId="0" xfId="0" applyFont="1" applyFill="1">
      <alignment vertical="center"/>
    </xf>
    <xf numFmtId="0" fontId="28" fillId="0" borderId="61" xfId="0" applyFont="1" applyBorder="1" applyAlignment="1">
      <alignment vertical="center" wrapText="1"/>
    </xf>
    <xf numFmtId="0" fontId="29" fillId="0" borderId="62" xfId="0" applyFont="1" applyBorder="1">
      <alignment vertical="center"/>
    </xf>
    <xf numFmtId="0" fontId="29" fillId="0" borderId="63" xfId="0" applyFont="1" applyBorder="1">
      <alignment vertical="center"/>
    </xf>
    <xf numFmtId="0" fontId="63" fillId="0" borderId="57" xfId="98" applyFont="1" applyBorder="1" applyAlignment="1">
      <alignment vertical="center"/>
    </xf>
    <xf numFmtId="49" fontId="43" fillId="24" borderId="0" xfId="0" applyNumberFormat="1" applyFont="1" applyFill="1">
      <alignment vertical="center"/>
    </xf>
    <xf numFmtId="0" fontId="28" fillId="0" borderId="38" xfId="28" applyNumberFormat="1" applyFont="1" applyBorder="1" applyAlignment="1">
      <alignment horizontal="center" vertical="center" wrapText="1"/>
    </xf>
    <xf numFmtId="178" fontId="28" fillId="0" borderId="16" xfId="28" applyNumberFormat="1" applyFont="1" applyBorder="1" applyAlignment="1">
      <alignment horizontal="right" vertical="center" wrapText="1"/>
    </xf>
    <xf numFmtId="178" fontId="28" fillId="0" borderId="12" xfId="28" applyNumberFormat="1" applyFont="1" applyBorder="1" applyAlignment="1">
      <alignment horizontal="right" vertical="center" wrapText="1"/>
    </xf>
    <xf numFmtId="178" fontId="28" fillId="0" borderId="19" xfId="28" applyNumberFormat="1" applyFont="1" applyBorder="1" applyAlignment="1">
      <alignment horizontal="right" vertical="center" wrapText="1"/>
    </xf>
    <xf numFmtId="0" fontId="28" fillId="0" borderId="63" xfId="28" applyNumberFormat="1" applyFont="1" applyBorder="1" applyAlignment="1">
      <alignment horizontal="center" vertical="center" wrapText="1"/>
    </xf>
    <xf numFmtId="0" fontId="28" fillId="0" borderId="64" xfId="28" applyNumberFormat="1" applyFont="1" applyBorder="1" applyAlignment="1">
      <alignment horizontal="center" vertical="center" wrapText="1"/>
    </xf>
    <xf numFmtId="0" fontId="28" fillId="0" borderId="67" xfId="28" applyNumberFormat="1" applyFont="1" applyBorder="1" applyAlignment="1">
      <alignment horizontal="center" vertical="center" wrapText="1"/>
    </xf>
    <xf numFmtId="0" fontId="38" fillId="32" borderId="10" xfId="0" applyFont="1" applyFill="1" applyBorder="1" applyAlignment="1" applyProtection="1">
      <alignment horizontal="center" vertical="center"/>
      <protection locked="0"/>
    </xf>
    <xf numFmtId="0" fontId="38" fillId="32" borderId="43" xfId="0" applyFont="1" applyFill="1" applyBorder="1" applyAlignment="1" applyProtection="1">
      <alignment horizontal="center" vertical="center"/>
      <protection locked="0"/>
    </xf>
    <xf numFmtId="0" fontId="38" fillId="0" borderId="43" xfId="0" applyFont="1" applyBorder="1" applyAlignment="1" applyProtection="1">
      <alignment horizontal="center" vertical="center" wrapText="1"/>
      <protection locked="0"/>
    </xf>
    <xf numFmtId="0" fontId="38" fillId="0" borderId="10" xfId="0" applyFont="1" applyBorder="1" applyAlignment="1" applyProtection="1">
      <alignment horizontal="center" vertical="center" wrapText="1"/>
      <protection locked="0"/>
    </xf>
    <xf numFmtId="0" fontId="38" fillId="32" borderId="24" xfId="0" applyFont="1" applyFill="1" applyBorder="1" applyAlignment="1" applyProtection="1">
      <alignment horizontal="center" vertical="center"/>
      <protection locked="0"/>
    </xf>
    <xf numFmtId="0" fontId="38" fillId="0" borderId="24" xfId="0" applyFont="1" applyBorder="1" applyAlignment="1" applyProtection="1">
      <alignment horizontal="center" vertical="center" wrapText="1"/>
      <protection locked="0"/>
    </xf>
    <xf numFmtId="0" fontId="38" fillId="0" borderId="0" xfId="0" applyFont="1">
      <alignment vertical="center"/>
    </xf>
    <xf numFmtId="0" fontId="38" fillId="0" borderId="0" xfId="0" applyFont="1" applyAlignment="1">
      <alignment horizontal="left" vertical="center"/>
    </xf>
    <xf numFmtId="0" fontId="33" fillId="0" borderId="0" xfId="0" applyFont="1" applyAlignment="1">
      <alignment horizontal="left" vertical="center"/>
    </xf>
    <xf numFmtId="0" fontId="37" fillId="0" borderId="0" xfId="0" applyFont="1">
      <alignment vertical="center"/>
    </xf>
    <xf numFmtId="0" fontId="96" fillId="0" borderId="0" xfId="0" applyFont="1">
      <alignment vertical="center"/>
    </xf>
    <xf numFmtId="0" fontId="40" fillId="0" borderId="0" xfId="0" applyFont="1" applyAlignment="1">
      <alignment horizontal="center" vertical="center" wrapText="1"/>
    </xf>
    <xf numFmtId="0" fontId="107" fillId="0" borderId="0" xfId="0" applyFont="1">
      <alignment vertical="center"/>
    </xf>
    <xf numFmtId="0" fontId="30" fillId="0" borderId="0" xfId="0" applyFont="1" applyAlignment="1">
      <alignment horizontal="left" vertical="center" wrapText="1"/>
    </xf>
    <xf numFmtId="0" fontId="43" fillId="0" borderId="0" xfId="0" applyFont="1" applyAlignment="1">
      <alignment horizontal="left" vertical="center" wrapText="1"/>
    </xf>
    <xf numFmtId="0" fontId="97" fillId="0" borderId="0" xfId="0" applyFont="1">
      <alignment vertical="center"/>
    </xf>
    <xf numFmtId="0" fontId="42" fillId="0" borderId="0" xfId="0" applyFont="1">
      <alignment vertical="center"/>
    </xf>
    <xf numFmtId="0" fontId="59" fillId="0" borderId="0" xfId="0" applyFont="1">
      <alignment vertical="center"/>
    </xf>
    <xf numFmtId="0" fontId="70" fillId="0" borderId="0" xfId="0" applyFont="1">
      <alignment vertical="center"/>
    </xf>
    <xf numFmtId="0" fontId="38" fillId="24" borderId="0" xfId="0" applyFont="1" applyFill="1">
      <alignment vertical="center"/>
    </xf>
    <xf numFmtId="0" fontId="70" fillId="24" borderId="0" xfId="0" applyFont="1" applyFill="1">
      <alignment vertical="center"/>
    </xf>
    <xf numFmtId="0" fontId="38" fillId="0" borderId="0" xfId="0" applyFont="1" applyAlignment="1">
      <alignment horizontal="center" vertical="center"/>
    </xf>
    <xf numFmtId="0" fontId="38" fillId="24" borderId="0" xfId="0" applyFont="1" applyFill="1" applyAlignment="1">
      <alignment horizontal="center" vertical="center"/>
    </xf>
    <xf numFmtId="0" fontId="44" fillId="0" borderId="0" xfId="0" applyFont="1" applyAlignment="1">
      <alignment horizontal="left" vertical="center" wrapText="1"/>
    </xf>
    <xf numFmtId="0" fontId="91" fillId="0" borderId="145" xfId="0" applyFont="1" applyBorder="1">
      <alignment vertical="center"/>
    </xf>
    <xf numFmtId="0" fontId="30" fillId="0" borderId="0" xfId="0" applyFont="1">
      <alignment vertical="center"/>
    </xf>
    <xf numFmtId="0" fontId="38" fillId="0" borderId="0" xfId="0" applyFont="1" applyAlignment="1">
      <alignment horizontal="center" vertical="center" wrapText="1"/>
    </xf>
    <xf numFmtId="0" fontId="33" fillId="24" borderId="0" xfId="0" applyFont="1" applyFill="1" applyAlignment="1">
      <alignment horizontal="center" vertical="center"/>
    </xf>
    <xf numFmtId="0" fontId="28" fillId="0" borderId="17" xfId="0" applyFont="1" applyBorder="1" applyAlignment="1">
      <alignment horizontal="left" vertical="center" wrapText="1"/>
    </xf>
    <xf numFmtId="0" fontId="27" fillId="0" borderId="0" xfId="0" applyFont="1" applyAlignment="1">
      <alignment horizontal="center" vertical="center" wrapText="1"/>
    </xf>
    <xf numFmtId="0" fontId="41" fillId="0" borderId="12" xfId="0" applyFont="1" applyBorder="1" applyAlignment="1">
      <alignment horizontal="center" vertical="center"/>
    </xf>
    <xf numFmtId="0" fontId="41" fillId="24" borderId="0" xfId="0" applyFont="1" applyFill="1" applyAlignment="1">
      <alignment horizontal="center" vertical="center" wrapText="1"/>
    </xf>
    <xf numFmtId="0" fontId="35" fillId="24" borderId="0" xfId="0" applyFont="1" applyFill="1" applyAlignment="1">
      <alignment vertical="top" wrapText="1"/>
    </xf>
    <xf numFmtId="0" fontId="35" fillId="0" borderId="0" xfId="0" applyFont="1" applyAlignment="1">
      <alignment horizontal="center" vertical="center"/>
    </xf>
    <xf numFmtId="0" fontId="33" fillId="0" borderId="0" xfId="0" applyFont="1" applyAlignment="1">
      <alignment horizontal="right" vertical="top" wrapText="1"/>
    </xf>
    <xf numFmtId="177" fontId="33" fillId="32" borderId="43" xfId="0" applyNumberFormat="1" applyFont="1" applyFill="1" applyBorder="1" applyAlignment="1" applyProtection="1">
      <alignment horizontal="center" vertical="center"/>
      <protection locked="0"/>
    </xf>
    <xf numFmtId="177" fontId="33" fillId="32" borderId="10" xfId="0" applyNumberFormat="1" applyFont="1" applyFill="1" applyBorder="1" applyAlignment="1" applyProtection="1">
      <alignment horizontal="center" vertical="center"/>
      <protection locked="0"/>
    </xf>
    <xf numFmtId="177" fontId="33" fillId="32" borderId="10" xfId="0" applyNumberFormat="1" applyFont="1" applyFill="1" applyBorder="1" applyProtection="1">
      <alignment vertical="center"/>
      <protection locked="0"/>
    </xf>
    <xf numFmtId="177" fontId="33" fillId="32" borderId="24" xfId="0" applyNumberFormat="1" applyFont="1" applyFill="1" applyBorder="1" applyProtection="1">
      <alignment vertical="center"/>
      <protection locked="0"/>
    </xf>
    <xf numFmtId="177" fontId="33" fillId="32" borderId="24" xfId="0" applyNumberFormat="1" applyFont="1" applyFill="1" applyBorder="1" applyAlignment="1" applyProtection="1">
      <alignment horizontal="center" vertical="center"/>
      <protection locked="0"/>
    </xf>
    <xf numFmtId="0" fontId="60" fillId="24" borderId="0" xfId="0" applyFont="1" applyFill="1">
      <alignment vertical="center"/>
    </xf>
    <xf numFmtId="0" fontId="0" fillId="24" borderId="0" xfId="0" applyFill="1" applyAlignment="1">
      <alignment vertical="center" wrapText="1"/>
    </xf>
    <xf numFmtId="0" fontId="59" fillId="24" borderId="0" xfId="0" applyFont="1" applyFill="1">
      <alignment vertical="center"/>
    </xf>
    <xf numFmtId="0" fontId="33" fillId="24" borderId="0" xfId="0" applyFont="1" applyFill="1" applyAlignment="1">
      <alignment vertical="center" wrapText="1"/>
    </xf>
    <xf numFmtId="0" fontId="70" fillId="24" borderId="0" xfId="0" applyFont="1" applyFill="1" applyAlignment="1">
      <alignment horizontal="center" vertical="center"/>
    </xf>
    <xf numFmtId="0" fontId="40" fillId="0" borderId="0" xfId="0" applyFont="1" applyAlignment="1">
      <alignment vertical="center" wrapText="1"/>
    </xf>
    <xf numFmtId="0" fontId="38" fillId="24" borderId="0" xfId="0" applyFont="1" applyFill="1" applyAlignment="1">
      <alignment horizontal="right" vertical="center"/>
    </xf>
    <xf numFmtId="0" fontId="33" fillId="24" borderId="0" xfId="0" applyFont="1" applyFill="1" applyAlignment="1">
      <alignment vertical="top" wrapText="1"/>
    </xf>
    <xf numFmtId="0" fontId="33" fillId="24" borderId="0" xfId="0" applyFont="1" applyFill="1" applyAlignment="1">
      <alignment horizontal="left" vertical="center" wrapText="1"/>
    </xf>
    <xf numFmtId="0" fontId="33" fillId="24" borderId="0" xfId="0" applyFont="1" applyFill="1" applyAlignment="1">
      <alignment horizontal="left" vertical="center"/>
    </xf>
    <xf numFmtId="0" fontId="38" fillId="24" borderId="0" xfId="0" applyFont="1" applyFill="1" applyAlignment="1">
      <alignment horizontal="left" vertical="center"/>
    </xf>
    <xf numFmtId="0" fontId="0" fillId="0" borderId="0" xfId="0" applyAlignment="1">
      <alignment horizontal="center" vertical="center"/>
    </xf>
    <xf numFmtId="0" fontId="0" fillId="24" borderId="0" xfId="0" applyFill="1" applyAlignment="1">
      <alignment horizontal="right" vertical="center" wrapText="1"/>
    </xf>
    <xf numFmtId="0" fontId="0" fillId="24" borderId="0" xfId="0" applyFill="1" applyAlignment="1">
      <alignment horizontal="right" vertical="center"/>
    </xf>
    <xf numFmtId="0" fontId="40" fillId="24" borderId="0" xfId="0" applyFont="1" applyFill="1" applyAlignment="1">
      <alignment horizontal="center" vertical="center" wrapText="1"/>
    </xf>
    <xf numFmtId="0" fontId="33" fillId="24" borderId="24" xfId="0" applyFont="1" applyFill="1" applyBorder="1" applyAlignment="1">
      <alignment horizontal="center" vertical="center" wrapText="1" shrinkToFit="1"/>
    </xf>
    <xf numFmtId="0" fontId="38" fillId="24" borderId="77" xfId="0" applyFont="1" applyFill="1" applyBorder="1" applyAlignment="1">
      <alignment horizontal="center" vertical="center" wrapText="1"/>
    </xf>
    <xf numFmtId="0" fontId="91" fillId="24" borderId="100" xfId="0" applyFont="1" applyFill="1" applyBorder="1" applyAlignment="1">
      <alignment horizontal="center" vertical="center" wrapText="1"/>
    </xf>
    <xf numFmtId="0" fontId="33" fillId="0" borderId="56" xfId="0" applyFont="1" applyBorder="1" applyAlignment="1">
      <alignment vertical="center" wrapText="1"/>
    </xf>
    <xf numFmtId="0" fontId="33" fillId="0" borderId="16" xfId="0" applyFont="1" applyBorder="1" applyAlignment="1">
      <alignment horizontal="center" vertical="center"/>
    </xf>
    <xf numFmtId="0" fontId="33" fillId="0" borderId="16" xfId="0" applyFont="1" applyBorder="1" applyAlignment="1">
      <alignment horizontal="left" vertical="center" wrapText="1"/>
    </xf>
    <xf numFmtId="0" fontId="33" fillId="0" borderId="16" xfId="0" applyFont="1" applyBorder="1" applyAlignment="1">
      <alignment horizontal="center" vertical="center" wrapText="1"/>
    </xf>
    <xf numFmtId="0" fontId="42" fillId="0" borderId="43" xfId="0" applyFont="1" applyBorder="1" applyAlignment="1">
      <alignment horizontal="center" vertical="center"/>
    </xf>
    <xf numFmtId="177" fontId="33" fillId="0" borderId="47" xfId="0" applyNumberFormat="1" applyFont="1" applyBorder="1" applyAlignment="1">
      <alignment vertical="center" wrapText="1"/>
    </xf>
    <xf numFmtId="0" fontId="91" fillId="0" borderId="100" xfId="0" applyFont="1" applyBorder="1">
      <alignment vertical="center"/>
    </xf>
    <xf numFmtId="0" fontId="91" fillId="0" borderId="100" xfId="0" applyFont="1" applyBorder="1" applyAlignment="1">
      <alignment vertical="center" wrapText="1"/>
    </xf>
    <xf numFmtId="0" fontId="33" fillId="0" borderId="45" xfId="0" applyFont="1" applyBorder="1" applyAlignment="1">
      <alignment vertical="center" wrapText="1"/>
    </xf>
    <xf numFmtId="0" fontId="33" fillId="0" borderId="12" xfId="0" applyFont="1" applyBorder="1" applyAlignment="1">
      <alignment horizontal="center" vertical="center"/>
    </xf>
    <xf numFmtId="0" fontId="33" fillId="0" borderId="12" xfId="0" applyFont="1" applyBorder="1" applyAlignment="1">
      <alignment horizontal="left" vertical="center" wrapText="1"/>
    </xf>
    <xf numFmtId="177" fontId="33" fillId="0" borderId="10" xfId="0" applyNumberFormat="1" applyFont="1" applyBorder="1" applyAlignment="1">
      <alignment vertical="center" wrapText="1"/>
    </xf>
    <xf numFmtId="0" fontId="33" fillId="0" borderId="36" xfId="0" applyFont="1" applyBorder="1" applyAlignment="1">
      <alignment vertical="center" wrapText="1"/>
    </xf>
    <xf numFmtId="0" fontId="33" fillId="0" borderId="38" xfId="0" applyFont="1" applyBorder="1" applyAlignment="1">
      <alignment horizontal="center" vertical="center"/>
    </xf>
    <xf numFmtId="0" fontId="33" fillId="0" borderId="38" xfId="0" applyFont="1" applyBorder="1" applyAlignment="1">
      <alignment horizontal="left" vertical="center" wrapText="1"/>
    </xf>
    <xf numFmtId="0" fontId="33" fillId="0" borderId="69" xfId="0" applyFont="1" applyBorder="1" applyAlignment="1">
      <alignment horizontal="center" vertical="center" wrapText="1"/>
    </xf>
    <xf numFmtId="177" fontId="33" fillId="0" borderId="24" xfId="0" applyNumberFormat="1" applyFont="1" applyBorder="1" applyAlignment="1">
      <alignment vertical="center" wrapText="1"/>
    </xf>
    <xf numFmtId="0" fontId="0" fillId="0" borderId="0" xfId="0" applyAlignment="1">
      <alignment horizontal="left" vertical="center" wrapText="1"/>
    </xf>
    <xf numFmtId="0" fontId="91" fillId="0" borderId="100" xfId="0" applyFont="1" applyBorder="1" applyAlignment="1">
      <alignment horizontal="center" vertical="center"/>
    </xf>
    <xf numFmtId="0" fontId="102" fillId="24" borderId="0" xfId="0" applyFont="1" applyFill="1">
      <alignment vertical="center"/>
    </xf>
    <xf numFmtId="0" fontId="30" fillId="24" borderId="0" xfId="0" applyFont="1" applyFill="1" applyAlignment="1">
      <alignment vertical="center" shrinkToFit="1"/>
    </xf>
    <xf numFmtId="0" fontId="30" fillId="24" borderId="0" xfId="0" applyFont="1" applyFill="1" applyAlignment="1">
      <alignment horizontal="left" vertical="center"/>
    </xf>
    <xf numFmtId="49" fontId="30" fillId="24" borderId="0" xfId="0" applyNumberFormat="1" applyFont="1" applyFill="1">
      <alignment vertical="center"/>
    </xf>
    <xf numFmtId="0" fontId="42" fillId="24" borderId="0" xfId="0" applyFont="1" applyFill="1">
      <alignment vertical="center"/>
    </xf>
    <xf numFmtId="49" fontId="59" fillId="24" borderId="0" xfId="0" applyNumberFormat="1" applyFont="1" applyFill="1">
      <alignment vertical="center"/>
    </xf>
    <xf numFmtId="0" fontId="59" fillId="24" borderId="0" xfId="0" applyFont="1" applyFill="1" applyAlignment="1">
      <alignment vertical="center" shrinkToFit="1"/>
    </xf>
    <xf numFmtId="0" fontId="33" fillId="24" borderId="0" xfId="0" applyFont="1" applyFill="1">
      <alignment vertical="center"/>
    </xf>
    <xf numFmtId="0" fontId="78" fillId="24" borderId="0" xfId="0" applyFont="1" applyFill="1">
      <alignment vertical="center"/>
    </xf>
    <xf numFmtId="0" fontId="79" fillId="24" borderId="0" xfId="0" applyFont="1" applyFill="1">
      <alignment vertical="center"/>
    </xf>
    <xf numFmtId="0" fontId="80" fillId="24" borderId="0" xfId="0" applyFont="1" applyFill="1">
      <alignment vertical="center"/>
    </xf>
    <xf numFmtId="0" fontId="37" fillId="24" borderId="57" xfId="0" applyFont="1" applyFill="1" applyBorder="1" applyAlignment="1">
      <alignment horizontal="center" vertical="center"/>
    </xf>
    <xf numFmtId="0" fontId="81" fillId="0" borderId="0" xfId="0" applyFont="1" applyAlignment="1">
      <alignment horizontal="center" vertical="center" wrapText="1"/>
    </xf>
    <xf numFmtId="0" fontId="81" fillId="24" borderId="0" xfId="0" applyFont="1" applyFill="1" applyAlignment="1">
      <alignment horizontal="center" vertical="center" wrapText="1"/>
    </xf>
    <xf numFmtId="0" fontId="82" fillId="0" borderId="0" xfId="0" applyFont="1">
      <alignment vertical="center"/>
    </xf>
    <xf numFmtId="0" fontId="82" fillId="0" borderId="0" xfId="0" applyFont="1" applyAlignment="1">
      <alignment vertical="center" wrapText="1"/>
    </xf>
    <xf numFmtId="0" fontId="106" fillId="24" borderId="0" xfId="0" applyFont="1" applyFill="1">
      <alignment vertical="center"/>
    </xf>
    <xf numFmtId="0" fontId="84" fillId="24" borderId="0" xfId="0" applyFont="1" applyFill="1" applyAlignment="1">
      <alignment vertical="center" shrinkToFit="1"/>
    </xf>
    <xf numFmtId="0" fontId="84" fillId="24" borderId="0" xfId="0" applyFont="1" applyFill="1">
      <alignment vertical="center"/>
    </xf>
    <xf numFmtId="0" fontId="84" fillId="24" borderId="0" xfId="0" applyFont="1" applyFill="1" applyAlignment="1">
      <alignment horizontal="left" vertical="center"/>
    </xf>
    <xf numFmtId="0" fontId="34" fillId="24" borderId="0" xfId="0" applyFont="1" applyFill="1">
      <alignment vertical="center"/>
    </xf>
    <xf numFmtId="49" fontId="84" fillId="24" borderId="0" xfId="0" applyNumberFormat="1" applyFont="1" applyFill="1">
      <alignment vertical="center"/>
    </xf>
    <xf numFmtId="0" fontId="59" fillId="24" borderId="0" xfId="0" applyFont="1" applyFill="1" applyAlignment="1">
      <alignment horizontal="right" vertical="center"/>
    </xf>
    <xf numFmtId="0" fontId="30" fillId="24" borderId="0" xfId="0" applyFont="1" applyFill="1" applyAlignment="1">
      <alignment horizontal="center" vertical="center"/>
    </xf>
    <xf numFmtId="49" fontId="30" fillId="24" borderId="0" xfId="0" applyNumberFormat="1" applyFont="1" applyFill="1" applyAlignment="1">
      <alignment horizontal="center" vertical="center"/>
    </xf>
    <xf numFmtId="0" fontId="42" fillId="24" borderId="0" xfId="0" applyFont="1" applyFill="1" applyAlignment="1">
      <alignment horizontal="center" vertical="center"/>
    </xf>
    <xf numFmtId="0" fontId="91" fillId="0" borderId="0" xfId="0" applyFont="1" applyAlignment="1">
      <alignment horizontal="center" vertical="center"/>
    </xf>
    <xf numFmtId="0" fontId="38" fillId="24" borderId="0" xfId="0" applyFont="1" applyFill="1" applyAlignment="1">
      <alignment horizontal="center" vertical="center" shrinkToFit="1"/>
    </xf>
    <xf numFmtId="0" fontId="38" fillId="24" borderId="0" xfId="0" applyFont="1" applyFill="1" applyAlignment="1">
      <alignment horizontal="left" vertical="center" shrinkToFit="1"/>
    </xf>
    <xf numFmtId="0" fontId="59" fillId="24" borderId="0" xfId="0" applyFont="1" applyFill="1" applyAlignment="1">
      <alignment horizontal="left" vertical="center"/>
    </xf>
    <xf numFmtId="0" fontId="59" fillId="24" borderId="0" xfId="0" applyFont="1" applyFill="1" applyAlignment="1">
      <alignment horizontal="left" vertical="center" wrapText="1"/>
    </xf>
    <xf numFmtId="0" fontId="83" fillId="24" borderId="0" xfId="0" applyFont="1" applyFill="1" applyAlignment="1">
      <alignment horizontal="center" vertical="center" wrapText="1"/>
    </xf>
    <xf numFmtId="0" fontId="34" fillId="24" borderId="0" xfId="0" applyFont="1" applyFill="1" applyAlignment="1">
      <alignment vertical="center" wrapText="1"/>
    </xf>
    <xf numFmtId="0" fontId="84" fillId="24" borderId="0" xfId="0" applyFont="1" applyFill="1" applyAlignment="1">
      <alignment horizontal="center" vertical="center" wrapText="1"/>
    </xf>
    <xf numFmtId="49" fontId="33" fillId="24" borderId="10" xfId="0" applyNumberFormat="1" applyFont="1" applyFill="1" applyBorder="1">
      <alignment vertical="center"/>
    </xf>
    <xf numFmtId="183" fontId="59" fillId="24" borderId="61" xfId="0" applyNumberFormat="1" applyFont="1" applyFill="1" applyBorder="1">
      <alignment vertical="center"/>
    </xf>
    <xf numFmtId="0" fontId="34" fillId="0" borderId="0" xfId="0" applyFont="1" applyAlignment="1">
      <alignment vertical="center" wrapText="1"/>
    </xf>
    <xf numFmtId="0" fontId="0" fillId="24" borderId="49" xfId="0" applyFill="1" applyBorder="1" applyAlignment="1">
      <alignment horizontal="left" vertical="center"/>
    </xf>
    <xf numFmtId="183" fontId="59" fillId="24" borderId="64" xfId="0" applyNumberFormat="1" applyFont="1" applyFill="1" applyBorder="1">
      <alignment vertical="center"/>
    </xf>
    <xf numFmtId="0" fontId="78" fillId="31" borderId="0" xfId="0" applyFont="1" applyFill="1" applyAlignment="1">
      <alignment vertical="center" wrapText="1"/>
    </xf>
    <xf numFmtId="0" fontId="91" fillId="31" borderId="0" xfId="0" applyFont="1" applyFill="1" applyAlignment="1">
      <alignment horizontal="center" vertical="center"/>
    </xf>
    <xf numFmtId="0" fontId="0" fillId="24" borderId="43" xfId="0" applyFill="1" applyBorder="1" applyAlignment="1">
      <alignment horizontal="left" vertical="center"/>
    </xf>
    <xf numFmtId="0" fontId="85" fillId="31" borderId="0" xfId="0" applyFont="1" applyFill="1" applyAlignment="1">
      <alignment vertical="center" wrapText="1"/>
    </xf>
    <xf numFmtId="0" fontId="82" fillId="31" borderId="0" xfId="0" applyFont="1" applyFill="1" applyAlignment="1">
      <alignment horizontal="center" vertical="center"/>
    </xf>
    <xf numFmtId="0" fontId="87" fillId="24" borderId="0" xfId="0" applyFont="1" applyFill="1" applyAlignment="1">
      <alignment horizontal="center" vertical="center" shrinkToFit="1"/>
    </xf>
    <xf numFmtId="0" fontId="59" fillId="24" borderId="0" xfId="0" applyFont="1" applyFill="1" applyAlignment="1">
      <alignment vertical="center" wrapText="1"/>
    </xf>
    <xf numFmtId="0" fontId="91" fillId="0" borderId="115" xfId="0" applyFont="1" applyBorder="1" applyAlignment="1">
      <alignment horizontal="center" vertical="center" wrapText="1"/>
    </xf>
    <xf numFmtId="0" fontId="0" fillId="24" borderId="0" xfId="0" applyFill="1" applyAlignment="1">
      <alignment vertical="center" shrinkToFit="1"/>
    </xf>
    <xf numFmtId="0" fontId="0" fillId="24" borderId="0" xfId="0" applyFill="1" applyAlignment="1">
      <alignment horizontal="left" vertical="center"/>
    </xf>
    <xf numFmtId="0" fontId="87" fillId="24" borderId="0" xfId="0" applyFont="1" applyFill="1">
      <alignment vertical="center"/>
    </xf>
    <xf numFmtId="0" fontId="60" fillId="26" borderId="26" xfId="0" applyFont="1" applyFill="1" applyBorder="1" applyAlignment="1">
      <alignment horizontal="center" vertical="center"/>
    </xf>
    <xf numFmtId="0" fontId="88" fillId="26" borderId="57" xfId="0" applyFont="1" applyFill="1" applyBorder="1" applyAlignment="1">
      <alignment horizontal="center" vertical="center" shrinkToFit="1"/>
    </xf>
    <xf numFmtId="0" fontId="88" fillId="26" borderId="61" xfId="0" applyFont="1" applyFill="1" applyBorder="1" applyAlignment="1">
      <alignment horizontal="center" vertical="center"/>
    </xf>
    <xf numFmtId="0" fontId="88" fillId="26" borderId="57" xfId="0" applyFont="1" applyFill="1" applyBorder="1" applyAlignment="1">
      <alignment horizontal="center" vertical="center" wrapText="1"/>
    </xf>
    <xf numFmtId="0" fontId="33" fillId="24" borderId="57" xfId="0" applyFont="1" applyFill="1" applyBorder="1" applyAlignment="1">
      <alignment horizontal="left" vertical="center" wrapText="1"/>
    </xf>
    <xf numFmtId="0" fontId="91" fillId="24" borderId="115" xfId="0" applyFont="1" applyFill="1" applyBorder="1" applyAlignment="1">
      <alignment vertical="center" wrapText="1"/>
    </xf>
    <xf numFmtId="0" fontId="82" fillId="24" borderId="0" xfId="0" applyFont="1" applyFill="1">
      <alignment vertical="center"/>
    </xf>
    <xf numFmtId="0" fontId="82" fillId="24" borderId="0" xfId="0" applyFont="1" applyFill="1" applyAlignment="1">
      <alignment vertical="center" wrapText="1"/>
    </xf>
    <xf numFmtId="0" fontId="42" fillId="24" borderId="58" xfId="0" applyFont="1" applyFill="1" applyBorder="1" applyAlignment="1">
      <alignment horizontal="center" vertical="center" wrapText="1"/>
    </xf>
    <xf numFmtId="0" fontId="59" fillId="0" borderId="19" xfId="0" applyFont="1" applyBorder="1" applyAlignment="1">
      <alignment horizontal="center" vertical="center" wrapText="1"/>
    </xf>
    <xf numFmtId="0" fontId="33" fillId="0" borderId="0" xfId="0" applyFont="1" applyAlignment="1">
      <alignment horizontal="center" vertical="center" wrapText="1"/>
    </xf>
    <xf numFmtId="0" fontId="89" fillId="0" borderId="0" xfId="0" applyFont="1" applyAlignment="1">
      <alignment horizontal="center" vertical="center" wrapText="1"/>
    </xf>
    <xf numFmtId="0" fontId="42" fillId="24" borderId="13" xfId="0" applyFont="1" applyFill="1" applyBorder="1" applyAlignment="1">
      <alignment horizontal="center" vertical="center" wrapText="1" shrinkToFit="1"/>
    </xf>
    <xf numFmtId="0" fontId="59" fillId="0" borderId="28" xfId="0" applyFont="1" applyBorder="1" applyAlignment="1">
      <alignment horizontal="center" vertical="center" wrapText="1"/>
    </xf>
    <xf numFmtId="0" fontId="59" fillId="0" borderId="24" xfId="0" applyFont="1" applyBorder="1" applyAlignment="1">
      <alignment horizontal="center" vertical="center" wrapText="1"/>
    </xf>
    <xf numFmtId="0" fontId="59" fillId="0" borderId="35" xfId="0" applyFont="1" applyBorder="1" applyAlignment="1">
      <alignment horizontal="center" vertical="center" wrapText="1"/>
    </xf>
    <xf numFmtId="0" fontId="59" fillId="0" borderId="38" xfId="0" applyFont="1" applyBorder="1" applyAlignment="1">
      <alignment horizontal="center" vertical="center" wrapText="1"/>
    </xf>
    <xf numFmtId="0" fontId="90" fillId="0" borderId="89" xfId="0" applyFont="1" applyBorder="1" applyAlignment="1">
      <alignment horizontal="center" vertical="center" wrapText="1"/>
    </xf>
    <xf numFmtId="0" fontId="91" fillId="0" borderId="138" xfId="0" applyFont="1" applyBorder="1" applyAlignment="1">
      <alignment vertical="center" wrapText="1"/>
    </xf>
    <xf numFmtId="0" fontId="91" fillId="0" borderId="120" xfId="0" applyFont="1" applyBorder="1" applyAlignment="1">
      <alignment vertical="center" wrapText="1"/>
    </xf>
    <xf numFmtId="0" fontId="87" fillId="0" borderId="100" xfId="0" applyFont="1" applyBorder="1" applyAlignment="1">
      <alignment horizontal="center" vertical="center" wrapText="1"/>
    </xf>
    <xf numFmtId="0" fontId="35" fillId="0" borderId="89" xfId="0" applyFont="1" applyBorder="1" applyAlignment="1">
      <alignment horizontal="left" vertical="top" wrapText="1"/>
    </xf>
    <xf numFmtId="0" fontId="91" fillId="0" borderId="100" xfId="0" applyFont="1" applyBorder="1" applyAlignment="1">
      <alignment horizontal="center" vertical="center" wrapText="1"/>
    </xf>
    <xf numFmtId="184" fontId="0" fillId="0" borderId="0" xfId="0" applyNumberFormat="1">
      <alignment vertical="center"/>
    </xf>
    <xf numFmtId="49" fontId="49" fillId="0" borderId="0" xfId="0" applyNumberFormat="1" applyFont="1" applyAlignment="1">
      <alignment vertical="center" wrapText="1"/>
    </xf>
    <xf numFmtId="177" fontId="42" fillId="24" borderId="0" xfId="0" applyNumberFormat="1" applyFont="1" applyFill="1">
      <alignment vertical="center"/>
    </xf>
    <xf numFmtId="0" fontId="0" fillId="0" borderId="0" xfId="0" applyAlignment="1">
      <alignment vertical="center" shrinkToFit="1"/>
    </xf>
    <xf numFmtId="0" fontId="0" fillId="0" borderId="0" xfId="0" applyAlignment="1">
      <alignment horizontal="left" vertical="center"/>
    </xf>
    <xf numFmtId="49" fontId="0" fillId="0" borderId="0" xfId="0" applyNumberFormat="1">
      <alignment vertical="center"/>
    </xf>
    <xf numFmtId="0" fontId="33" fillId="0" borderId="0" xfId="0" applyFont="1" applyProtection="1">
      <alignment vertical="center"/>
      <protection locked="0"/>
    </xf>
    <xf numFmtId="0" fontId="59" fillId="0" borderId="0" xfId="0" applyFont="1" applyProtection="1">
      <alignment vertical="center"/>
      <protection locked="0"/>
    </xf>
    <xf numFmtId="0" fontId="59" fillId="0" borderId="0" xfId="0" applyFont="1" applyAlignment="1" applyProtection="1">
      <alignment vertical="center" shrinkToFit="1"/>
      <protection locked="0"/>
    </xf>
    <xf numFmtId="0" fontId="59" fillId="0" borderId="0" xfId="0" applyFont="1" applyAlignment="1" applyProtection="1">
      <alignment horizontal="right" vertical="center"/>
      <protection locked="0"/>
    </xf>
    <xf numFmtId="0" fontId="0" fillId="0" borderId="0" xfId="0" applyAlignment="1" applyProtection="1">
      <alignment vertical="center" wrapText="1"/>
      <protection locked="0"/>
    </xf>
    <xf numFmtId="0" fontId="40" fillId="0" borderId="0" xfId="0" applyFont="1" applyProtection="1">
      <alignment vertical="center"/>
      <protection locked="0"/>
    </xf>
    <xf numFmtId="0" fontId="75" fillId="24" borderId="0" xfId="0" applyFont="1" applyFill="1">
      <alignment vertical="center"/>
    </xf>
    <xf numFmtId="0" fontId="75" fillId="24" borderId="0" xfId="0" applyFont="1" applyFill="1" applyAlignment="1">
      <alignment horizontal="center" vertical="center"/>
    </xf>
    <xf numFmtId="0" fontId="43" fillId="24" borderId="0" xfId="0" applyFont="1" applyFill="1" applyAlignment="1"/>
    <xf numFmtId="0" fontId="44" fillId="0" borderId="13" xfId="0" applyFont="1" applyBorder="1">
      <alignment vertical="center"/>
    </xf>
    <xf numFmtId="0" fontId="44" fillId="24" borderId="135" xfId="0" applyFont="1" applyFill="1" applyBorder="1">
      <alignment vertical="center"/>
    </xf>
    <xf numFmtId="49" fontId="37" fillId="24" borderId="0" xfId="0" applyNumberFormat="1" applyFont="1" applyFill="1" applyAlignment="1">
      <alignment horizontal="left" vertical="center"/>
    </xf>
    <xf numFmtId="49" fontId="43" fillId="24" borderId="0" xfId="0" applyNumberFormat="1" applyFont="1" applyFill="1" applyAlignment="1">
      <alignment horizontal="left" vertical="center"/>
    </xf>
    <xf numFmtId="0" fontId="49" fillId="24" borderId="14" xfId="0" applyFont="1" applyFill="1" applyBorder="1" applyAlignment="1">
      <alignment horizontal="center" vertical="center"/>
    </xf>
    <xf numFmtId="0" fontId="49" fillId="0" borderId="111" xfId="0" applyFont="1" applyBorder="1">
      <alignment vertical="center"/>
    </xf>
    <xf numFmtId="0" fontId="49" fillId="0" borderId="11" xfId="0" applyFont="1" applyBorder="1">
      <alignment vertical="center"/>
    </xf>
    <xf numFmtId="0" fontId="40" fillId="26" borderId="57" xfId="0" applyFont="1" applyFill="1" applyBorder="1" applyAlignment="1">
      <alignment horizontal="center" vertical="center"/>
    </xf>
    <xf numFmtId="0" fontId="49" fillId="24" borderId="12" xfId="0" applyFont="1" applyFill="1" applyBorder="1" applyAlignment="1">
      <alignment horizontal="center" vertical="center"/>
    </xf>
    <xf numFmtId="0" fontId="49" fillId="0" borderId="112" xfId="0" applyFont="1" applyBorder="1">
      <alignment vertical="center"/>
    </xf>
    <xf numFmtId="0" fontId="49" fillId="24" borderId="16" xfId="0" applyFont="1" applyFill="1" applyBorder="1" applyAlignment="1">
      <alignment horizontal="center" vertical="center"/>
    </xf>
    <xf numFmtId="0" fontId="49" fillId="0" borderId="45" xfId="0" applyFont="1" applyBorder="1">
      <alignment vertical="center"/>
    </xf>
    <xf numFmtId="0" fontId="40" fillId="0" borderId="0" xfId="0" applyFont="1" applyAlignment="1">
      <alignment horizontal="center" vertical="center"/>
    </xf>
    <xf numFmtId="182" fontId="0" fillId="24" borderId="0" xfId="0" applyNumberFormat="1" applyFill="1">
      <alignment vertical="center"/>
    </xf>
    <xf numFmtId="0" fontId="49" fillId="24" borderId="0" xfId="0" applyFont="1" applyFill="1">
      <alignment vertical="center"/>
    </xf>
    <xf numFmtId="0" fontId="27" fillId="24" borderId="0" xfId="0" applyFont="1" applyFill="1">
      <alignment vertical="center"/>
    </xf>
    <xf numFmtId="0" fontId="27" fillId="24" borderId="0" xfId="0" applyFont="1" applyFill="1" applyAlignment="1">
      <alignment horizontal="center" vertical="top"/>
    </xf>
    <xf numFmtId="0" fontId="39" fillId="24" borderId="0" xfId="0" applyFont="1" applyFill="1" applyAlignment="1">
      <alignment horizontal="left" vertical="center"/>
    </xf>
    <xf numFmtId="0" fontId="39" fillId="24" borderId="0" xfId="0" applyFont="1" applyFill="1" applyAlignment="1">
      <alignment horizontal="center" vertical="center"/>
    </xf>
    <xf numFmtId="0" fontId="48" fillId="24" borderId="0" xfId="0" applyFont="1" applyFill="1">
      <alignment vertical="center"/>
    </xf>
    <xf numFmtId="0" fontId="49" fillId="24" borderId="29" xfId="0" applyFont="1" applyFill="1" applyBorder="1">
      <alignment vertical="center"/>
    </xf>
    <xf numFmtId="0" fontId="49" fillId="0" borderId="29" xfId="0" applyFont="1" applyBorder="1">
      <alignment vertical="center"/>
    </xf>
    <xf numFmtId="0" fontId="43" fillId="26" borderId="57" xfId="0" applyFont="1" applyFill="1" applyBorder="1" applyAlignment="1">
      <alignment horizontal="center" vertical="center" wrapText="1"/>
    </xf>
    <xf numFmtId="0" fontId="27" fillId="0" borderId="12" xfId="0" applyFont="1" applyBorder="1" applyAlignment="1">
      <alignment horizontal="center" vertical="center"/>
    </xf>
    <xf numFmtId="0" fontId="27" fillId="24" borderId="89" xfId="0" applyFont="1" applyFill="1" applyBorder="1" applyAlignment="1">
      <alignment vertical="center" wrapText="1"/>
    </xf>
    <xf numFmtId="0" fontId="27" fillId="24" borderId="0" xfId="0" applyFont="1" applyFill="1" applyAlignment="1">
      <alignment vertical="center" wrapText="1"/>
    </xf>
    <xf numFmtId="49" fontId="47" fillId="24" borderId="0" xfId="0" applyNumberFormat="1" applyFont="1" applyFill="1">
      <alignment vertical="center"/>
    </xf>
    <xf numFmtId="0" fontId="41" fillId="24" borderId="0" xfId="0" applyFont="1" applyFill="1">
      <alignment vertical="center"/>
    </xf>
    <xf numFmtId="0" fontId="74" fillId="24" borderId="0" xfId="0" applyFont="1" applyFill="1" applyAlignment="1">
      <alignment horizontal="center" vertical="top" wrapText="1"/>
    </xf>
    <xf numFmtId="0" fontId="41" fillId="24" borderId="0" xfId="0" applyFont="1" applyFill="1" applyAlignment="1">
      <alignment vertical="center" wrapText="1"/>
    </xf>
    <xf numFmtId="0" fontId="41" fillId="24" borderId="0" xfId="0" applyFont="1" applyFill="1" applyAlignment="1">
      <alignment horizontal="left" vertical="top" wrapText="1"/>
    </xf>
    <xf numFmtId="0" fontId="39" fillId="24" borderId="111" xfId="0" applyFont="1" applyFill="1" applyBorder="1">
      <alignment vertical="center"/>
    </xf>
    <xf numFmtId="0" fontId="0" fillId="24" borderId="0" xfId="0" applyFill="1" applyAlignment="1"/>
    <xf numFmtId="0" fontId="41" fillId="24" borderId="0" xfId="0" applyFont="1" applyFill="1" applyAlignment="1">
      <alignment horizontal="left" vertical="center"/>
    </xf>
    <xf numFmtId="0" fontId="40" fillId="28" borderId="57" xfId="0" applyFont="1" applyFill="1" applyBorder="1" applyAlignment="1">
      <alignment horizontal="center" vertical="center"/>
    </xf>
    <xf numFmtId="0" fontId="49" fillId="24" borderId="11" xfId="0" applyFont="1" applyFill="1" applyBorder="1">
      <alignment vertical="center"/>
    </xf>
    <xf numFmtId="0" fontId="53" fillId="24" borderId="30" xfId="0" applyFont="1" applyFill="1" applyBorder="1" applyAlignment="1">
      <alignment horizontal="right" vertical="center" shrinkToFit="1"/>
    </xf>
    <xf numFmtId="0" fontId="53" fillId="24" borderId="0" xfId="0" applyFont="1" applyFill="1" applyAlignment="1">
      <alignment vertical="center" shrinkToFit="1"/>
    </xf>
    <xf numFmtId="0" fontId="0" fillId="24" borderId="27" xfId="0" applyFill="1" applyBorder="1" applyAlignment="1">
      <alignment horizontal="left" vertical="top"/>
    </xf>
    <xf numFmtId="0" fontId="39" fillId="24" borderId="141" xfId="0" applyFont="1" applyFill="1" applyBorder="1">
      <alignment vertical="center"/>
    </xf>
    <xf numFmtId="0" fontId="0" fillId="24" borderId="0" xfId="0" applyFill="1" applyAlignment="1">
      <alignment vertical="top"/>
    </xf>
    <xf numFmtId="0" fontId="54" fillId="24" borderId="0" xfId="0" applyFont="1" applyFill="1">
      <alignment vertical="center"/>
    </xf>
    <xf numFmtId="0" fontId="53" fillId="24" borderId="0" xfId="0" applyFont="1" applyFill="1" applyAlignment="1">
      <alignment horizontal="right" vertical="center" shrinkToFit="1"/>
    </xf>
    <xf numFmtId="2" fontId="53" fillId="24" borderId="0" xfId="0" applyNumberFormat="1" applyFont="1" applyFill="1" applyAlignment="1">
      <alignment horizontal="center" vertical="center" shrinkToFit="1"/>
    </xf>
    <xf numFmtId="0" fontId="39" fillId="24" borderId="16" xfId="0" applyFont="1" applyFill="1" applyBorder="1" applyAlignment="1">
      <alignment horizontal="left" vertical="top" wrapText="1"/>
    </xf>
    <xf numFmtId="0" fontId="0" fillId="0" borderId="58" xfId="0" applyBorder="1">
      <alignment vertical="center"/>
    </xf>
    <xf numFmtId="0" fontId="43" fillId="0" borderId="0" xfId="0" applyFont="1">
      <alignment vertical="center"/>
    </xf>
    <xf numFmtId="0" fontId="50" fillId="24" borderId="0" xfId="0" applyFont="1" applyFill="1" applyAlignment="1">
      <alignment vertical="center" wrapText="1"/>
    </xf>
    <xf numFmtId="0" fontId="49" fillId="0" borderId="0" xfId="0" applyFont="1">
      <alignment vertical="center"/>
    </xf>
    <xf numFmtId="0" fontId="49" fillId="24" borderId="0" xfId="0" applyFont="1" applyFill="1" applyAlignment="1">
      <alignment vertical="center" wrapText="1"/>
    </xf>
    <xf numFmtId="0" fontId="52" fillId="24" borderId="0" xfId="0" applyFont="1" applyFill="1">
      <alignment vertical="center"/>
    </xf>
    <xf numFmtId="0" fontId="52" fillId="0" borderId="0" xfId="0" applyFont="1">
      <alignment vertical="center"/>
    </xf>
    <xf numFmtId="0" fontId="41" fillId="0" borderId="0" xfId="0" applyFont="1" applyAlignment="1">
      <alignment horizontal="left" vertical="top" wrapText="1"/>
    </xf>
    <xf numFmtId="0" fontId="31" fillId="24" borderId="0" xfId="0" applyFont="1" applyFill="1">
      <alignment vertical="center"/>
    </xf>
    <xf numFmtId="0" fontId="39" fillId="24" borderId="81" xfId="0" applyFont="1" applyFill="1" applyBorder="1">
      <alignment vertical="center"/>
    </xf>
    <xf numFmtId="0" fontId="45" fillId="0" borderId="32" xfId="0" applyFont="1" applyBorder="1">
      <alignment vertical="center"/>
    </xf>
    <xf numFmtId="0" fontId="45" fillId="24" borderId="32" xfId="0" applyFont="1" applyFill="1" applyBorder="1">
      <alignment vertical="center"/>
    </xf>
    <xf numFmtId="0" fontId="41" fillId="24" borderId="32" xfId="0" applyFont="1" applyFill="1" applyBorder="1">
      <alignment vertical="center"/>
    </xf>
    <xf numFmtId="0" fontId="41" fillId="24" borderId="32" xfId="0" applyFont="1" applyFill="1" applyBorder="1" applyAlignment="1">
      <alignment vertical="center" wrapText="1"/>
    </xf>
    <xf numFmtId="0" fontId="44" fillId="24" borderId="84" xfId="0" applyFont="1" applyFill="1" applyBorder="1" applyAlignment="1">
      <alignment horizontal="center" vertical="center"/>
    </xf>
    <xf numFmtId="0" fontId="39" fillId="24" borderId="89" xfId="0" applyFont="1" applyFill="1" applyBorder="1">
      <alignment vertical="center"/>
    </xf>
    <xf numFmtId="0" fontId="44" fillId="24" borderId="30" xfId="0" applyFont="1" applyFill="1" applyBorder="1" applyAlignment="1">
      <alignment horizontal="center" vertical="center"/>
    </xf>
    <xf numFmtId="177" fontId="27" fillId="24" borderId="0" xfId="0" applyNumberFormat="1" applyFont="1" applyFill="1">
      <alignment vertical="center"/>
    </xf>
    <xf numFmtId="180" fontId="27" fillId="24" borderId="0" xfId="0" applyNumberFormat="1" applyFont="1" applyFill="1">
      <alignment vertical="center"/>
    </xf>
    <xf numFmtId="0" fontId="46" fillId="24" borderId="0" xfId="0" applyFont="1" applyFill="1">
      <alignment vertical="center"/>
    </xf>
    <xf numFmtId="0" fontId="39" fillId="24" borderId="85" xfId="0" applyFont="1" applyFill="1" applyBorder="1">
      <alignment vertical="center"/>
    </xf>
    <xf numFmtId="0" fontId="39" fillId="24" borderId="87" xfId="0" applyFont="1" applyFill="1" applyBorder="1">
      <alignment vertical="center"/>
    </xf>
    <xf numFmtId="0" fontId="45" fillId="0" borderId="121" xfId="0" applyFont="1" applyBorder="1">
      <alignment vertical="center"/>
    </xf>
    <xf numFmtId="0" fontId="27" fillId="24" borderId="0" xfId="0" applyFont="1" applyFill="1" applyAlignment="1">
      <alignment horizontal="left" vertical="top" wrapText="1"/>
    </xf>
    <xf numFmtId="0" fontId="27" fillId="24" borderId="0" xfId="0" applyFont="1" applyFill="1" applyAlignment="1">
      <alignment horizontal="left" vertical="top"/>
    </xf>
    <xf numFmtId="0" fontId="40" fillId="26" borderId="57" xfId="0" applyFont="1" applyFill="1" applyBorder="1" applyAlignment="1">
      <alignment horizontal="center" vertical="center" wrapText="1"/>
    </xf>
    <xf numFmtId="0" fontId="41" fillId="24" borderId="0" xfId="0" applyFont="1" applyFill="1" applyAlignment="1">
      <alignment horizontal="center" vertical="center"/>
    </xf>
    <xf numFmtId="0" fontId="92" fillId="24" borderId="0" xfId="0" applyFont="1" applyFill="1">
      <alignment vertical="center"/>
    </xf>
    <xf numFmtId="0" fontId="43" fillId="26" borderId="57" xfId="0" applyFont="1" applyFill="1" applyBorder="1" applyAlignment="1">
      <alignment horizontal="center" vertical="center"/>
    </xf>
    <xf numFmtId="0" fontId="40" fillId="24" borderId="0" xfId="0" applyFont="1" applyFill="1" applyAlignment="1">
      <alignment horizontal="left" vertical="center" wrapText="1"/>
    </xf>
    <xf numFmtId="49" fontId="39" fillId="24" borderId="0" xfId="0" applyNumberFormat="1" applyFont="1" applyFill="1" applyAlignment="1">
      <alignment horizontal="left" vertical="center" wrapText="1"/>
    </xf>
    <xf numFmtId="0" fontId="43" fillId="24" borderId="0" xfId="0" applyFont="1" applyFill="1" applyAlignment="1">
      <alignment horizontal="center" vertical="center"/>
    </xf>
    <xf numFmtId="49" fontId="41" fillId="24" borderId="0" xfId="0" applyNumberFormat="1" applyFont="1" applyFill="1" applyAlignment="1">
      <alignment horizontal="center" vertical="top"/>
    </xf>
    <xf numFmtId="49" fontId="39" fillId="24" borderId="17" xfId="0" applyNumberFormat="1" applyFont="1" applyFill="1" applyBorder="1" applyAlignment="1">
      <alignment horizontal="left" vertical="center" wrapText="1"/>
    </xf>
    <xf numFmtId="0" fontId="93" fillId="0" borderId="100" xfId="0" applyFont="1" applyBorder="1" applyAlignment="1">
      <alignment vertical="center" wrapText="1"/>
    </xf>
    <xf numFmtId="0" fontId="40" fillId="0" borderId="0" xfId="0" applyFont="1" applyAlignment="1">
      <alignment horizontal="left" vertical="center" wrapText="1"/>
    </xf>
    <xf numFmtId="0" fontId="40" fillId="24" borderId="86" xfId="0" applyFont="1" applyFill="1" applyBorder="1" applyAlignment="1">
      <alignment horizontal="left" vertical="center" wrapText="1"/>
    </xf>
    <xf numFmtId="0" fontId="40" fillId="24" borderId="32" xfId="0" applyFont="1" applyFill="1" applyBorder="1" applyAlignment="1">
      <alignment horizontal="left" vertical="center" wrapText="1"/>
    </xf>
    <xf numFmtId="0" fontId="45" fillId="24" borderId="0" xfId="0" applyFont="1" applyFill="1" applyAlignment="1">
      <alignment vertical="top"/>
    </xf>
    <xf numFmtId="0" fontId="73" fillId="24" borderId="0" xfId="0" applyFont="1" applyFill="1" applyAlignment="1">
      <alignment horizontal="center" vertical="center"/>
    </xf>
    <xf numFmtId="0" fontId="45" fillId="0" borderId="0" xfId="0" applyFont="1" applyAlignment="1">
      <alignment vertical="top"/>
    </xf>
    <xf numFmtId="0" fontId="36" fillId="24" borderId="0" xfId="0" applyFont="1" applyFill="1">
      <alignment vertical="center"/>
    </xf>
    <xf numFmtId="0" fontId="33" fillId="24" borderId="0" xfId="0" applyFont="1" applyFill="1" applyAlignment="1">
      <alignment vertical="top"/>
    </xf>
    <xf numFmtId="0" fontId="33" fillId="0" borderId="0" xfId="0" applyFont="1" applyAlignment="1">
      <alignment vertical="top"/>
    </xf>
    <xf numFmtId="49" fontId="39" fillId="24" borderId="0" xfId="0" applyNumberFormat="1" applyFont="1" applyFill="1" applyAlignment="1">
      <alignment horizontal="center" vertical="center"/>
    </xf>
    <xf numFmtId="0" fontId="40" fillId="26" borderId="61" xfId="0" applyFont="1" applyFill="1" applyBorder="1" applyAlignment="1">
      <alignment horizontal="center" vertical="center"/>
    </xf>
    <xf numFmtId="0" fontId="45" fillId="0" borderId="144" xfId="0" applyFont="1" applyBorder="1">
      <alignment vertical="center"/>
    </xf>
    <xf numFmtId="0" fontId="50" fillId="24" borderId="0" xfId="0" applyFont="1" applyFill="1">
      <alignment vertical="center"/>
    </xf>
    <xf numFmtId="0" fontId="49" fillId="24" borderId="0" xfId="0" applyFont="1" applyFill="1" applyAlignment="1">
      <alignment horizontal="center" vertical="top"/>
    </xf>
    <xf numFmtId="0" fontId="39" fillId="24" borderId="0" xfId="0" applyFont="1" applyFill="1" applyAlignment="1">
      <alignment horizontal="left" vertical="top"/>
    </xf>
    <xf numFmtId="0" fontId="39" fillId="24" borderId="0" xfId="0" applyFont="1" applyFill="1" applyAlignment="1">
      <alignment horizontal="left" vertical="top" wrapText="1"/>
    </xf>
    <xf numFmtId="0" fontId="41" fillId="24" borderId="0" xfId="0" applyFont="1" applyFill="1" applyAlignment="1">
      <alignment horizontal="right" vertical="top" wrapText="1"/>
    </xf>
    <xf numFmtId="0" fontId="41" fillId="24" borderId="0" xfId="0" applyFont="1" applyFill="1" applyAlignment="1">
      <alignment horizontal="left" vertical="center" wrapText="1"/>
    </xf>
    <xf numFmtId="0" fontId="55" fillId="24" borderId="81" xfId="0" applyFont="1" applyFill="1" applyBorder="1" applyAlignment="1">
      <alignment vertical="center" wrapText="1"/>
    </xf>
    <xf numFmtId="0" fontId="55" fillId="24" borderId="32" xfId="0" applyFont="1" applyFill="1" applyBorder="1" applyAlignment="1">
      <alignment vertical="center" wrapText="1"/>
    </xf>
    <xf numFmtId="0" fontId="55" fillId="24" borderId="84" xfId="0" applyFont="1" applyFill="1" applyBorder="1" applyAlignment="1">
      <alignment vertical="center" wrapText="1"/>
    </xf>
    <xf numFmtId="0" fontId="55" fillId="24" borderId="89" xfId="0" applyFont="1" applyFill="1" applyBorder="1" applyAlignment="1">
      <alignment vertical="center" wrapText="1"/>
    </xf>
    <xf numFmtId="0" fontId="55" fillId="24" borderId="30" xfId="0" applyFont="1" applyFill="1" applyBorder="1" applyAlignment="1">
      <alignment vertical="center" wrapText="1"/>
    </xf>
    <xf numFmtId="0" fontId="55" fillId="24" borderId="89" xfId="0" applyFont="1" applyFill="1" applyBorder="1">
      <alignment vertical="center"/>
    </xf>
    <xf numFmtId="0" fontId="55" fillId="24" borderId="0" xfId="0" applyFont="1" applyFill="1" applyAlignment="1">
      <alignment vertical="center" shrinkToFit="1"/>
    </xf>
    <xf numFmtId="0" fontId="55" fillId="24" borderId="30" xfId="0" applyFont="1" applyFill="1" applyBorder="1" applyAlignment="1">
      <alignment vertical="center" shrinkToFit="1"/>
    </xf>
    <xf numFmtId="0" fontId="56" fillId="24" borderId="0" xfId="0" applyFont="1" applyFill="1">
      <alignment vertical="center"/>
    </xf>
    <xf numFmtId="0" fontId="57" fillId="24" borderId="30" xfId="0" applyFont="1" applyFill="1" applyBorder="1">
      <alignment vertical="center"/>
    </xf>
    <xf numFmtId="0" fontId="58" fillId="24" borderId="85" xfId="0" applyFont="1" applyFill="1" applyBorder="1">
      <alignment vertical="center"/>
    </xf>
    <xf numFmtId="0" fontId="56" fillId="24" borderId="86" xfId="0" applyFont="1" applyFill="1" applyBorder="1">
      <alignment vertical="center"/>
    </xf>
    <xf numFmtId="0" fontId="58" fillId="24" borderId="86" xfId="0" applyFont="1" applyFill="1" applyBorder="1">
      <alignment vertical="center"/>
    </xf>
    <xf numFmtId="0" fontId="58" fillId="24" borderId="86" xfId="0" applyFont="1" applyFill="1" applyBorder="1" applyAlignment="1">
      <alignment horizontal="center" vertical="center"/>
    </xf>
    <xf numFmtId="0" fontId="72" fillId="24" borderId="86" xfId="0" applyFont="1" applyFill="1" applyBorder="1" applyAlignment="1">
      <alignment vertical="center" shrinkToFit="1"/>
    </xf>
    <xf numFmtId="0" fontId="56" fillId="24" borderId="86" xfId="0" applyFont="1" applyFill="1" applyBorder="1" applyAlignment="1">
      <alignment horizontal="center" vertical="center"/>
    </xf>
    <xf numFmtId="0" fontId="56" fillId="24" borderId="87" xfId="0" applyFont="1" applyFill="1" applyBorder="1">
      <alignment vertical="center"/>
    </xf>
    <xf numFmtId="0" fontId="58" fillId="24" borderId="0" xfId="0" applyFont="1" applyFill="1" applyAlignment="1">
      <alignment horizontal="center" vertical="center"/>
    </xf>
    <xf numFmtId="0" fontId="72" fillId="24" borderId="0" xfId="0" applyFont="1" applyFill="1" applyAlignment="1">
      <alignment vertical="center" shrinkToFit="1"/>
    </xf>
    <xf numFmtId="0" fontId="56" fillId="24" borderId="0" xfId="0" applyFont="1" applyFill="1" applyAlignment="1">
      <alignment horizontal="center" vertical="center"/>
    </xf>
    <xf numFmtId="0" fontId="27" fillId="0" borderId="0" xfId="0" applyFont="1">
      <alignment vertical="center"/>
    </xf>
    <xf numFmtId="0" fontId="27" fillId="0" borderId="95" xfId="0" quotePrefix="1" applyFont="1" applyBorder="1">
      <alignment vertical="center"/>
    </xf>
    <xf numFmtId="0" fontId="71" fillId="24" borderId="0" xfId="0" applyFont="1" applyFill="1" applyAlignment="1">
      <alignment vertical="top" wrapText="1"/>
    </xf>
    <xf numFmtId="0" fontId="49" fillId="0" borderId="94" xfId="0" applyFont="1" applyBorder="1">
      <alignment vertical="center"/>
    </xf>
    <xf numFmtId="0" fontId="71" fillId="24" borderId="0" xfId="0" applyFont="1" applyFill="1">
      <alignment vertical="center"/>
    </xf>
    <xf numFmtId="0" fontId="27" fillId="0" borderId="95" xfId="0" quotePrefix="1" applyFont="1" applyBorder="1" applyAlignment="1">
      <alignment horizontal="center" vertical="center"/>
    </xf>
    <xf numFmtId="0" fontId="0" fillId="0" borderId="74" xfId="0" applyBorder="1" applyAlignment="1">
      <alignment horizontal="center" vertical="center"/>
    </xf>
    <xf numFmtId="0" fontId="0" fillId="0" borderId="90" xfId="0" applyBorder="1" applyAlignment="1">
      <alignment horizontal="center" vertical="center"/>
    </xf>
    <xf numFmtId="0" fontId="44" fillId="29" borderId="108" xfId="0" applyFont="1" applyFill="1" applyBorder="1" applyAlignment="1" applyProtection="1">
      <alignment horizontal="center" vertical="center"/>
      <protection locked="0"/>
    </xf>
    <xf numFmtId="0" fontId="44" fillId="29" borderId="107" xfId="0" applyFont="1" applyFill="1" applyBorder="1" applyAlignment="1" applyProtection="1">
      <alignment horizontal="center" vertical="center"/>
      <protection locked="0"/>
    </xf>
    <xf numFmtId="0" fontId="44" fillId="29" borderId="106" xfId="0" applyFont="1" applyFill="1" applyBorder="1" applyAlignment="1" applyProtection="1">
      <alignment horizontal="center" vertical="center"/>
      <protection locked="0"/>
    </xf>
    <xf numFmtId="0" fontId="41" fillId="29" borderId="105" xfId="0" applyFont="1" applyFill="1" applyBorder="1" applyAlignment="1" applyProtection="1">
      <alignment horizontal="center" vertical="center" wrapText="1"/>
      <protection locked="0"/>
    </xf>
    <xf numFmtId="0" fontId="41" fillId="29" borderId="102" xfId="0" applyFont="1" applyFill="1" applyBorder="1" applyAlignment="1" applyProtection="1">
      <alignment horizontal="center" vertical="center" wrapText="1"/>
      <protection locked="0"/>
    </xf>
    <xf numFmtId="0" fontId="41" fillId="29" borderId="89" xfId="0" applyFont="1" applyFill="1" applyBorder="1" applyAlignment="1" applyProtection="1">
      <alignment horizontal="center" vertical="center" wrapText="1"/>
      <protection locked="0"/>
    </xf>
    <xf numFmtId="0" fontId="41" fillId="29" borderId="101" xfId="0" applyFont="1" applyFill="1" applyBorder="1" applyAlignment="1" applyProtection="1">
      <alignment horizontal="center" vertical="center" wrapText="1"/>
      <protection locked="0"/>
    </xf>
    <xf numFmtId="0" fontId="109" fillId="24" borderId="0" xfId="99" applyFont="1" applyFill="1">
      <alignment vertical="center"/>
    </xf>
    <xf numFmtId="0" fontId="110" fillId="24" borderId="0" xfId="99" applyFont="1" applyFill="1">
      <alignment vertical="center"/>
    </xf>
    <xf numFmtId="0" fontId="111" fillId="0" borderId="0" xfId="99" applyFont="1">
      <alignment vertical="center"/>
    </xf>
    <xf numFmtId="0" fontId="112" fillId="24" borderId="0" xfId="99" applyFont="1" applyFill="1">
      <alignment vertical="center"/>
    </xf>
    <xf numFmtId="0" fontId="113" fillId="24" borderId="0" xfId="99" applyFont="1" applyFill="1">
      <alignment vertical="center"/>
    </xf>
    <xf numFmtId="0" fontId="114" fillId="0" borderId="0" xfId="99" applyFont="1">
      <alignment vertical="center"/>
    </xf>
    <xf numFmtId="0" fontId="115" fillId="24" borderId="10" xfId="99" applyFont="1" applyFill="1" applyBorder="1" applyAlignment="1">
      <alignment horizontal="center" vertical="center"/>
    </xf>
    <xf numFmtId="0" fontId="115" fillId="24" borderId="10" xfId="99" applyFont="1" applyFill="1" applyBorder="1" applyAlignment="1">
      <alignment horizontal="center" vertical="center" shrinkToFit="1"/>
    </xf>
    <xf numFmtId="0" fontId="115" fillId="24" borderId="10" xfId="99" applyFont="1" applyFill="1" applyBorder="1" applyAlignment="1">
      <alignment horizontal="center" vertical="center" wrapText="1" shrinkToFit="1"/>
    </xf>
    <xf numFmtId="0" fontId="115" fillId="24" borderId="10" xfId="99" applyFont="1" applyFill="1" applyBorder="1" applyAlignment="1">
      <alignment horizontal="center" vertical="center" textRotation="255"/>
    </xf>
    <xf numFmtId="0" fontId="115" fillId="24" borderId="10" xfId="99" applyFont="1" applyFill="1" applyBorder="1" applyAlignment="1">
      <alignment horizontal="center" vertical="center" wrapText="1"/>
    </xf>
    <xf numFmtId="0" fontId="115" fillId="24" borderId="10" xfId="99" applyFont="1" applyFill="1" applyBorder="1" applyAlignment="1">
      <alignment vertical="center" wrapText="1"/>
    </xf>
    <xf numFmtId="0" fontId="116" fillId="24" borderId="0" xfId="99" applyFont="1" applyFill="1" applyAlignment="1">
      <alignment horizontal="left" vertical="center" wrapText="1"/>
    </xf>
    <xf numFmtId="0" fontId="116" fillId="24" borderId="0" xfId="99" applyFont="1" applyFill="1">
      <alignment vertical="center"/>
    </xf>
    <xf numFmtId="0" fontId="117" fillId="24" borderId="0" xfId="99" applyFont="1" applyFill="1">
      <alignment vertical="center"/>
    </xf>
    <xf numFmtId="0" fontId="113" fillId="0" borderId="0" xfId="99" applyFont="1">
      <alignment vertical="center"/>
    </xf>
    <xf numFmtId="0" fontId="115" fillId="24" borderId="0" xfId="0" applyFont="1" applyFill="1">
      <alignment vertical="center"/>
    </xf>
    <xf numFmtId="0" fontId="118" fillId="0" borderId="0" xfId="99" applyFont="1">
      <alignment vertical="center"/>
    </xf>
    <xf numFmtId="0" fontId="118" fillId="24" borderId="10" xfId="0" applyFont="1" applyFill="1" applyBorder="1" applyAlignment="1">
      <alignment horizontal="center" vertical="center"/>
    </xf>
    <xf numFmtId="0" fontId="118" fillId="24" borderId="0" xfId="0" applyFont="1" applyFill="1" applyAlignment="1">
      <alignment horizontal="center" vertical="center"/>
    </xf>
    <xf numFmtId="0" fontId="118" fillId="24" borderId="0" xfId="0" applyFont="1" applyFill="1">
      <alignment vertical="center"/>
    </xf>
    <xf numFmtId="0" fontId="118" fillId="24" borderId="0" xfId="0" applyFont="1" applyFill="1" applyAlignment="1">
      <alignment vertical="center" wrapText="1"/>
    </xf>
    <xf numFmtId="0" fontId="118" fillId="24" borderId="0" xfId="0" applyFont="1" applyFill="1" applyAlignment="1">
      <alignment horizontal="left" vertical="center"/>
    </xf>
    <xf numFmtId="0" fontId="118" fillId="24" borderId="14" xfId="0" applyFont="1" applyFill="1" applyBorder="1" applyAlignment="1">
      <alignment horizontal="center" vertical="center"/>
    </xf>
    <xf numFmtId="0" fontId="118" fillId="24" borderId="27" xfId="0" applyFont="1" applyFill="1" applyBorder="1" applyAlignment="1">
      <alignment vertical="center" wrapText="1"/>
    </xf>
    <xf numFmtId="0" fontId="118" fillId="24" borderId="27" xfId="0" applyFont="1" applyFill="1" applyBorder="1" applyAlignment="1">
      <alignment horizontal="center" vertical="center"/>
    </xf>
    <xf numFmtId="0" fontId="118" fillId="24" borderId="16" xfId="0" applyFont="1" applyFill="1" applyBorder="1" applyAlignment="1">
      <alignment horizontal="center" vertical="center"/>
    </xf>
    <xf numFmtId="0" fontId="118" fillId="24" borderId="27" xfId="0" applyFont="1" applyFill="1" applyBorder="1">
      <alignment vertical="center"/>
    </xf>
    <xf numFmtId="0" fontId="119" fillId="0" borderId="0" xfId="99" applyFont="1">
      <alignment vertical="center"/>
    </xf>
    <xf numFmtId="0" fontId="120" fillId="24" borderId="0" xfId="0" applyFont="1" applyFill="1">
      <alignment vertical="center"/>
    </xf>
    <xf numFmtId="0" fontId="119" fillId="24" borderId="0" xfId="99" applyFont="1" applyFill="1">
      <alignment vertical="center"/>
    </xf>
    <xf numFmtId="0" fontId="118" fillId="24" borderId="0" xfId="99" applyFont="1" applyFill="1">
      <alignment vertical="center"/>
    </xf>
    <xf numFmtId="0" fontId="119" fillId="24" borderId="0" xfId="0" applyFont="1" applyFill="1">
      <alignment vertical="center"/>
    </xf>
    <xf numFmtId="0" fontId="41" fillId="0" borderId="29" xfId="0" applyFont="1" applyBorder="1" applyAlignment="1">
      <alignment horizontal="center" vertical="center" wrapText="1"/>
    </xf>
    <xf numFmtId="0" fontId="41" fillId="0" borderId="17" xfId="0" applyFont="1" applyBorder="1" applyAlignment="1">
      <alignment horizontal="center" vertical="center" wrapText="1"/>
    </xf>
    <xf numFmtId="0" fontId="41" fillId="0" borderId="34" xfId="0" applyFont="1" applyBorder="1" applyAlignment="1">
      <alignment horizontal="center" vertical="center" wrapText="1"/>
    </xf>
    <xf numFmtId="0" fontId="41" fillId="24" borderId="99" xfId="0" applyFont="1" applyFill="1" applyBorder="1" applyAlignment="1">
      <alignment vertical="center" wrapText="1"/>
    </xf>
    <xf numFmtId="0" fontId="41" fillId="24" borderId="140" xfId="0" applyFont="1" applyFill="1" applyBorder="1" applyAlignment="1">
      <alignment vertical="center" wrapText="1"/>
    </xf>
    <xf numFmtId="0" fontId="41" fillId="24" borderId="141" xfId="0" applyFont="1" applyFill="1" applyBorder="1" applyAlignment="1">
      <alignment vertical="center" wrapText="1"/>
    </xf>
    <xf numFmtId="0" fontId="41" fillId="24" borderId="18" xfId="0" applyFont="1" applyFill="1" applyBorder="1" applyAlignment="1">
      <alignment vertical="center" wrapText="1"/>
    </xf>
    <xf numFmtId="0" fontId="41" fillId="29" borderId="83" xfId="0" applyFont="1" applyFill="1" applyBorder="1" applyAlignment="1">
      <alignment horizontal="center" vertical="center" wrapText="1"/>
    </xf>
    <xf numFmtId="0" fontId="41" fillId="29" borderId="62" xfId="0" applyFont="1" applyFill="1" applyBorder="1" applyAlignment="1">
      <alignment horizontal="center" vertical="center" wrapText="1"/>
    </xf>
    <xf numFmtId="0" fontId="41" fillId="0" borderId="77" xfId="0" applyFont="1" applyBorder="1" applyAlignment="1">
      <alignment horizontal="center" vertical="center" wrapText="1"/>
    </xf>
    <xf numFmtId="0" fontId="41" fillId="0" borderId="0" xfId="0" applyFont="1" applyAlignment="1">
      <alignment horizontal="center" vertical="center" wrapText="1"/>
    </xf>
    <xf numFmtId="0" fontId="41" fillId="25" borderId="43" xfId="0" applyFont="1" applyFill="1" applyBorder="1" applyAlignment="1" applyProtection="1">
      <alignment vertical="center" wrapText="1"/>
      <protection locked="0"/>
    </xf>
    <xf numFmtId="0" fontId="29" fillId="0" borderId="61" xfId="0" applyFont="1" applyBorder="1">
      <alignment vertical="center"/>
    </xf>
    <xf numFmtId="0" fontId="29" fillId="0" borderId="63" xfId="0" applyFont="1" applyBorder="1" applyAlignment="1">
      <alignment vertical="center" wrapText="1"/>
    </xf>
    <xf numFmtId="0" fontId="29" fillId="0" borderId="64" xfId="0" applyFont="1" applyBorder="1" applyAlignment="1">
      <alignment vertical="center" wrapText="1"/>
    </xf>
    <xf numFmtId="177" fontId="33" fillId="24" borderId="61" xfId="0" applyNumberFormat="1" applyFont="1" applyFill="1" applyBorder="1">
      <alignment vertical="center"/>
    </xf>
    <xf numFmtId="177" fontId="33" fillId="24" borderId="57" xfId="0" applyNumberFormat="1" applyFont="1" applyFill="1" applyBorder="1" applyAlignment="1">
      <alignment horizontal="right" vertical="center"/>
    </xf>
    <xf numFmtId="0" fontId="43" fillId="29" borderId="61" xfId="0" applyFont="1" applyFill="1" applyBorder="1" applyAlignment="1" applyProtection="1">
      <alignment horizontal="center" vertical="center"/>
      <protection locked="0"/>
    </xf>
    <xf numFmtId="49" fontId="28" fillId="0" borderId="62" xfId="0" applyNumberFormat="1" applyFont="1" applyBorder="1">
      <alignment vertical="center"/>
    </xf>
    <xf numFmtId="0" fontId="28" fillId="0" borderId="83" xfId="0" applyFont="1" applyBorder="1">
      <alignment vertical="center"/>
    </xf>
    <xf numFmtId="0" fontId="59" fillId="24" borderId="78" xfId="0" applyFont="1" applyFill="1" applyBorder="1" applyAlignment="1">
      <alignment horizontal="center" vertical="center" wrapText="1"/>
    </xf>
    <xf numFmtId="0" fontId="42" fillId="25" borderId="110" xfId="0" applyFont="1" applyFill="1" applyBorder="1" applyAlignment="1" applyProtection="1">
      <alignment horizontal="center" vertical="center" wrapText="1"/>
      <protection locked="0"/>
    </xf>
    <xf numFmtId="0" fontId="42" fillId="25" borderId="45" xfId="0" applyFont="1" applyFill="1" applyBorder="1" applyAlignment="1" applyProtection="1">
      <alignment horizontal="center" vertical="center" wrapText="1"/>
      <protection locked="0"/>
    </xf>
    <xf numFmtId="0" fontId="42" fillId="25" borderId="36" xfId="0" applyFont="1" applyFill="1" applyBorder="1" applyAlignment="1" applyProtection="1">
      <alignment horizontal="center" vertical="center" wrapText="1"/>
      <protection locked="0"/>
    </xf>
    <xf numFmtId="176" fontId="38" fillId="25" borderId="56" xfId="0" applyNumberFormat="1" applyFont="1" applyFill="1" applyBorder="1" applyAlignment="1" applyProtection="1">
      <alignment vertical="center" shrinkToFit="1"/>
      <protection locked="0"/>
    </xf>
    <xf numFmtId="176" fontId="38" fillId="25" borderId="51" xfId="0" applyNumberFormat="1" applyFont="1" applyFill="1" applyBorder="1" applyAlignment="1" applyProtection="1">
      <alignment vertical="center" shrinkToFit="1"/>
      <protection locked="0"/>
    </xf>
    <xf numFmtId="176" fontId="38" fillId="0" borderId="15" xfId="0" applyNumberFormat="1" applyFont="1" applyBorder="1" applyAlignment="1">
      <alignment vertical="center" shrinkToFit="1"/>
    </xf>
    <xf numFmtId="176" fontId="38" fillId="25" borderId="45" xfId="0" applyNumberFormat="1" applyFont="1" applyFill="1" applyBorder="1" applyAlignment="1" applyProtection="1">
      <alignment vertical="center" shrinkToFit="1"/>
      <protection locked="0"/>
    </xf>
    <xf numFmtId="176" fontId="38" fillId="25" borderId="20" xfId="0" applyNumberFormat="1" applyFont="1" applyFill="1" applyBorder="1" applyAlignment="1" applyProtection="1">
      <alignment vertical="center" shrinkToFit="1"/>
      <protection locked="0"/>
    </xf>
    <xf numFmtId="176" fontId="38" fillId="0" borderId="11" xfId="0" applyNumberFormat="1" applyFont="1" applyBorder="1" applyAlignment="1">
      <alignment vertical="center" shrinkToFit="1"/>
    </xf>
    <xf numFmtId="176" fontId="38" fillId="0" borderId="18" xfId="0" applyNumberFormat="1" applyFont="1" applyBorder="1" applyAlignment="1">
      <alignment vertical="center" shrinkToFit="1"/>
    </xf>
    <xf numFmtId="176" fontId="38" fillId="25" borderId="36" xfId="0" applyNumberFormat="1" applyFont="1" applyFill="1" applyBorder="1" applyAlignment="1" applyProtection="1">
      <alignment vertical="center" shrinkToFit="1"/>
      <protection locked="0"/>
    </xf>
    <xf numFmtId="176" fontId="38" fillId="25" borderId="23" xfId="0" applyNumberFormat="1" applyFont="1" applyFill="1" applyBorder="1" applyAlignment="1" applyProtection="1">
      <alignment vertical="center" shrinkToFit="1"/>
      <protection locked="0"/>
    </xf>
    <xf numFmtId="176" fontId="38" fillId="0" borderId="35" xfId="0" applyNumberFormat="1" applyFont="1" applyBorder="1" applyAlignment="1">
      <alignment vertical="center" shrinkToFit="1"/>
    </xf>
    <xf numFmtId="0" fontId="45" fillId="24" borderId="0" xfId="0" applyFont="1" applyFill="1" applyProtection="1">
      <alignment vertical="center"/>
      <protection locked="0"/>
    </xf>
    <xf numFmtId="0" fontId="41" fillId="0" borderId="0" xfId="0" applyFont="1">
      <alignment vertical="center"/>
    </xf>
    <xf numFmtId="0" fontId="44" fillId="0" borderId="0" xfId="0" applyFont="1">
      <alignment vertical="center"/>
    </xf>
    <xf numFmtId="0" fontId="39" fillId="24" borderId="0" xfId="0" applyFont="1" applyFill="1" applyAlignment="1">
      <alignment vertical="top"/>
    </xf>
    <xf numFmtId="0" fontId="41" fillId="24" borderId="86" xfId="0" applyFont="1" applyFill="1" applyBorder="1">
      <alignment vertical="center"/>
    </xf>
    <xf numFmtId="0" fontId="39" fillId="24" borderId="86" xfId="0" applyFont="1" applyFill="1" applyBorder="1" applyAlignment="1">
      <alignment vertical="top"/>
    </xf>
    <xf numFmtId="0" fontId="39" fillId="24" borderId="86" xfId="0" applyFont="1" applyFill="1" applyBorder="1" applyAlignment="1">
      <alignment vertical="center" shrinkToFit="1"/>
    </xf>
    <xf numFmtId="49" fontId="63" fillId="0" borderId="52" xfId="0" applyNumberFormat="1" applyFont="1" applyBorder="1">
      <alignment vertical="center"/>
    </xf>
    <xf numFmtId="49" fontId="63" fillId="0" borderId="53" xfId="0" applyNumberFormat="1" applyFont="1" applyBorder="1">
      <alignment vertical="center"/>
    </xf>
    <xf numFmtId="49" fontId="28" fillId="0" borderId="43" xfId="0" applyNumberFormat="1" applyFont="1" applyBorder="1">
      <alignment vertical="center"/>
    </xf>
    <xf numFmtId="49" fontId="28" fillId="0" borderId="10" xfId="0" applyNumberFormat="1" applyFont="1" applyBorder="1">
      <alignment vertical="center"/>
    </xf>
    <xf numFmtId="0" fontId="92" fillId="0" borderId="100" xfId="0" applyFont="1" applyBorder="1" applyAlignment="1" applyProtection="1">
      <alignment horizontal="center" vertical="center"/>
      <protection locked="0"/>
    </xf>
    <xf numFmtId="0" fontId="45" fillId="0" borderId="0" xfId="0" applyFont="1" applyAlignment="1" applyProtection="1">
      <alignment vertical="top"/>
      <protection locked="0"/>
    </xf>
    <xf numFmtId="0" fontId="45" fillId="0" borderId="0" xfId="0" applyFont="1" applyProtection="1">
      <alignment vertical="center"/>
      <protection locked="0"/>
    </xf>
    <xf numFmtId="0" fontId="45" fillId="0" borderId="118" xfId="0" applyFont="1" applyBorder="1" applyProtection="1">
      <alignment vertical="center"/>
      <protection locked="0"/>
    </xf>
    <xf numFmtId="0" fontId="92" fillId="0" borderId="0" xfId="0" applyFont="1" applyAlignment="1" applyProtection="1">
      <alignment horizontal="center" vertical="center"/>
      <protection locked="0"/>
    </xf>
    <xf numFmtId="0" fontId="60" fillId="26" borderId="26" xfId="0" applyFont="1" applyFill="1" applyBorder="1" applyAlignment="1">
      <alignment horizontal="center" vertical="center" wrapText="1"/>
    </xf>
    <xf numFmtId="0" fontId="0" fillId="24" borderId="135" xfId="0" applyFill="1" applyBorder="1" applyAlignment="1">
      <alignment horizontal="center" vertical="center"/>
    </xf>
    <xf numFmtId="0" fontId="39" fillId="24" borderId="14" xfId="0" applyFont="1" applyFill="1" applyBorder="1" applyAlignment="1">
      <alignment horizontal="center" vertical="center" wrapText="1"/>
    </xf>
    <xf numFmtId="0" fontId="39" fillId="24" borderId="12" xfId="0" applyFont="1" applyFill="1" applyBorder="1" applyAlignment="1">
      <alignment horizontal="center" vertical="center" wrapText="1"/>
    </xf>
    <xf numFmtId="0" fontId="0" fillId="0" borderId="0" xfId="0" applyBorder="1">
      <alignment vertical="center"/>
    </xf>
    <xf numFmtId="0" fontId="30" fillId="24" borderId="167" xfId="0" applyFont="1" applyFill="1" applyBorder="1" applyAlignment="1" applyProtection="1">
      <alignment horizontal="center" vertical="center"/>
    </xf>
    <xf numFmtId="0" fontId="91" fillId="0" borderId="100" xfId="0" applyFont="1" applyBorder="1" applyAlignment="1">
      <alignment horizontal="center" vertical="center"/>
    </xf>
    <xf numFmtId="0" fontId="41" fillId="0" borderId="38" xfId="0" applyFont="1" applyBorder="1" applyAlignment="1">
      <alignment horizontal="center" vertical="center"/>
    </xf>
    <xf numFmtId="0" fontId="40" fillId="0" borderId="12" xfId="0" applyFont="1" applyBorder="1" applyAlignment="1">
      <alignment vertical="center" wrapText="1"/>
    </xf>
    <xf numFmtId="0" fontId="40" fillId="0" borderId="11" xfId="0" applyFont="1" applyBorder="1" applyAlignment="1">
      <alignment vertical="center" wrapText="1"/>
    </xf>
    <xf numFmtId="0" fontId="40" fillId="0" borderId="65" xfId="0" applyFont="1" applyBorder="1" applyAlignment="1">
      <alignment vertical="center" wrapText="1"/>
    </xf>
    <xf numFmtId="0" fontId="40" fillId="0" borderId="77" xfId="0" applyFont="1" applyBorder="1" applyAlignment="1">
      <alignment vertical="center" wrapText="1"/>
    </xf>
    <xf numFmtId="0" fontId="40" fillId="24" borderId="0" xfId="0" applyFont="1" applyFill="1" applyBorder="1" applyAlignment="1">
      <alignment vertical="center" wrapText="1"/>
    </xf>
    <xf numFmtId="0" fontId="0" fillId="0" borderId="62" xfId="0" applyBorder="1" applyAlignment="1">
      <alignment vertical="center" wrapText="1" shrinkToFit="1"/>
    </xf>
    <xf numFmtId="0" fontId="0" fillId="0" borderId="64" xfId="0" applyBorder="1" applyAlignment="1">
      <alignment vertical="center" wrapText="1" shrinkToFit="1"/>
    </xf>
    <xf numFmtId="0" fontId="41" fillId="25" borderId="43" xfId="0" applyFont="1" applyFill="1" applyBorder="1" applyAlignment="1" applyProtection="1">
      <alignment vertical="center" wrapText="1"/>
      <protection locked="0"/>
    </xf>
    <xf numFmtId="0" fontId="42" fillId="0" borderId="24" xfId="0" applyFont="1" applyBorder="1" applyAlignment="1">
      <alignment horizontal="center" vertical="center"/>
    </xf>
    <xf numFmtId="0" fontId="28" fillId="0" borderId="55" xfId="0" applyFont="1" applyBorder="1">
      <alignment vertical="center"/>
    </xf>
    <xf numFmtId="49" fontId="28" fillId="0" borderId="13" xfId="0" applyNumberFormat="1" applyFont="1" applyBorder="1">
      <alignment vertical="center"/>
    </xf>
    <xf numFmtId="178" fontId="28" fillId="24" borderId="46" xfId="28" applyNumberFormat="1" applyFont="1" applyFill="1" applyBorder="1" applyAlignment="1">
      <alignment vertical="center" wrapText="1"/>
    </xf>
    <xf numFmtId="0" fontId="28" fillId="0" borderId="32" xfId="0" applyFont="1" applyBorder="1">
      <alignment vertical="center"/>
    </xf>
    <xf numFmtId="49" fontId="28" fillId="0" borderId="32" xfId="0" applyNumberFormat="1" applyFont="1" applyBorder="1">
      <alignment vertical="center"/>
    </xf>
    <xf numFmtId="178" fontId="28" fillId="24" borderId="32" xfId="28" applyNumberFormat="1" applyFont="1" applyFill="1" applyBorder="1" applyAlignment="1">
      <alignment vertical="center" wrapText="1"/>
    </xf>
    <xf numFmtId="0" fontId="28" fillId="0" borderId="0" xfId="0" applyFont="1" applyBorder="1">
      <alignment vertical="center"/>
    </xf>
    <xf numFmtId="49" fontId="28" fillId="0" borderId="0" xfId="0" applyNumberFormat="1" applyFont="1" applyBorder="1">
      <alignment vertical="center"/>
    </xf>
    <xf numFmtId="178" fontId="28" fillId="24" borderId="0" xfId="28" applyNumberFormat="1" applyFont="1" applyFill="1" applyBorder="1" applyAlignment="1">
      <alignment vertical="center" wrapText="1"/>
    </xf>
    <xf numFmtId="0" fontId="63" fillId="0" borderId="0" xfId="98" applyFont="1" applyBorder="1" applyAlignment="1">
      <alignment vertical="center"/>
    </xf>
    <xf numFmtId="0" fontId="29" fillId="0" borderId="0" xfId="0" applyFont="1" applyBorder="1">
      <alignment vertical="center"/>
    </xf>
    <xf numFmtId="0" fontId="63" fillId="0" borderId="0" xfId="98" applyFont="1" applyBorder="1" applyAlignment="1">
      <alignment vertical="center" wrapText="1"/>
    </xf>
    <xf numFmtId="0" fontId="45" fillId="0" borderId="0" xfId="0" applyFont="1" applyBorder="1">
      <alignment vertical="center"/>
    </xf>
    <xf numFmtId="9" fontId="45" fillId="0" borderId="0" xfId="28" applyFont="1" applyBorder="1">
      <alignment vertical="center"/>
    </xf>
    <xf numFmtId="9" fontId="63" fillId="0" borderId="0" xfId="98" applyNumberFormat="1" applyFont="1" applyBorder="1" applyAlignment="1">
      <alignment vertical="center"/>
    </xf>
    <xf numFmtId="2" fontId="45" fillId="0" borderId="0" xfId="0" applyNumberFormat="1" applyFont="1" applyBorder="1">
      <alignment vertical="center"/>
    </xf>
    <xf numFmtId="9" fontId="28" fillId="0" borderId="0" xfId="28" applyFont="1" applyBorder="1">
      <alignment vertical="center"/>
    </xf>
    <xf numFmtId="0" fontId="28" fillId="0" borderId="0" xfId="99" applyFont="1" applyBorder="1">
      <alignment vertical="center"/>
    </xf>
    <xf numFmtId="179" fontId="63" fillId="0" borderId="0" xfId="98" applyNumberFormat="1" applyFont="1" applyBorder="1" applyAlignment="1">
      <alignment vertical="center"/>
    </xf>
    <xf numFmtId="49" fontId="28" fillId="0" borderId="14" xfId="0" applyNumberFormat="1" applyFont="1" applyBorder="1">
      <alignment vertical="center"/>
    </xf>
    <xf numFmtId="178" fontId="28" fillId="0" borderId="55" xfId="28" applyNumberFormat="1" applyFont="1" applyBorder="1" applyAlignment="1">
      <alignment vertical="center" wrapText="1"/>
    </xf>
    <xf numFmtId="178" fontId="28" fillId="0" borderId="13" xfId="28" applyNumberFormat="1" applyFont="1" applyBorder="1" applyAlignment="1">
      <alignment vertical="center" wrapText="1"/>
    </xf>
    <xf numFmtId="178" fontId="28" fillId="0" borderId="46" xfId="28" applyNumberFormat="1" applyFont="1" applyBorder="1" applyAlignment="1">
      <alignment vertical="center" wrapText="1"/>
    </xf>
    <xf numFmtId="178" fontId="28" fillId="0" borderId="55" xfId="28" applyNumberFormat="1" applyFont="1" applyBorder="1" applyAlignment="1">
      <alignment horizontal="right" vertical="center" wrapText="1"/>
    </xf>
    <xf numFmtId="178" fontId="28" fillId="0" borderId="13" xfId="28" applyNumberFormat="1" applyFont="1" applyBorder="1" applyAlignment="1">
      <alignment horizontal="right" vertical="center" wrapText="1"/>
    </xf>
    <xf numFmtId="178" fontId="28" fillId="0" borderId="14" xfId="28" applyNumberFormat="1" applyFont="1" applyBorder="1" applyAlignment="1">
      <alignment horizontal="right" vertical="center" wrapText="1"/>
    </xf>
    <xf numFmtId="178" fontId="28" fillId="0" borderId="109" xfId="28" applyNumberFormat="1" applyFont="1" applyBorder="1" applyAlignment="1">
      <alignment horizontal="right" vertical="center" wrapText="1"/>
    </xf>
    <xf numFmtId="178" fontId="28" fillId="0" borderId="88" xfId="28" applyNumberFormat="1" applyFont="1" applyBorder="1" applyAlignment="1">
      <alignment horizontal="right" vertical="center" wrapText="1"/>
    </xf>
    <xf numFmtId="0" fontId="28" fillId="0" borderId="88" xfId="43" applyFont="1" applyBorder="1" applyAlignment="1">
      <alignment horizontal="left" vertical="center" wrapText="1"/>
    </xf>
    <xf numFmtId="0" fontId="28" fillId="0" borderId="13" xfId="0" applyFont="1" applyBorder="1" applyAlignment="1">
      <alignment horizontal="right" vertical="center"/>
    </xf>
    <xf numFmtId="0" fontId="28" fillId="0" borderId="59" xfId="43" applyFont="1" applyBorder="1" applyAlignment="1">
      <alignment horizontal="left" vertical="center" wrapText="1"/>
    </xf>
    <xf numFmtId="0" fontId="28" fillId="0" borderId="46" xfId="28" applyNumberFormat="1" applyFont="1" applyFill="1" applyBorder="1" applyAlignment="1">
      <alignment horizontal="center" vertical="center" wrapText="1"/>
    </xf>
    <xf numFmtId="178" fontId="28" fillId="0" borderId="32" xfId="28" applyNumberFormat="1" applyFont="1" applyBorder="1" applyAlignment="1">
      <alignment vertical="center" wrapText="1"/>
    </xf>
    <xf numFmtId="178" fontId="28" fillId="0" borderId="32" xfId="28" applyNumberFormat="1" applyFont="1" applyBorder="1" applyAlignment="1">
      <alignment horizontal="right" vertical="center" wrapText="1"/>
    </xf>
    <xf numFmtId="0" fontId="28" fillId="0" borderId="32" xfId="0" applyFont="1" applyBorder="1" applyAlignment="1">
      <alignment horizontal="center" vertical="center" wrapText="1"/>
    </xf>
    <xf numFmtId="0" fontId="28" fillId="0" borderId="32" xfId="43" applyFont="1" applyBorder="1" applyAlignment="1">
      <alignment horizontal="left" vertical="center" wrapText="1"/>
    </xf>
    <xf numFmtId="0" fontId="28" fillId="0" borderId="32" xfId="0" applyFont="1" applyBorder="1" applyAlignment="1">
      <alignment horizontal="right" vertical="center"/>
    </xf>
    <xf numFmtId="178" fontId="28" fillId="0" borderId="32" xfId="50" applyNumberFormat="1" applyFont="1" applyBorder="1" applyAlignment="1">
      <alignment vertical="center" wrapText="1"/>
    </xf>
    <xf numFmtId="0" fontId="28" fillId="0" borderId="32" xfId="28" applyNumberFormat="1" applyFont="1" applyFill="1" applyBorder="1" applyAlignment="1">
      <alignment horizontal="center" vertical="center" wrapText="1"/>
    </xf>
    <xf numFmtId="178" fontId="28" fillId="0" borderId="0" xfId="28" applyNumberFormat="1" applyFont="1" applyBorder="1" applyAlignment="1">
      <alignment vertical="center" wrapText="1"/>
    </xf>
    <xf numFmtId="178" fontId="28" fillId="0" borderId="0" xfId="28" applyNumberFormat="1" applyFont="1" applyBorder="1" applyAlignment="1">
      <alignment horizontal="right" vertical="center" wrapText="1"/>
    </xf>
    <xf numFmtId="0" fontId="28" fillId="0" borderId="0" xfId="0" applyFont="1" applyBorder="1" applyAlignment="1">
      <alignment horizontal="center" vertical="center" wrapText="1"/>
    </xf>
    <xf numFmtId="0" fontId="28" fillId="0" borderId="0" xfId="43" applyFont="1" applyBorder="1" applyAlignment="1">
      <alignment horizontal="left" vertical="center" wrapText="1"/>
    </xf>
    <xf numFmtId="0" fontId="28" fillId="0" borderId="0" xfId="0" applyFont="1" applyBorder="1" applyAlignment="1">
      <alignment horizontal="right" vertical="center"/>
    </xf>
    <xf numFmtId="178" fontId="28" fillId="0" borderId="0" xfId="50" applyNumberFormat="1" applyFont="1" applyBorder="1" applyAlignment="1">
      <alignment vertical="center" wrapText="1"/>
    </xf>
    <xf numFmtId="0" fontId="28" fillId="0" borderId="0" xfId="28" applyNumberFormat="1" applyFont="1" applyFill="1" applyBorder="1" applyAlignment="1">
      <alignment horizontal="center" vertical="center" wrapText="1"/>
    </xf>
    <xf numFmtId="0" fontId="28" fillId="0" borderId="0" xfId="43" applyFont="1" applyBorder="1" applyAlignment="1">
      <alignment vertical="center"/>
    </xf>
    <xf numFmtId="0" fontId="28" fillId="0" borderId="0" xfId="0" applyFont="1" applyBorder="1" applyAlignment="1">
      <alignment horizontal="left" vertical="center" wrapText="1"/>
    </xf>
    <xf numFmtId="0" fontId="28" fillId="0" borderId="0" xfId="43" applyFont="1" applyBorder="1" applyAlignment="1">
      <alignment vertical="center" wrapText="1"/>
    </xf>
    <xf numFmtId="178" fontId="28" fillId="0" borderId="0" xfId="50" applyNumberFormat="1" applyFont="1" applyFill="1" applyBorder="1" applyAlignment="1">
      <alignment vertical="center" wrapText="1"/>
    </xf>
    <xf numFmtId="178" fontId="28" fillId="0" borderId="169" xfId="28" applyNumberFormat="1" applyFont="1" applyBorder="1" applyAlignment="1">
      <alignment vertical="center" wrapText="1"/>
    </xf>
    <xf numFmtId="178" fontId="28" fillId="0" borderId="168" xfId="28" applyNumberFormat="1" applyFont="1" applyBorder="1" applyAlignment="1">
      <alignment vertical="center" wrapText="1"/>
    </xf>
    <xf numFmtId="178" fontId="28" fillId="0" borderId="17" xfId="50" applyNumberFormat="1" applyFont="1" applyBorder="1" applyAlignment="1">
      <alignment vertical="center" wrapText="1"/>
    </xf>
    <xf numFmtId="178" fontId="28" fillId="0" borderId="29" xfId="50" applyNumberFormat="1" applyFont="1" applyBorder="1" applyAlignment="1">
      <alignment vertical="center" wrapText="1"/>
    </xf>
    <xf numFmtId="178" fontId="28" fillId="0" borderId="135" xfId="50" applyNumberFormat="1" applyFont="1" applyBorder="1" applyAlignment="1">
      <alignment vertical="center" wrapText="1"/>
    </xf>
    <xf numFmtId="0" fontId="28" fillId="0" borderId="89" xfId="43" applyFont="1" applyBorder="1" applyAlignment="1">
      <alignment vertical="center" wrapText="1"/>
    </xf>
    <xf numFmtId="178" fontId="28" fillId="0" borderId="89" xfId="50" applyNumberFormat="1" applyFont="1" applyBorder="1" applyAlignment="1">
      <alignment vertical="center" wrapText="1"/>
    </xf>
    <xf numFmtId="178" fontId="28" fillId="0" borderId="169" xfId="28" applyNumberFormat="1" applyFont="1" applyBorder="1" applyAlignment="1">
      <alignment horizontal="right" vertical="center" wrapText="1"/>
    </xf>
    <xf numFmtId="178" fontId="28" fillId="0" borderId="168" xfId="28" applyNumberFormat="1" applyFont="1" applyBorder="1" applyAlignment="1">
      <alignment horizontal="right" vertical="center" wrapText="1"/>
    </xf>
    <xf numFmtId="0" fontId="28" fillId="0" borderId="43" xfId="0" applyFont="1" applyBorder="1" applyAlignment="1">
      <alignment horizontal="right" vertical="center"/>
    </xf>
    <xf numFmtId="0" fontId="41" fillId="25" borderId="12" xfId="0" applyFont="1" applyFill="1" applyBorder="1" applyAlignment="1" applyProtection="1">
      <alignment horizontal="center" vertical="center" wrapText="1"/>
      <protection locked="0"/>
    </xf>
    <xf numFmtId="0" fontId="41" fillId="25" borderId="41" xfId="0" applyFont="1" applyFill="1" applyBorder="1" applyAlignment="1" applyProtection="1">
      <alignment horizontal="center" vertical="center" wrapText="1"/>
      <protection locked="0"/>
    </xf>
    <xf numFmtId="0" fontId="41" fillId="25" borderId="38" xfId="0" applyFont="1" applyFill="1" applyBorder="1" applyAlignment="1" applyProtection="1">
      <alignment horizontal="center" vertical="center" wrapText="1"/>
      <protection locked="0"/>
    </xf>
    <xf numFmtId="0" fontId="41" fillId="25" borderId="159" xfId="0" applyFont="1" applyFill="1" applyBorder="1" applyAlignment="1" applyProtection="1">
      <alignment horizontal="center" vertical="center" wrapText="1"/>
      <protection locked="0"/>
    </xf>
    <xf numFmtId="0" fontId="28" fillId="0" borderId="0" xfId="0" applyFont="1" applyAlignment="1">
      <alignment horizontal="left" vertical="center" wrapText="1"/>
    </xf>
    <xf numFmtId="0" fontId="41" fillId="25" borderId="12" xfId="0" applyFont="1" applyFill="1" applyBorder="1" applyAlignment="1" applyProtection="1">
      <alignment vertical="center" wrapText="1"/>
      <protection locked="0"/>
    </xf>
    <xf numFmtId="0" fontId="41" fillId="25" borderId="29" xfId="0" applyFont="1" applyFill="1" applyBorder="1" applyAlignment="1" applyProtection="1">
      <alignment vertical="center" wrapText="1"/>
      <protection locked="0"/>
    </xf>
    <xf numFmtId="0" fontId="41" fillId="25" borderId="11" xfId="0" applyFont="1" applyFill="1" applyBorder="1" applyAlignment="1" applyProtection="1">
      <alignment vertical="center" wrapText="1"/>
      <protection locked="0"/>
    </xf>
    <xf numFmtId="0" fontId="41" fillId="25" borderId="43" xfId="0" applyFont="1" applyFill="1" applyBorder="1" applyAlignment="1" applyProtection="1">
      <alignment vertical="center"/>
      <protection locked="0"/>
    </xf>
    <xf numFmtId="49" fontId="41" fillId="25" borderId="56" xfId="0" applyNumberFormat="1" applyFont="1" applyFill="1" applyBorder="1" applyAlignment="1" applyProtection="1">
      <alignment horizontal="center" vertical="center"/>
      <protection locked="0"/>
    </xf>
    <xf numFmtId="49" fontId="41" fillId="25" borderId="43" xfId="0" applyNumberFormat="1" applyFont="1" applyFill="1" applyBorder="1" applyAlignment="1" applyProtection="1">
      <alignment horizontal="center" vertical="center"/>
      <protection locked="0"/>
    </xf>
    <xf numFmtId="49" fontId="41" fillId="25" borderId="37" xfId="0" applyNumberFormat="1" applyFont="1" applyFill="1" applyBorder="1" applyAlignment="1" applyProtection="1">
      <alignment horizontal="center" vertical="center"/>
      <protection locked="0"/>
    </xf>
    <xf numFmtId="49" fontId="41" fillId="25" borderId="29" xfId="0" applyNumberFormat="1" applyFont="1" applyFill="1" applyBorder="1" applyAlignment="1" applyProtection="1">
      <alignment horizontal="center" vertical="center"/>
      <protection locked="0"/>
    </xf>
    <xf numFmtId="49" fontId="41" fillId="25" borderId="11" xfId="0" applyNumberFormat="1" applyFont="1" applyFill="1" applyBorder="1" applyAlignment="1" applyProtection="1">
      <alignment horizontal="center" vertical="center"/>
      <protection locked="0"/>
    </xf>
    <xf numFmtId="0" fontId="41" fillId="0" borderId="14" xfId="0" applyFont="1" applyBorder="1" applyAlignment="1">
      <alignment horizontal="center" vertical="center" wrapText="1"/>
    </xf>
    <xf numFmtId="0" fontId="41" fillId="0" borderId="154" xfId="0" applyFont="1" applyBorder="1" applyAlignment="1">
      <alignment horizontal="center" vertical="center" wrapText="1"/>
    </xf>
    <xf numFmtId="0" fontId="41" fillId="0" borderId="69" xfId="0" applyFont="1" applyBorder="1" applyAlignment="1">
      <alignment horizontal="center" vertical="center" wrapText="1"/>
    </xf>
    <xf numFmtId="0" fontId="41" fillId="0" borderId="68" xfId="0" applyFont="1" applyBorder="1" applyAlignment="1">
      <alignment horizontal="center" vertical="center" wrapText="1"/>
    </xf>
    <xf numFmtId="0" fontId="41" fillId="0" borderId="13" xfId="0" applyFont="1" applyBorder="1" applyAlignment="1">
      <alignment horizontal="center" vertical="center"/>
    </xf>
    <xf numFmtId="0" fontId="41" fillId="0" borderId="43" xfId="0" applyFont="1" applyBorder="1" applyAlignment="1">
      <alignment horizontal="center" vertical="center"/>
    </xf>
    <xf numFmtId="0" fontId="41" fillId="0" borderId="135" xfId="0" applyFont="1" applyBorder="1" applyAlignment="1">
      <alignment horizontal="center" vertical="center" wrapText="1"/>
    </xf>
    <xf numFmtId="0" fontId="41" fillId="0" borderId="86" xfId="0" applyFont="1" applyBorder="1" applyAlignment="1">
      <alignment horizontal="center" vertical="center" wrapText="1"/>
    </xf>
    <xf numFmtId="0" fontId="41" fillId="0" borderId="24" xfId="0" applyFont="1" applyBorder="1" applyAlignment="1">
      <alignment horizontal="center" vertical="center" wrapText="1"/>
    </xf>
    <xf numFmtId="0" fontId="41" fillId="0" borderId="24" xfId="0" applyFont="1" applyBorder="1" applyAlignment="1">
      <alignment horizontal="center" vertical="center"/>
    </xf>
    <xf numFmtId="49" fontId="41" fillId="25" borderId="45" xfId="0" applyNumberFormat="1" applyFont="1" applyFill="1" applyBorder="1" applyAlignment="1" applyProtection="1">
      <alignment horizontal="center" vertical="center"/>
      <protection locked="0"/>
    </xf>
    <xf numFmtId="49" fontId="41" fillId="25" borderId="10" xfId="0" applyNumberFormat="1" applyFont="1" applyFill="1" applyBorder="1" applyAlignment="1" applyProtection="1">
      <alignment horizontal="center" vertical="center"/>
      <protection locked="0"/>
    </xf>
    <xf numFmtId="49" fontId="41" fillId="25" borderId="36" xfId="0" applyNumberFormat="1" applyFont="1" applyFill="1" applyBorder="1" applyAlignment="1" applyProtection="1">
      <alignment horizontal="center" vertical="center"/>
      <protection locked="0"/>
    </xf>
    <xf numFmtId="49" fontId="41" fillId="25" borderId="24" xfId="0" applyNumberFormat="1" applyFont="1" applyFill="1" applyBorder="1" applyAlignment="1" applyProtection="1">
      <alignment horizontal="center" vertical="center"/>
      <protection locked="0"/>
    </xf>
    <xf numFmtId="0" fontId="41" fillId="25" borderId="10" xfId="0" applyFont="1" applyFill="1" applyBorder="1" applyAlignment="1" applyProtection="1">
      <alignment vertical="center"/>
      <protection locked="0"/>
    </xf>
    <xf numFmtId="0" fontId="33" fillId="0" borderId="0" xfId="0" applyFont="1" applyAlignment="1">
      <alignment horizontal="left" vertical="top" wrapText="1"/>
    </xf>
    <xf numFmtId="0" fontId="41" fillId="25" borderId="38" xfId="0" applyFont="1" applyFill="1" applyBorder="1" applyAlignment="1" applyProtection="1">
      <alignment vertical="center" wrapText="1"/>
      <protection locked="0"/>
    </xf>
    <xf numFmtId="0" fontId="41" fillId="25" borderId="34" xfId="0" applyFont="1" applyFill="1" applyBorder="1" applyAlignment="1" applyProtection="1">
      <alignment vertical="center" wrapText="1"/>
      <protection locked="0"/>
    </xf>
    <xf numFmtId="0" fontId="41" fillId="25" borderId="35" xfId="0" applyFont="1" applyFill="1" applyBorder="1" applyAlignment="1" applyProtection="1">
      <alignment vertical="center" wrapText="1"/>
      <protection locked="0"/>
    </xf>
    <xf numFmtId="0" fontId="41" fillId="0" borderId="13" xfId="0" applyFont="1" applyBorder="1" applyAlignment="1">
      <alignment horizontal="center" vertical="center" wrapText="1"/>
    </xf>
    <xf numFmtId="0" fontId="41" fillId="0" borderId="77" xfId="0" applyFont="1" applyBorder="1" applyAlignment="1">
      <alignment horizontal="center" vertical="center" wrapText="1"/>
    </xf>
    <xf numFmtId="0" fontId="41" fillId="0" borderId="12" xfId="0" applyFont="1" applyBorder="1" applyAlignment="1">
      <alignment horizontal="center" vertical="center" wrapText="1"/>
    </xf>
    <xf numFmtId="0" fontId="41" fillId="0" borderId="29" xfId="0" applyFont="1" applyBorder="1" applyAlignment="1">
      <alignment horizontal="center" vertical="center" wrapText="1"/>
    </xf>
    <xf numFmtId="0" fontId="41" fillId="0" borderId="11" xfId="0" applyFont="1" applyBorder="1" applyAlignment="1">
      <alignment horizontal="center" vertical="center" wrapText="1"/>
    </xf>
    <xf numFmtId="0" fontId="27" fillId="0" borderId="13" xfId="0" applyFont="1" applyBorder="1" applyAlignment="1">
      <alignment horizontal="center" vertical="center" wrapText="1"/>
    </xf>
    <xf numFmtId="0" fontId="27" fillId="0" borderId="77" xfId="0" applyFont="1" applyBorder="1" applyAlignment="1">
      <alignment horizontal="center" vertical="center" wrapText="1"/>
    </xf>
    <xf numFmtId="49" fontId="33" fillId="25" borderId="12" xfId="0" applyNumberFormat="1" applyFont="1" applyFill="1" applyBorder="1" applyAlignment="1" applyProtection="1">
      <alignment horizontal="left" vertical="center"/>
      <protection locked="0"/>
    </xf>
    <xf numFmtId="49" fontId="33" fillId="25" borderId="29" xfId="0" applyNumberFormat="1" applyFont="1" applyFill="1" applyBorder="1" applyAlignment="1" applyProtection="1">
      <alignment horizontal="left" vertical="center"/>
      <protection locked="0"/>
    </xf>
    <xf numFmtId="49" fontId="33" fillId="25" borderId="11" xfId="0" applyNumberFormat="1" applyFont="1" applyFill="1" applyBorder="1" applyAlignment="1" applyProtection="1">
      <alignment horizontal="left" vertical="center"/>
      <protection locked="0"/>
    </xf>
    <xf numFmtId="0" fontId="41" fillId="0" borderId="13" xfId="0" applyFont="1" applyBorder="1" applyAlignment="1">
      <alignment horizontal="center" vertical="center" textRotation="255"/>
    </xf>
    <xf numFmtId="0" fontId="41" fillId="0" borderId="77" xfId="0" applyFont="1" applyBorder="1" applyAlignment="1">
      <alignment horizontal="center" vertical="center" textRotation="255"/>
    </xf>
    <xf numFmtId="0" fontId="41" fillId="25" borderId="43" xfId="0" applyFont="1" applyFill="1" applyBorder="1" applyAlignment="1" applyProtection="1">
      <alignment vertical="center" wrapText="1"/>
      <protection locked="0"/>
    </xf>
    <xf numFmtId="0" fontId="41" fillId="25" borderId="24" xfId="0" applyFont="1" applyFill="1" applyBorder="1" applyAlignment="1" applyProtection="1">
      <alignment vertical="center"/>
      <protection locked="0"/>
    </xf>
    <xf numFmtId="0" fontId="38" fillId="25" borderId="12" xfId="0" applyFont="1" applyFill="1" applyBorder="1" applyAlignment="1" applyProtection="1">
      <alignment horizontal="left" vertical="center" wrapText="1"/>
      <protection locked="0"/>
    </xf>
    <xf numFmtId="0" fontId="38" fillId="25" borderId="29" xfId="0" applyFont="1" applyFill="1" applyBorder="1" applyAlignment="1" applyProtection="1">
      <alignment horizontal="left" vertical="center" wrapText="1"/>
      <protection locked="0"/>
    </xf>
    <xf numFmtId="0" fontId="38" fillId="25" borderId="11" xfId="0" applyFont="1" applyFill="1" applyBorder="1" applyAlignment="1" applyProtection="1">
      <alignment horizontal="left" vertical="center" wrapText="1"/>
      <protection locked="0"/>
    </xf>
    <xf numFmtId="0" fontId="38" fillId="25" borderId="12" xfId="0" applyFont="1" applyFill="1" applyBorder="1" applyAlignment="1" applyProtection="1">
      <alignment horizontal="left" vertical="center"/>
      <protection locked="0"/>
    </xf>
    <xf numFmtId="0" fontId="38" fillId="25" borderId="29" xfId="0" applyFont="1" applyFill="1" applyBorder="1" applyAlignment="1" applyProtection="1">
      <alignment horizontal="left" vertical="center"/>
      <protection locked="0"/>
    </xf>
    <xf numFmtId="0" fontId="38" fillId="25" borderId="11" xfId="0" applyFont="1" applyFill="1" applyBorder="1" applyAlignment="1" applyProtection="1">
      <alignment horizontal="left" vertical="center"/>
      <protection locked="0"/>
    </xf>
    <xf numFmtId="0" fontId="41" fillId="0" borderId="11" xfId="0" applyFont="1" applyBorder="1" applyAlignment="1">
      <alignment horizontal="left" vertical="center"/>
    </xf>
    <xf numFmtId="0" fontId="41" fillId="0" borderId="10" xfId="0" applyFont="1" applyBorder="1" applyAlignment="1">
      <alignment horizontal="left" vertical="center"/>
    </xf>
    <xf numFmtId="0" fontId="33" fillId="25" borderId="12" xfId="0" applyFont="1" applyFill="1" applyBorder="1" applyAlignment="1" applyProtection="1">
      <alignment horizontal="left" vertical="center"/>
      <protection locked="0"/>
    </xf>
    <xf numFmtId="0" fontId="33" fillId="25" borderId="29" xfId="0" applyFont="1" applyFill="1" applyBorder="1" applyAlignment="1" applyProtection="1">
      <alignment horizontal="left" vertical="center"/>
      <protection locked="0"/>
    </xf>
    <xf numFmtId="0" fontId="33" fillId="25" borderId="11" xfId="0" applyFont="1" applyFill="1" applyBorder="1" applyAlignment="1" applyProtection="1">
      <alignment horizontal="left" vertical="center"/>
      <protection locked="0"/>
    </xf>
    <xf numFmtId="0" fontId="43" fillId="0" borderId="0" xfId="0" applyFont="1" applyAlignment="1">
      <alignment horizontal="left" vertical="center" wrapText="1"/>
    </xf>
    <xf numFmtId="0" fontId="30" fillId="0" borderId="10" xfId="0" applyFont="1" applyBorder="1" applyAlignment="1">
      <alignment horizontal="center" vertical="center"/>
    </xf>
    <xf numFmtId="0" fontId="38" fillId="0" borderId="10" xfId="0" applyFont="1" applyBorder="1" applyAlignment="1">
      <alignment horizontal="center" vertical="center" wrapText="1"/>
    </xf>
    <xf numFmtId="0" fontId="38" fillId="0" borderId="10" xfId="0" applyFont="1" applyBorder="1" applyAlignment="1">
      <alignment horizontal="center" vertical="center"/>
    </xf>
    <xf numFmtId="0" fontId="38" fillId="25" borderId="12" xfId="0" applyFont="1" applyFill="1" applyBorder="1" applyAlignment="1" applyProtection="1">
      <alignment horizontal="center" vertical="center"/>
      <protection locked="0"/>
    </xf>
    <xf numFmtId="0" fontId="38" fillId="25" borderId="29" xfId="0" applyFont="1" applyFill="1" applyBorder="1" applyAlignment="1" applyProtection="1">
      <alignment horizontal="center" vertical="center"/>
      <protection locked="0"/>
    </xf>
    <xf numFmtId="0" fontId="38" fillId="25" borderId="11" xfId="0" applyFont="1" applyFill="1" applyBorder="1" applyAlignment="1" applyProtection="1">
      <alignment horizontal="center" vertical="center"/>
      <protection locked="0"/>
    </xf>
    <xf numFmtId="0" fontId="30" fillId="0" borderId="14" xfId="0" applyFont="1" applyBorder="1" applyAlignment="1">
      <alignment horizontal="center" vertical="center" wrapText="1"/>
    </xf>
    <xf numFmtId="0" fontId="30" fillId="0" borderId="135" xfId="0" applyFont="1" applyBorder="1" applyAlignment="1">
      <alignment horizontal="center" vertical="center" wrapText="1"/>
    </xf>
    <xf numFmtId="0" fontId="30" fillId="0" borderId="154" xfId="0" applyFont="1" applyBorder="1" applyAlignment="1">
      <alignment horizontal="center" vertical="center" wrapText="1"/>
    </xf>
    <xf numFmtId="0" fontId="30" fillId="0" borderId="16" xfId="0" applyFont="1" applyBorder="1" applyAlignment="1">
      <alignment horizontal="center" vertical="center" wrapText="1"/>
    </xf>
    <xf numFmtId="0" fontId="30" fillId="0" borderId="17" xfId="0" applyFont="1" applyBorder="1" applyAlignment="1">
      <alignment horizontal="center" vertical="center" wrapText="1"/>
    </xf>
    <xf numFmtId="0" fontId="30" fillId="0" borderId="18" xfId="0" applyFont="1" applyBorder="1" applyAlignment="1">
      <alignment horizontal="center" vertical="center" wrapText="1"/>
    </xf>
    <xf numFmtId="0" fontId="30" fillId="0" borderId="0" xfId="0" applyFont="1" applyAlignment="1">
      <alignment horizontal="left" vertical="center" wrapText="1"/>
    </xf>
    <xf numFmtId="0" fontId="44" fillId="0" borderId="135" xfId="0" applyFont="1" applyBorder="1" applyAlignment="1">
      <alignment horizontal="left" vertical="center" wrapText="1"/>
    </xf>
    <xf numFmtId="0" fontId="44" fillId="0" borderId="0" xfId="0" applyFont="1" applyAlignment="1">
      <alignment horizontal="left" vertical="center" wrapText="1"/>
    </xf>
    <xf numFmtId="0" fontId="30" fillId="0" borderId="0" xfId="0" applyFont="1" applyAlignment="1">
      <alignment horizontal="left" vertical="top" wrapText="1"/>
    </xf>
    <xf numFmtId="49" fontId="30" fillId="25" borderId="12" xfId="0" applyNumberFormat="1" applyFont="1" applyFill="1" applyBorder="1" applyAlignment="1" applyProtection="1">
      <alignment horizontal="center" vertical="center"/>
      <protection locked="0"/>
    </xf>
    <xf numFmtId="49" fontId="30" fillId="25" borderId="29" xfId="0" applyNumberFormat="1" applyFont="1" applyFill="1" applyBorder="1" applyAlignment="1" applyProtection="1">
      <alignment horizontal="center" vertical="center"/>
      <protection locked="0"/>
    </xf>
    <xf numFmtId="49" fontId="30" fillId="25" borderId="170" xfId="0" applyNumberFormat="1" applyFont="1" applyFill="1" applyBorder="1" applyAlignment="1" applyProtection="1">
      <alignment horizontal="center" vertical="center"/>
      <protection locked="0"/>
    </xf>
    <xf numFmtId="49" fontId="30" fillId="25" borderId="166" xfId="0" quotePrefix="1" applyNumberFormat="1" applyFont="1" applyFill="1" applyBorder="1" applyAlignment="1" applyProtection="1">
      <alignment horizontal="center" vertical="center"/>
      <protection locked="0"/>
    </xf>
    <xf numFmtId="49" fontId="30" fillId="25" borderId="29" xfId="0" quotePrefix="1" applyNumberFormat="1" applyFont="1" applyFill="1" applyBorder="1" applyAlignment="1" applyProtection="1">
      <alignment horizontal="center" vertical="center"/>
      <protection locked="0"/>
    </xf>
    <xf numFmtId="49" fontId="30" fillId="25" borderId="11" xfId="0" quotePrefix="1" applyNumberFormat="1" applyFont="1" applyFill="1" applyBorder="1" applyAlignment="1" applyProtection="1">
      <alignment horizontal="center" vertical="center"/>
      <protection locked="0"/>
    </xf>
    <xf numFmtId="0" fontId="35" fillId="0" borderId="0" xfId="0" applyFont="1" applyAlignment="1">
      <alignment horizontal="center" vertical="center" wrapText="1"/>
    </xf>
    <xf numFmtId="0" fontId="38" fillId="25" borderId="10" xfId="0" applyFont="1" applyFill="1" applyBorder="1" applyAlignment="1" applyProtection="1">
      <alignment horizontal="center" vertical="center"/>
      <protection locked="0"/>
    </xf>
    <xf numFmtId="0" fontId="41" fillId="0" borderId="13" xfId="0" applyFont="1" applyBorder="1" applyAlignment="1">
      <alignment horizontal="center" vertical="center" wrapText="1" shrinkToFit="1"/>
    </xf>
    <xf numFmtId="0" fontId="41" fillId="0" borderId="43" xfId="0" applyFont="1" applyBorder="1" applyAlignment="1">
      <alignment horizontal="center" vertical="center" wrapText="1" shrinkToFit="1"/>
    </xf>
    <xf numFmtId="0" fontId="41" fillId="0" borderId="29" xfId="0" applyFont="1" applyBorder="1" applyAlignment="1">
      <alignment horizontal="left" vertical="center"/>
    </xf>
    <xf numFmtId="0" fontId="41" fillId="0" borderId="13" xfId="0" applyFont="1" applyBorder="1" applyAlignment="1">
      <alignment horizontal="left" vertical="center" wrapText="1"/>
    </xf>
    <xf numFmtId="0" fontId="41" fillId="0" borderId="43" xfId="0" applyFont="1" applyBorder="1" applyAlignment="1">
      <alignment horizontal="left" vertical="center" wrapText="1"/>
    </xf>
    <xf numFmtId="0" fontId="32" fillId="25" borderId="12" xfId="48" applyFill="1" applyBorder="1" applyAlignment="1" applyProtection="1">
      <alignment horizontal="left" vertical="center"/>
      <protection locked="0"/>
    </xf>
    <xf numFmtId="0" fontId="98" fillId="25" borderId="29" xfId="48" applyFont="1" applyFill="1" applyBorder="1" applyAlignment="1" applyProtection="1">
      <alignment horizontal="left" vertical="center"/>
      <protection locked="0"/>
    </xf>
    <xf numFmtId="0" fontId="98" fillId="25" borderId="11" xfId="48" applyFont="1" applyFill="1" applyBorder="1" applyAlignment="1" applyProtection="1">
      <alignment horizontal="left" vertical="center"/>
      <protection locked="0"/>
    </xf>
    <xf numFmtId="0" fontId="41" fillId="0" borderId="10" xfId="0" applyFont="1" applyBorder="1" applyAlignment="1">
      <alignment vertical="center"/>
    </xf>
    <xf numFmtId="0" fontId="30" fillId="0" borderId="17" xfId="0" applyFont="1" applyBorder="1" applyAlignment="1">
      <alignment horizontal="left" vertical="center"/>
    </xf>
    <xf numFmtId="0" fontId="41" fillId="0" borderId="12" xfId="0" applyFont="1" applyBorder="1" applyAlignment="1">
      <alignment horizontal="center" vertical="center"/>
    </xf>
    <xf numFmtId="0" fontId="41" fillId="0" borderId="29" xfId="0" applyFont="1" applyBorder="1" applyAlignment="1">
      <alignment horizontal="center" vertical="center"/>
    </xf>
    <xf numFmtId="0" fontId="41" fillId="0" borderId="11" xfId="0" applyFont="1" applyBorder="1" applyAlignment="1">
      <alignment horizontal="center" vertical="center"/>
    </xf>
    <xf numFmtId="0" fontId="41" fillId="0" borderId="13" xfId="0" applyFont="1" applyBorder="1" applyAlignment="1">
      <alignment horizontal="left" vertical="center"/>
    </xf>
    <xf numFmtId="0" fontId="41" fillId="0" borderId="43" xfId="0" applyFont="1" applyBorder="1" applyAlignment="1">
      <alignment horizontal="left" vertical="center"/>
    </xf>
    <xf numFmtId="0" fontId="41" fillId="0" borderId="49" xfId="0" applyFont="1" applyBorder="1" applyAlignment="1">
      <alignment horizontal="center" vertical="center"/>
    </xf>
    <xf numFmtId="0" fontId="41" fillId="0" borderId="10" xfId="0" applyFont="1" applyBorder="1" applyAlignment="1">
      <alignment horizontal="left" vertical="center" wrapText="1"/>
    </xf>
    <xf numFmtId="0" fontId="91" fillId="0" borderId="100" xfId="0" applyFont="1" applyBorder="1" applyAlignment="1">
      <alignment horizontal="center" vertical="center"/>
    </xf>
    <xf numFmtId="176" fontId="44" fillId="24" borderId="14" xfId="0" applyNumberFormat="1" applyFont="1" applyFill="1" applyBorder="1" applyAlignment="1">
      <alignment vertical="center" shrinkToFit="1"/>
    </xf>
    <xf numFmtId="176" fontId="44" fillId="24" borderId="135" xfId="0" applyNumberFormat="1" applyFont="1" applyFill="1" applyBorder="1" applyAlignment="1">
      <alignment vertical="center" shrinkToFit="1"/>
    </xf>
    <xf numFmtId="0" fontId="40" fillId="24" borderId="22" xfId="0" applyFont="1" applyFill="1" applyBorder="1" applyAlignment="1">
      <alignment horizontal="left" vertical="center" wrapText="1"/>
    </xf>
    <xf numFmtId="0" fontId="40" fillId="24" borderId="25" xfId="0" applyFont="1" applyFill="1" applyBorder="1" applyAlignment="1">
      <alignment horizontal="left" vertical="center" wrapText="1"/>
    </xf>
    <xf numFmtId="0" fontId="40" fillId="24" borderId="26" xfId="0" applyFont="1" applyFill="1" applyBorder="1" applyAlignment="1">
      <alignment horizontal="left" vertical="center" wrapText="1"/>
    </xf>
    <xf numFmtId="181" fontId="45" fillId="29" borderId="22" xfId="34" applyNumberFormat="1" applyFont="1" applyFill="1" applyBorder="1" applyAlignment="1" applyProtection="1">
      <alignment horizontal="right" vertical="center" shrinkToFit="1"/>
      <protection locked="0"/>
    </xf>
    <xf numFmtId="181" fontId="45" fillId="29" borderId="25" xfId="34" applyNumberFormat="1" applyFont="1" applyFill="1" applyBorder="1" applyAlignment="1" applyProtection="1">
      <alignment horizontal="right" vertical="center" shrinkToFit="1"/>
      <protection locked="0"/>
    </xf>
    <xf numFmtId="181" fontId="45" fillId="29" borderId="26" xfId="34" applyNumberFormat="1" applyFont="1" applyFill="1" applyBorder="1" applyAlignment="1" applyProtection="1">
      <alignment horizontal="right" vertical="center" shrinkToFit="1"/>
      <protection locked="0"/>
    </xf>
    <xf numFmtId="2" fontId="44" fillId="24" borderId="22" xfId="0" applyNumberFormat="1" applyFont="1" applyFill="1" applyBorder="1" applyAlignment="1">
      <alignment horizontal="center" vertical="center" shrinkToFit="1"/>
    </xf>
    <xf numFmtId="2" fontId="44" fillId="24" borderId="25" xfId="0" applyNumberFormat="1" applyFont="1" applyFill="1" applyBorder="1" applyAlignment="1">
      <alignment horizontal="center" vertical="center" shrinkToFit="1"/>
    </xf>
    <xf numFmtId="2" fontId="44" fillId="24" borderId="26" xfId="0" applyNumberFormat="1" applyFont="1" applyFill="1" applyBorder="1" applyAlignment="1">
      <alignment horizontal="center" vertical="center" shrinkToFit="1"/>
    </xf>
    <xf numFmtId="0" fontId="43" fillId="24" borderId="0" xfId="0" applyFont="1" applyFill="1" applyAlignment="1">
      <alignment horizontal="left" vertical="center"/>
    </xf>
    <xf numFmtId="0" fontId="37" fillId="24" borderId="22" xfId="0" applyFont="1" applyFill="1" applyBorder="1" applyAlignment="1">
      <alignment horizontal="center" vertical="center"/>
    </xf>
    <xf numFmtId="0" fontId="37" fillId="24" borderId="25" xfId="0" applyFont="1" applyFill="1" applyBorder="1" applyAlignment="1">
      <alignment horizontal="center" vertical="center"/>
    </xf>
    <xf numFmtId="0" fontId="44" fillId="0" borderId="10" xfId="0" applyFont="1" applyBorder="1" applyAlignment="1">
      <alignment horizontal="center" vertical="center"/>
    </xf>
    <xf numFmtId="0" fontId="44" fillId="0" borderId="11" xfId="0" applyFont="1" applyBorder="1" applyAlignment="1">
      <alignment horizontal="center" vertical="center"/>
    </xf>
    <xf numFmtId="0" fontId="44" fillId="0" borderId="12" xfId="0" applyFont="1" applyBorder="1" applyAlignment="1">
      <alignment horizontal="left" vertical="center" shrinkToFit="1"/>
    </xf>
    <xf numFmtId="0" fontId="44" fillId="0" borderId="29" xfId="0" applyFont="1" applyBorder="1" applyAlignment="1">
      <alignment horizontal="left" vertical="center" shrinkToFit="1"/>
    </xf>
    <xf numFmtId="0" fontId="44" fillId="0" borderId="11" xfId="0" applyFont="1" applyBorder="1" applyAlignment="1">
      <alignment horizontal="left" vertical="center" shrinkToFit="1"/>
    </xf>
    <xf numFmtId="0" fontId="44" fillId="0" borderId="12" xfId="0" applyFont="1" applyBorder="1" applyAlignment="1">
      <alignment horizontal="center" vertical="center"/>
    </xf>
    <xf numFmtId="0" fontId="44" fillId="0" borderId="29" xfId="0" applyFont="1" applyBorder="1" applyAlignment="1">
      <alignment horizontal="center" vertical="center"/>
    </xf>
    <xf numFmtId="0" fontId="44" fillId="0" borderId="14" xfId="0" applyFont="1" applyBorder="1" applyAlignment="1">
      <alignment horizontal="center" vertical="center" wrapText="1"/>
    </xf>
    <xf numFmtId="0" fontId="44" fillId="0" borderId="135" xfId="0" applyFont="1" applyBorder="1" applyAlignment="1">
      <alignment horizontal="center" vertical="center" wrapText="1"/>
    </xf>
    <xf numFmtId="0" fontId="44" fillId="0" borderId="154" xfId="0" applyFont="1" applyBorder="1" applyAlignment="1">
      <alignment horizontal="center" vertical="center" wrapText="1"/>
    </xf>
    <xf numFmtId="0" fontId="44" fillId="0" borderId="27" xfId="0" applyFont="1" applyBorder="1" applyAlignment="1">
      <alignment horizontal="center" vertical="center" wrapText="1"/>
    </xf>
    <xf numFmtId="0" fontId="44" fillId="0" borderId="0" xfId="0" applyFont="1" applyAlignment="1">
      <alignment horizontal="center" vertical="center" wrapText="1"/>
    </xf>
    <xf numFmtId="0" fontId="44" fillId="0" borderId="15" xfId="0" applyFont="1" applyBorder="1" applyAlignment="1">
      <alignment horizontal="center" vertical="center" wrapText="1"/>
    </xf>
    <xf numFmtId="0" fontId="44" fillId="0" borderId="10" xfId="0" applyFont="1" applyBorder="1" applyAlignment="1">
      <alignment horizontal="left" vertical="center"/>
    </xf>
    <xf numFmtId="0" fontId="44" fillId="0" borderId="16" xfId="0" applyFont="1" applyBorder="1" applyAlignment="1">
      <alignment horizontal="left" vertical="center"/>
    </xf>
    <xf numFmtId="0" fontId="44" fillId="0" borderId="17" xfId="0" applyFont="1" applyBorder="1" applyAlignment="1">
      <alignment horizontal="left" vertical="center"/>
    </xf>
    <xf numFmtId="0" fontId="44" fillId="0" borderId="18" xfId="0" applyFont="1" applyBorder="1" applyAlignment="1">
      <alignment horizontal="left" vertical="center"/>
    </xf>
    <xf numFmtId="0" fontId="44" fillId="0" borderId="50" xfId="0" applyFont="1" applyBorder="1" applyAlignment="1">
      <alignment horizontal="center" vertical="center" wrapText="1"/>
    </xf>
    <xf numFmtId="0" fontId="44" fillId="0" borderId="39" xfId="0" applyFont="1" applyBorder="1" applyAlignment="1">
      <alignment horizontal="center" vertical="center" wrapText="1"/>
    </xf>
    <xf numFmtId="0" fontId="44" fillId="0" borderId="40" xfId="0" applyFont="1" applyBorder="1" applyAlignment="1">
      <alignment horizontal="center" vertical="center" wrapText="1"/>
    </xf>
    <xf numFmtId="0" fontId="40" fillId="24" borderId="22" xfId="0" applyFont="1" applyFill="1" applyBorder="1" applyAlignment="1">
      <alignment horizontal="left" vertical="center"/>
    </xf>
    <xf numFmtId="0" fontId="40" fillId="24" borderId="25" xfId="0" applyFont="1" applyFill="1" applyBorder="1" applyAlignment="1">
      <alignment horizontal="left" vertical="center"/>
    </xf>
    <xf numFmtId="0" fontId="40" fillId="24" borderId="26" xfId="0" applyFont="1" applyFill="1" applyBorder="1" applyAlignment="1">
      <alignment horizontal="left" vertical="center"/>
    </xf>
    <xf numFmtId="0" fontId="49" fillId="24" borderId="17" xfId="0" applyFont="1" applyFill="1" applyBorder="1" applyAlignment="1">
      <alignment horizontal="left" vertical="center" wrapText="1"/>
    </xf>
    <xf numFmtId="0" fontId="39" fillId="28" borderId="12" xfId="0" applyFont="1" applyFill="1" applyBorder="1" applyAlignment="1">
      <alignment horizontal="left" vertical="center"/>
    </xf>
    <xf numFmtId="0" fontId="39" fillId="28" borderId="29" xfId="0" applyFont="1" applyFill="1" applyBorder="1" applyAlignment="1">
      <alignment horizontal="left" vertical="center"/>
    </xf>
    <xf numFmtId="0" fontId="39" fillId="28" borderId="11" xfId="0" applyFont="1" applyFill="1" applyBorder="1" applyAlignment="1">
      <alignment horizontal="left" vertical="center"/>
    </xf>
    <xf numFmtId="0" fontId="49" fillId="24" borderId="29" xfId="0" applyFont="1" applyFill="1" applyBorder="1" applyAlignment="1">
      <alignment horizontal="left" vertical="center"/>
    </xf>
    <xf numFmtId="0" fontId="49" fillId="24" borderId="11" xfId="0" applyFont="1" applyFill="1" applyBorder="1" applyAlignment="1">
      <alignment horizontal="left" vertical="center"/>
    </xf>
    <xf numFmtId="181" fontId="45" fillId="0" borderId="14" xfId="34" applyNumberFormat="1" applyFont="1" applyFill="1" applyBorder="1" applyAlignment="1" applyProtection="1">
      <alignment horizontal="right" vertical="center" shrinkToFit="1"/>
    </xf>
    <xf numFmtId="181" fontId="45" fillId="0" borderId="135" xfId="34" applyNumberFormat="1" applyFont="1" applyFill="1" applyBorder="1" applyAlignment="1" applyProtection="1">
      <alignment horizontal="right" vertical="center" shrinkToFit="1"/>
    </xf>
    <xf numFmtId="181" fontId="45" fillId="0" borderId="114" xfId="34" applyNumberFormat="1" applyFont="1" applyFill="1" applyBorder="1" applyAlignment="1" applyProtection="1">
      <alignment horizontal="right" vertical="center" shrinkToFit="1"/>
    </xf>
    <xf numFmtId="0" fontId="41" fillId="24" borderId="97" xfId="0" applyFont="1" applyFill="1" applyBorder="1" applyAlignment="1">
      <alignment vertical="center" wrapText="1"/>
    </xf>
    <xf numFmtId="0" fontId="41" fillId="0" borderId="27" xfId="0" applyFont="1" applyBorder="1" applyAlignment="1">
      <alignment horizontal="center" vertical="center" wrapText="1"/>
    </xf>
    <xf numFmtId="0" fontId="41" fillId="0" borderId="0" xfId="0" applyFont="1" applyAlignment="1">
      <alignment horizontal="center" vertical="center" wrapText="1"/>
    </xf>
    <xf numFmtId="0" fontId="41" fillId="0" borderId="16" xfId="0" applyFont="1" applyBorder="1" applyAlignment="1">
      <alignment horizontal="center" vertical="center" wrapText="1"/>
    </xf>
    <xf numFmtId="0" fontId="41" fillId="0" borderId="17" xfId="0" applyFont="1" applyBorder="1" applyAlignment="1">
      <alignment horizontal="center" vertical="center" wrapText="1"/>
    </xf>
    <xf numFmtId="38" fontId="45" fillId="29" borderId="22" xfId="34" applyFont="1" applyFill="1" applyBorder="1" applyAlignment="1" applyProtection="1">
      <alignment vertical="center" shrinkToFit="1"/>
      <protection locked="0"/>
    </xf>
    <xf numFmtId="38" fontId="45" fillId="29" borderId="25" xfId="34" applyFont="1" applyFill="1" applyBorder="1" applyAlignment="1" applyProtection="1">
      <alignment vertical="center" shrinkToFit="1"/>
      <protection locked="0"/>
    </xf>
    <xf numFmtId="38" fontId="45" fillId="29" borderId="26" xfId="34" applyFont="1" applyFill="1" applyBorder="1" applyAlignment="1" applyProtection="1">
      <alignment vertical="center" shrinkToFit="1"/>
      <protection locked="0"/>
    </xf>
    <xf numFmtId="0" fontId="39" fillId="0" borderId="156" xfId="0" applyFont="1" applyBorder="1" applyAlignment="1">
      <alignment horizontal="left" vertical="center" wrapText="1"/>
    </xf>
    <xf numFmtId="0" fontId="39" fillId="0" borderId="139" xfId="0" applyFont="1" applyBorder="1" applyAlignment="1">
      <alignment horizontal="left" vertical="center" wrapText="1"/>
    </xf>
    <xf numFmtId="0" fontId="39" fillId="0" borderId="157" xfId="0" applyFont="1" applyBorder="1" applyAlignment="1">
      <alignment horizontal="left" vertical="center" wrapText="1"/>
    </xf>
    <xf numFmtId="0" fontId="39" fillId="0" borderId="17" xfId="0" applyFont="1" applyBorder="1" applyAlignment="1">
      <alignment horizontal="left" vertical="center" wrapText="1"/>
    </xf>
    <xf numFmtId="181" fontId="45" fillId="29" borderId="85" xfId="34" applyNumberFormat="1" applyFont="1" applyFill="1" applyBorder="1" applyAlignment="1" applyProtection="1">
      <alignment horizontal="right" vertical="center" shrinkToFit="1"/>
      <protection locked="0"/>
    </xf>
    <xf numFmtId="181" fontId="45" fillId="29" borderId="86" xfId="34" applyNumberFormat="1" applyFont="1" applyFill="1" applyBorder="1" applyAlignment="1" applyProtection="1">
      <alignment horizontal="right" vertical="center" shrinkToFit="1"/>
      <protection locked="0"/>
    </xf>
    <xf numFmtId="181" fontId="45" fillId="29" borderId="87" xfId="34" applyNumberFormat="1" applyFont="1" applyFill="1" applyBorder="1" applyAlignment="1" applyProtection="1">
      <alignment horizontal="right" vertical="center" shrinkToFit="1"/>
      <protection locked="0"/>
    </xf>
    <xf numFmtId="38" fontId="44" fillId="24" borderId="21" xfId="34" applyFont="1" applyFill="1" applyBorder="1" applyAlignment="1" applyProtection="1">
      <alignment horizontal="right" vertical="center" shrinkToFit="1"/>
    </xf>
    <xf numFmtId="0" fontId="41" fillId="24" borderId="0" xfId="0" applyFont="1" applyFill="1" applyAlignment="1">
      <alignment horizontal="left" vertical="top" wrapText="1"/>
    </xf>
    <xf numFmtId="0" fontId="43" fillId="0" borderId="0" xfId="0" applyFont="1" applyAlignment="1">
      <alignment horizontal="left" vertical="top" wrapText="1"/>
    </xf>
    <xf numFmtId="0" fontId="39" fillId="29" borderId="105" xfId="0" applyFont="1" applyFill="1" applyBorder="1" applyAlignment="1" applyProtection="1">
      <alignment horizontal="center" vertical="center" wrapText="1"/>
      <protection locked="0"/>
    </xf>
    <xf numFmtId="0" fontId="39" fillId="29" borderId="104" xfId="0" applyFont="1" applyFill="1" applyBorder="1" applyAlignment="1" applyProtection="1">
      <alignment horizontal="center" vertical="center" wrapText="1"/>
      <protection locked="0"/>
    </xf>
    <xf numFmtId="0" fontId="41" fillId="24" borderId="39" xfId="0" applyFont="1" applyFill="1" applyBorder="1" applyAlignment="1">
      <alignment vertical="center" wrapText="1"/>
    </xf>
    <xf numFmtId="0" fontId="41" fillId="24" borderId="97" xfId="0" applyFont="1" applyFill="1" applyBorder="1" applyAlignment="1">
      <alignment horizontal="left" vertical="center" wrapText="1"/>
    </xf>
    <xf numFmtId="0" fontId="41" fillId="24" borderId="99" xfId="0" applyFont="1" applyFill="1" applyBorder="1" applyAlignment="1">
      <alignment horizontal="left" vertical="center" wrapText="1"/>
    </xf>
    <xf numFmtId="0" fontId="41" fillId="24" borderId="73" xfId="0" applyFont="1" applyFill="1" applyBorder="1" applyAlignment="1">
      <alignment horizontal="left" vertical="center" wrapText="1"/>
    </xf>
    <xf numFmtId="0" fontId="41" fillId="24" borderId="76" xfId="0" applyFont="1" applyFill="1" applyBorder="1" applyAlignment="1">
      <alignment horizontal="left" vertical="center" wrapText="1"/>
    </xf>
    <xf numFmtId="0" fontId="41" fillId="24" borderId="39" xfId="0" applyFont="1" applyFill="1" applyBorder="1" applyAlignment="1">
      <alignment horizontal="left" vertical="center" wrapText="1"/>
    </xf>
    <xf numFmtId="0" fontId="41" fillId="24" borderId="40" xfId="0" applyFont="1" applyFill="1" applyBorder="1" applyAlignment="1">
      <alignment horizontal="left" vertical="center" wrapText="1"/>
    </xf>
    <xf numFmtId="0" fontId="39" fillId="24" borderId="0" xfId="0" applyFont="1" applyFill="1" applyAlignment="1">
      <alignment horizontal="left" vertical="top" wrapText="1"/>
    </xf>
    <xf numFmtId="0" fontId="50" fillId="28" borderId="22" xfId="0" applyFont="1" applyFill="1" applyBorder="1" applyAlignment="1">
      <alignment horizontal="center" vertical="center" wrapText="1"/>
    </xf>
    <xf numFmtId="0" fontId="50" fillId="28" borderId="25" xfId="0" applyFont="1" applyFill="1" applyBorder="1" applyAlignment="1">
      <alignment horizontal="center" vertical="center" wrapText="1"/>
    </xf>
    <xf numFmtId="0" fontId="50" fillId="28" borderId="26" xfId="0" applyFont="1" applyFill="1" applyBorder="1" applyAlignment="1">
      <alignment horizontal="center" vertical="center" wrapText="1"/>
    </xf>
    <xf numFmtId="0" fontId="39" fillId="29" borderId="102" xfId="0" applyFont="1" applyFill="1" applyBorder="1" applyAlignment="1" applyProtection="1">
      <alignment horizontal="center" vertical="center" wrapText="1"/>
      <protection locked="0"/>
    </xf>
    <xf numFmtId="0" fontId="39" fillId="29" borderId="142" xfId="0" applyFont="1" applyFill="1" applyBorder="1" applyAlignment="1" applyProtection="1">
      <alignment horizontal="center" vertical="center" wrapText="1"/>
      <protection locked="0"/>
    </xf>
    <xf numFmtId="0" fontId="41" fillId="24" borderId="165" xfId="0" applyFont="1" applyFill="1" applyBorder="1" applyAlignment="1">
      <alignment vertical="center" wrapText="1"/>
    </xf>
    <xf numFmtId="0" fontId="41" fillId="24" borderId="99" xfId="0" applyFont="1" applyFill="1" applyBorder="1" applyAlignment="1">
      <alignment vertical="center" wrapText="1"/>
    </xf>
    <xf numFmtId="0" fontId="39" fillId="28" borderId="14" xfId="0" applyFont="1" applyFill="1" applyBorder="1" applyAlignment="1">
      <alignment horizontal="center" vertical="center"/>
    </xf>
    <xf numFmtId="0" fontId="39" fillId="28" borderId="135" xfId="0" applyFont="1" applyFill="1" applyBorder="1" applyAlignment="1">
      <alignment horizontal="center" vertical="center"/>
    </xf>
    <xf numFmtId="0" fontId="39" fillId="28" borderId="154" xfId="0" applyFont="1" applyFill="1" applyBorder="1" applyAlignment="1">
      <alignment horizontal="center" vertical="center"/>
    </xf>
    <xf numFmtId="0" fontId="39" fillId="28" borderId="14" xfId="0" applyFont="1" applyFill="1" applyBorder="1" applyAlignment="1">
      <alignment horizontal="center" vertical="center" wrapText="1"/>
    </xf>
    <xf numFmtId="0" fontId="39" fillId="28" borderId="135" xfId="0" applyFont="1" applyFill="1" applyBorder="1" applyAlignment="1">
      <alignment horizontal="center" vertical="center" wrapText="1"/>
    </xf>
    <xf numFmtId="0" fontId="39" fillId="28" borderId="31" xfId="0" applyFont="1" applyFill="1" applyBorder="1" applyAlignment="1">
      <alignment horizontal="center" vertical="center" wrapText="1"/>
    </xf>
    <xf numFmtId="0" fontId="39" fillId="24" borderId="45" xfId="0" applyFont="1" applyFill="1" applyBorder="1" applyAlignment="1">
      <alignment horizontal="left" vertical="center" wrapText="1"/>
    </xf>
    <xf numFmtId="0" fontId="39" fillId="24" borderId="10" xfId="0" applyFont="1" applyFill="1" applyBorder="1" applyAlignment="1">
      <alignment horizontal="left" vertical="center" wrapText="1"/>
    </xf>
    <xf numFmtId="0" fontId="39" fillId="0" borderId="11" xfId="0" applyFont="1" applyBorder="1" applyAlignment="1">
      <alignment horizontal="left" vertical="center" wrapText="1"/>
    </xf>
    <xf numFmtId="0" fontId="39" fillId="0" borderId="10" xfId="0" applyFont="1" applyBorder="1" applyAlignment="1">
      <alignment horizontal="left" vertical="center" wrapText="1"/>
    </xf>
    <xf numFmtId="0" fontId="39" fillId="0" borderId="43" xfId="0" applyFont="1" applyBorder="1" applyAlignment="1">
      <alignment horizontal="left" vertical="center" wrapText="1"/>
    </xf>
    <xf numFmtId="0" fontId="49" fillId="24" borderId="45" xfId="0" applyFont="1" applyFill="1" applyBorder="1" applyAlignment="1">
      <alignment horizontal="left" vertical="center" wrapText="1"/>
    </xf>
    <xf numFmtId="0" fontId="49" fillId="24" borderId="10" xfId="0" applyFont="1" applyFill="1" applyBorder="1" applyAlignment="1">
      <alignment horizontal="left" vertical="center" wrapText="1"/>
    </xf>
    <xf numFmtId="0" fontId="49" fillId="24" borderId="29" xfId="0" applyFont="1" applyFill="1" applyBorder="1" applyAlignment="1">
      <alignment horizontal="left" vertical="center" wrapText="1"/>
    </xf>
    <xf numFmtId="0" fontId="40" fillId="24" borderId="81" xfId="0" applyFont="1" applyFill="1" applyBorder="1" applyAlignment="1">
      <alignment horizontal="left" vertical="center" wrapText="1"/>
    </xf>
    <xf numFmtId="0" fontId="40" fillId="24" borderId="32" xfId="0" applyFont="1" applyFill="1" applyBorder="1" applyAlignment="1">
      <alignment horizontal="left" vertical="center" wrapText="1"/>
    </xf>
    <xf numFmtId="0" fontId="40" fillId="24" borderId="84" xfId="0" applyFont="1" applyFill="1" applyBorder="1" applyAlignment="1">
      <alignment horizontal="left" vertical="center" wrapText="1"/>
    </xf>
    <xf numFmtId="0" fontId="40" fillId="24" borderId="85" xfId="0" applyFont="1" applyFill="1" applyBorder="1" applyAlignment="1">
      <alignment horizontal="left" vertical="center" wrapText="1"/>
    </xf>
    <xf numFmtId="0" fontId="40" fillId="24" borderId="86" xfId="0" applyFont="1" applyFill="1" applyBorder="1" applyAlignment="1">
      <alignment horizontal="left" vertical="center" wrapText="1"/>
    </xf>
    <xf numFmtId="0" fontId="40" fillId="24" borderId="87" xfId="0" applyFont="1" applyFill="1" applyBorder="1" applyAlignment="1">
      <alignment horizontal="left" vertical="center" wrapText="1"/>
    </xf>
    <xf numFmtId="0" fontId="40" fillId="24" borderId="22" xfId="0" applyFont="1" applyFill="1" applyBorder="1" applyAlignment="1">
      <alignment horizontal="center" vertical="center" wrapText="1"/>
    </xf>
    <xf numFmtId="0" fontId="40" fillId="24" borderId="25" xfId="0" applyFont="1" applyFill="1" applyBorder="1" applyAlignment="1">
      <alignment horizontal="center" vertical="center" wrapText="1"/>
    </xf>
    <xf numFmtId="0" fontId="40" fillId="24" borderId="26" xfId="0" applyFont="1" applyFill="1" applyBorder="1" applyAlignment="1">
      <alignment horizontal="center" vertical="center" wrapText="1"/>
    </xf>
    <xf numFmtId="0" fontId="50" fillId="24" borderId="52" xfId="0" applyFont="1" applyFill="1" applyBorder="1" applyAlignment="1">
      <alignment horizontal="left" vertical="center" wrapText="1"/>
    </xf>
    <xf numFmtId="0" fontId="50" fillId="24" borderId="53" xfId="0" applyFont="1" applyFill="1" applyBorder="1" applyAlignment="1">
      <alignment horizontal="left" vertical="center" wrapText="1"/>
    </xf>
    <xf numFmtId="0" fontId="50" fillId="24" borderId="54" xfId="0" applyFont="1" applyFill="1" applyBorder="1" applyAlignment="1">
      <alignment horizontal="left" vertical="center" wrapText="1"/>
    </xf>
    <xf numFmtId="49" fontId="39" fillId="28" borderId="12" xfId="0" applyNumberFormat="1" applyFont="1" applyFill="1" applyBorder="1" applyAlignment="1">
      <alignment horizontal="center" vertical="center" wrapText="1"/>
    </xf>
    <xf numFmtId="49" fontId="39" fillId="28" borderId="29" xfId="0" applyNumberFormat="1" applyFont="1" applyFill="1" applyBorder="1" applyAlignment="1">
      <alignment horizontal="center" vertical="center" wrapText="1"/>
    </xf>
    <xf numFmtId="49" fontId="39" fillId="28" borderId="11" xfId="0" applyNumberFormat="1" applyFont="1" applyFill="1" applyBorder="1" applyAlignment="1">
      <alignment horizontal="center" vertical="center" wrapText="1"/>
    </xf>
    <xf numFmtId="0" fontId="41" fillId="24" borderId="0" xfId="0" applyFont="1" applyFill="1" applyAlignment="1">
      <alignment vertical="center" wrapText="1"/>
    </xf>
    <xf numFmtId="0" fontId="49" fillId="24" borderId="12" xfId="0" applyFont="1" applyFill="1" applyBorder="1" applyAlignment="1">
      <alignment horizontal="left" vertical="center"/>
    </xf>
    <xf numFmtId="0" fontId="40" fillId="24" borderId="22" xfId="0" applyFont="1" applyFill="1" applyBorder="1" applyAlignment="1">
      <alignment horizontal="left" vertical="center" shrinkToFit="1"/>
    </xf>
    <xf numFmtId="0" fontId="40" fillId="24" borderId="25" xfId="0" applyFont="1" applyFill="1" applyBorder="1" applyAlignment="1">
      <alignment horizontal="left" vertical="center" shrinkToFit="1"/>
    </xf>
    <xf numFmtId="0" fontId="40" fillId="24" borderId="26" xfId="0" applyFont="1" applyFill="1" applyBorder="1" applyAlignment="1">
      <alignment horizontal="left" vertical="center" shrinkToFit="1"/>
    </xf>
    <xf numFmtId="0" fontId="39" fillId="24" borderId="17" xfId="0" applyFont="1" applyFill="1" applyBorder="1" applyAlignment="1">
      <alignment horizontal="left" vertical="center" wrapText="1"/>
    </xf>
    <xf numFmtId="0" fontId="39" fillId="24" borderId="18" xfId="0" applyFont="1" applyFill="1" applyBorder="1" applyAlignment="1">
      <alignment horizontal="left" vertical="center" wrapText="1"/>
    </xf>
    <xf numFmtId="0" fontId="47" fillId="24" borderId="0" xfId="0" applyFont="1" applyFill="1" applyAlignment="1">
      <alignment horizontal="left" vertical="center"/>
    </xf>
    <xf numFmtId="0" fontId="52" fillId="24" borderId="0" xfId="0" applyFont="1" applyFill="1" applyAlignment="1">
      <alignment horizontal="left" vertical="center"/>
    </xf>
    <xf numFmtId="0" fontId="39" fillId="24" borderId="14" xfId="0" applyFont="1" applyFill="1" applyBorder="1" applyAlignment="1">
      <alignment horizontal="center" vertical="center" wrapText="1"/>
    </xf>
    <xf numFmtId="0" fontId="39" fillId="24" borderId="135" xfId="0" applyFont="1" applyFill="1" applyBorder="1" applyAlignment="1">
      <alignment horizontal="center" vertical="center" wrapText="1"/>
    </xf>
    <xf numFmtId="0" fontId="39" fillId="24" borderId="31" xfId="0" applyFont="1" applyFill="1" applyBorder="1" applyAlignment="1">
      <alignment horizontal="center" vertical="center" wrapText="1"/>
    </xf>
    <xf numFmtId="0" fontId="39" fillId="24" borderId="16" xfId="0" applyFont="1" applyFill="1" applyBorder="1" applyAlignment="1">
      <alignment horizontal="center" vertical="center" wrapText="1"/>
    </xf>
    <xf numFmtId="0" fontId="39" fillId="24" borderId="17" xfId="0" applyFont="1" applyFill="1" applyBorder="1" applyAlignment="1">
      <alignment horizontal="center" vertical="center" wrapText="1"/>
    </xf>
    <xf numFmtId="0" fontId="39" fillId="24" borderId="48" xfId="0" applyFont="1" applyFill="1" applyBorder="1" applyAlignment="1">
      <alignment horizontal="center" vertical="center" wrapText="1"/>
    </xf>
    <xf numFmtId="0" fontId="39" fillId="24" borderId="39" xfId="0" applyFont="1" applyFill="1" applyBorder="1" applyAlignment="1">
      <alignment horizontal="left" vertical="center" wrapText="1"/>
    </xf>
    <xf numFmtId="0" fontId="39" fillId="24" borderId="40" xfId="0" applyFont="1" applyFill="1" applyBorder="1" applyAlignment="1">
      <alignment horizontal="left" vertical="center" wrapText="1"/>
    </xf>
    <xf numFmtId="0" fontId="49" fillId="0" borderId="39" xfId="0" applyFont="1" applyBorder="1" applyAlignment="1">
      <alignment horizontal="left" vertical="center" wrapText="1"/>
    </xf>
    <xf numFmtId="0" fontId="49" fillId="0" borderId="40" xfId="0" applyFont="1" applyBorder="1" applyAlignment="1">
      <alignment horizontal="left" vertical="center" wrapText="1"/>
    </xf>
    <xf numFmtId="0" fontId="49" fillId="0" borderId="17" xfId="0" applyFont="1" applyBorder="1" applyAlignment="1">
      <alignment horizontal="left" vertical="center" wrapText="1"/>
    </xf>
    <xf numFmtId="0" fontId="49" fillId="0" borderId="18" xfId="0" applyFont="1" applyBorder="1" applyAlignment="1">
      <alignment horizontal="left" vertical="center" wrapText="1"/>
    </xf>
    <xf numFmtId="0" fontId="49" fillId="0" borderId="94" xfId="0" applyFont="1" applyBorder="1" applyAlignment="1">
      <alignment horizontal="center" vertical="center"/>
    </xf>
    <xf numFmtId="0" fontId="49" fillId="0" borderId="94" xfId="0" applyFont="1" applyBorder="1" applyAlignment="1">
      <alignment horizontal="left" vertical="center" wrapText="1"/>
    </xf>
    <xf numFmtId="0" fontId="49" fillId="0" borderId="93" xfId="0" applyFont="1" applyBorder="1" applyAlignment="1">
      <alignment horizontal="left" vertical="center" wrapText="1"/>
    </xf>
    <xf numFmtId="0" fontId="55" fillId="24" borderId="0" xfId="0" applyFont="1" applyFill="1" applyAlignment="1">
      <alignment horizontal="left" vertical="center" wrapText="1"/>
    </xf>
    <xf numFmtId="0" fontId="55" fillId="29" borderId="0" xfId="0" applyFont="1" applyFill="1" applyAlignment="1" applyProtection="1">
      <alignment horizontal="center" vertical="center"/>
      <protection locked="0"/>
    </xf>
    <xf numFmtId="0" fontId="30" fillId="29" borderId="0" xfId="0" applyFont="1" applyFill="1" applyAlignment="1" applyProtection="1">
      <alignment horizontal="center" vertical="center"/>
      <protection locked="0"/>
    </xf>
    <xf numFmtId="0" fontId="55" fillId="24" borderId="0" xfId="0" applyFont="1" applyFill="1" applyAlignment="1">
      <alignment horizontal="center" vertical="center"/>
    </xf>
    <xf numFmtId="0" fontId="49" fillId="0" borderId="94" xfId="0" applyFont="1" applyBorder="1" applyAlignment="1">
      <alignment horizontal="left" vertical="center"/>
    </xf>
    <xf numFmtId="0" fontId="49" fillId="0" borderId="93" xfId="0" applyFont="1" applyBorder="1" applyAlignment="1">
      <alignment horizontal="left" vertical="center"/>
    </xf>
    <xf numFmtId="0" fontId="39" fillId="0" borderId="11" xfId="0" applyFont="1" applyBorder="1" applyAlignment="1">
      <alignment horizontal="center" vertical="center"/>
    </xf>
    <xf numFmtId="0" fontId="39" fillId="0" borderId="10" xfId="0" applyFont="1" applyBorder="1" applyAlignment="1">
      <alignment horizontal="center" vertical="center"/>
    </xf>
    <xf numFmtId="0" fontId="47" fillId="24" borderId="0" xfId="0" applyFont="1" applyFill="1" applyAlignment="1">
      <alignment horizontal="center" vertical="center"/>
    </xf>
    <xf numFmtId="0" fontId="55" fillId="0" borderId="0" xfId="0" applyFont="1" applyAlignment="1">
      <alignment vertical="center" shrinkToFit="1"/>
    </xf>
    <xf numFmtId="0" fontId="45" fillId="28" borderId="10" xfId="0" applyFont="1" applyFill="1" applyBorder="1" applyAlignment="1">
      <alignment horizontal="center" vertical="center"/>
    </xf>
    <xf numFmtId="0" fontId="27" fillId="0" borderId="95" xfId="0" quotePrefix="1" applyFont="1" applyBorder="1" applyAlignment="1">
      <alignment horizontal="center" vertical="center"/>
    </xf>
    <xf numFmtId="0" fontId="27" fillId="0" borderId="75" xfId="0" quotePrefix="1" applyFont="1" applyBorder="1" applyAlignment="1">
      <alignment horizontal="center" vertical="center"/>
    </xf>
    <xf numFmtId="0" fontId="49" fillId="0" borderId="92" xfId="0" applyFont="1" applyBorder="1" applyAlignment="1">
      <alignment horizontal="center" vertical="center"/>
    </xf>
    <xf numFmtId="0" fontId="49" fillId="0" borderId="92" xfId="0" applyFont="1" applyBorder="1" applyAlignment="1">
      <alignment horizontal="left" vertical="center"/>
    </xf>
    <xf numFmtId="0" fontId="49" fillId="0" borderId="91" xfId="0" applyFont="1" applyBorder="1" applyAlignment="1">
      <alignment horizontal="left" vertical="center"/>
    </xf>
    <xf numFmtId="0" fontId="44" fillId="0" borderId="50" xfId="0" applyFont="1" applyBorder="1" applyAlignment="1">
      <alignment horizontal="left" vertical="center"/>
    </xf>
    <xf numFmtId="0" fontId="44" fillId="0" borderId="39" xfId="0" applyFont="1" applyBorder="1" applyAlignment="1">
      <alignment horizontal="left" vertical="center"/>
    </xf>
    <xf numFmtId="0" fontId="44" fillId="0" borderId="40" xfId="0" applyFont="1" applyBorder="1" applyAlignment="1">
      <alignment horizontal="left" vertical="center"/>
    </xf>
    <xf numFmtId="0" fontId="44" fillId="0" borderId="13" xfId="0" applyFont="1" applyBorder="1" applyAlignment="1">
      <alignment horizontal="center" vertical="center"/>
    </xf>
    <xf numFmtId="0" fontId="37" fillId="24" borderId="26" xfId="0" applyFont="1" applyFill="1" applyBorder="1" applyAlignment="1">
      <alignment horizontal="center" vertical="center"/>
    </xf>
    <xf numFmtId="0" fontId="42" fillId="24" borderId="0" xfId="0" applyFont="1" applyFill="1" applyAlignment="1">
      <alignment horizontal="center" vertical="center"/>
    </xf>
    <xf numFmtId="0" fontId="44" fillId="0" borderId="50" xfId="0" applyFont="1" applyBorder="1" applyAlignment="1">
      <alignment horizontal="center" vertical="center"/>
    </xf>
    <xf numFmtId="0" fontId="44" fillId="0" borderId="39" xfId="0" applyFont="1" applyBorder="1" applyAlignment="1">
      <alignment horizontal="center" vertical="center"/>
    </xf>
    <xf numFmtId="0" fontId="44" fillId="0" borderId="40" xfId="0" applyFont="1" applyBorder="1" applyAlignment="1">
      <alignment horizontal="center" vertical="center"/>
    </xf>
    <xf numFmtId="0" fontId="44" fillId="0" borderId="16" xfId="0" applyFont="1" applyBorder="1" applyAlignment="1">
      <alignment horizontal="center" vertical="center"/>
    </xf>
    <xf numFmtId="0" fontId="44" fillId="0" borderId="17" xfId="0" applyFont="1" applyBorder="1" applyAlignment="1">
      <alignment horizontal="center" vertical="center"/>
    </xf>
    <xf numFmtId="0" fontId="44" fillId="0" borderId="18" xfId="0" applyFont="1" applyBorder="1" applyAlignment="1">
      <alignment horizontal="center" vertical="center"/>
    </xf>
    <xf numFmtId="0" fontId="44" fillId="0" borderId="72" xfId="0" applyFont="1" applyBorder="1" applyAlignment="1">
      <alignment horizontal="left" vertical="center" wrapText="1"/>
    </xf>
    <xf numFmtId="0" fontId="44" fillId="0" borderId="73" xfId="0" applyFont="1" applyBorder="1" applyAlignment="1">
      <alignment horizontal="left" vertical="center" wrapText="1"/>
    </xf>
    <xf numFmtId="0" fontId="44" fillId="0" borderId="76" xfId="0" applyFont="1" applyBorder="1" applyAlignment="1">
      <alignment horizontal="left" vertical="center" wrapText="1"/>
    </xf>
    <xf numFmtId="0" fontId="44" fillId="0" borderId="72" xfId="0" applyFont="1" applyBorder="1" applyAlignment="1">
      <alignment horizontal="left" vertical="center"/>
    </xf>
    <xf numFmtId="0" fontId="44" fillId="0" borderId="73" xfId="0" applyFont="1" applyBorder="1" applyAlignment="1">
      <alignment horizontal="left" vertical="center"/>
    </xf>
    <xf numFmtId="0" fontId="44" fillId="0" borderId="76" xfId="0" applyFont="1" applyBorder="1" applyAlignment="1">
      <alignment horizontal="left" vertical="center"/>
    </xf>
    <xf numFmtId="0" fontId="106" fillId="24" borderId="0" xfId="0" applyFont="1" applyFill="1" applyAlignment="1">
      <alignment horizontal="left" vertical="center" wrapText="1"/>
    </xf>
    <xf numFmtId="0" fontId="40" fillId="26" borderId="61" xfId="0" applyFont="1" applyFill="1" applyBorder="1" applyAlignment="1">
      <alignment horizontal="center" vertical="center"/>
    </xf>
    <xf numFmtId="0" fontId="40" fillId="26" borderId="83" xfId="0" applyFont="1" applyFill="1" applyBorder="1" applyAlignment="1">
      <alignment horizontal="center" vertical="center"/>
    </xf>
    <xf numFmtId="0" fontId="41" fillId="24" borderId="165" xfId="0" applyFont="1" applyFill="1" applyBorder="1" applyAlignment="1">
      <alignment horizontal="left" vertical="center" wrapText="1"/>
    </xf>
    <xf numFmtId="0" fontId="39" fillId="29" borderId="89" xfId="0" applyFont="1" applyFill="1" applyBorder="1" applyAlignment="1" applyProtection="1">
      <alignment horizontal="center" vertical="center" wrapText="1"/>
      <protection locked="0"/>
    </xf>
    <xf numFmtId="0" fontId="39" fillId="29" borderId="30" xfId="0" applyFont="1" applyFill="1" applyBorder="1" applyAlignment="1" applyProtection="1">
      <alignment horizontal="center" vertical="center" wrapText="1"/>
      <protection locked="0"/>
    </xf>
    <xf numFmtId="0" fontId="41" fillId="24" borderId="73" xfId="0" applyFont="1" applyFill="1" applyBorder="1" applyAlignment="1">
      <alignment vertical="center" wrapText="1"/>
    </xf>
    <xf numFmtId="0" fontId="39" fillId="0" borderId="12" xfId="0" applyFont="1" applyBorder="1" applyAlignment="1">
      <alignment horizontal="left" vertical="center" wrapText="1"/>
    </xf>
    <xf numFmtId="0" fontId="39" fillId="0" borderId="29" xfId="0" applyFont="1" applyBorder="1" applyAlignment="1">
      <alignment horizontal="left" vertical="center" wrapText="1"/>
    </xf>
    <xf numFmtId="49" fontId="39" fillId="0" borderId="10" xfId="0" applyNumberFormat="1" applyFont="1" applyBorder="1" applyAlignment="1">
      <alignment horizontal="left" vertical="center" wrapText="1"/>
    </xf>
    <xf numFmtId="49" fontId="39" fillId="0" borderId="12" xfId="0" applyNumberFormat="1" applyFont="1" applyBorder="1" applyAlignment="1">
      <alignment horizontal="left" vertical="center" wrapText="1"/>
    </xf>
    <xf numFmtId="0" fontId="27" fillId="24" borderId="0" xfId="0" applyFont="1" applyFill="1" applyAlignment="1">
      <alignment horizontal="left" vertical="top" wrapText="1"/>
    </xf>
    <xf numFmtId="49" fontId="37" fillId="24" borderId="0" xfId="0" applyNumberFormat="1" applyFont="1" applyFill="1" applyAlignment="1">
      <alignment vertical="center"/>
    </xf>
    <xf numFmtId="0" fontId="43" fillId="24" borderId="0" xfId="0" applyFont="1" applyFill="1" applyAlignment="1">
      <alignment horizontal="left" vertical="top" wrapText="1"/>
    </xf>
    <xf numFmtId="38" fontId="45" fillId="0" borderId="14" xfId="34" applyFont="1" applyFill="1" applyBorder="1" applyAlignment="1" applyProtection="1">
      <alignment vertical="center" shrinkToFit="1"/>
    </xf>
    <xf numFmtId="38" fontId="45" fillId="0" borderId="135" xfId="34" applyFont="1" applyFill="1" applyBorder="1" applyAlignment="1" applyProtection="1">
      <alignment vertical="center" shrinkToFit="1"/>
    </xf>
    <xf numFmtId="38" fontId="45" fillId="0" borderId="114" xfId="34" applyFont="1" applyFill="1" applyBorder="1" applyAlignment="1" applyProtection="1">
      <alignment vertical="center" shrinkToFit="1"/>
    </xf>
    <xf numFmtId="0" fontId="39" fillId="29" borderId="86" xfId="0" applyFont="1" applyFill="1" applyBorder="1" applyAlignment="1" applyProtection="1">
      <alignment horizontal="left" vertical="center" shrinkToFit="1"/>
      <protection locked="0"/>
    </xf>
    <xf numFmtId="0" fontId="39" fillId="24" borderId="0" xfId="0" applyFont="1" applyFill="1" applyAlignment="1">
      <alignment horizontal="left" vertical="center" wrapText="1"/>
    </xf>
    <xf numFmtId="0" fontId="39" fillId="24" borderId="12" xfId="0" applyFont="1" applyFill="1" applyBorder="1" applyAlignment="1">
      <alignment horizontal="left" vertical="center" wrapText="1"/>
    </xf>
    <xf numFmtId="0" fontId="39" fillId="24" borderId="29" xfId="0" applyFont="1" applyFill="1" applyBorder="1" applyAlignment="1">
      <alignment horizontal="left" vertical="center" wrapText="1"/>
    </xf>
    <xf numFmtId="0" fontId="39" fillId="24" borderId="11" xfId="0" applyFont="1" applyFill="1" applyBorder="1" applyAlignment="1">
      <alignment horizontal="left" vertical="center" wrapText="1"/>
    </xf>
    <xf numFmtId="0" fontId="43" fillId="0" borderId="0" xfId="0" applyFont="1" applyAlignment="1">
      <alignment horizontal="left" vertical="center"/>
    </xf>
    <xf numFmtId="0" fontId="41" fillId="24" borderId="139" xfId="0" applyFont="1" applyFill="1" applyBorder="1" applyAlignment="1">
      <alignment horizontal="left" vertical="center" wrapText="1"/>
    </xf>
    <xf numFmtId="0" fontId="93" fillId="0" borderId="100" xfId="0" applyFont="1" applyBorder="1" applyAlignment="1">
      <alignment horizontal="center" vertical="center" wrapText="1"/>
    </xf>
    <xf numFmtId="0" fontId="94" fillId="0" borderId="120" xfId="0" applyFont="1" applyBorder="1" applyAlignment="1">
      <alignment horizontal="center" vertical="center"/>
    </xf>
    <xf numFmtId="0" fontId="94" fillId="0" borderId="143" xfId="0" applyFont="1" applyBorder="1" applyAlignment="1">
      <alignment horizontal="center" vertical="center"/>
    </xf>
    <xf numFmtId="0" fontId="94" fillId="0" borderId="138" xfId="0" applyFont="1" applyBorder="1" applyAlignment="1">
      <alignment horizontal="center" vertical="center"/>
    </xf>
    <xf numFmtId="0" fontId="44" fillId="24" borderId="29" xfId="0" applyFont="1" applyFill="1" applyBorder="1" applyAlignment="1">
      <alignment horizontal="left" vertical="center" wrapText="1"/>
    </xf>
    <xf numFmtId="0" fontId="44" fillId="24" borderId="11" xfId="0" applyFont="1" applyFill="1" applyBorder="1" applyAlignment="1">
      <alignment horizontal="left" vertical="center" wrapText="1"/>
    </xf>
    <xf numFmtId="0" fontId="39" fillId="24" borderId="164" xfId="0" applyFont="1" applyFill="1" applyBorder="1" applyAlignment="1">
      <alignment horizontal="left" vertical="center" wrapText="1"/>
    </xf>
    <xf numFmtId="0" fontId="40" fillId="24" borderId="81" xfId="0" applyFont="1" applyFill="1" applyBorder="1" applyAlignment="1">
      <alignment vertical="center" wrapText="1"/>
    </xf>
    <xf numFmtId="0" fontId="40" fillId="24" borderId="32" xfId="0" applyFont="1" applyFill="1" applyBorder="1" applyAlignment="1">
      <alignment vertical="center" wrapText="1"/>
    </xf>
    <xf numFmtId="0" fontId="40" fillId="24" borderId="84" xfId="0" applyFont="1" applyFill="1" applyBorder="1" applyAlignment="1">
      <alignment vertical="center" wrapText="1"/>
    </xf>
    <xf numFmtId="0" fontId="40" fillId="24" borderId="85" xfId="0" applyFont="1" applyFill="1" applyBorder="1" applyAlignment="1">
      <alignment vertical="center" wrapText="1"/>
    </xf>
    <xf numFmtId="0" fontId="40" fillId="24" borderId="86" xfId="0" applyFont="1" applyFill="1" applyBorder="1" applyAlignment="1">
      <alignment vertical="center" wrapText="1"/>
    </xf>
    <xf numFmtId="0" fontId="40" fillId="24" borderId="87" xfId="0" applyFont="1" applyFill="1" applyBorder="1" applyAlignment="1">
      <alignment vertical="center" wrapText="1"/>
    </xf>
    <xf numFmtId="0" fontId="39" fillId="29" borderId="160" xfId="0" applyFont="1" applyFill="1" applyBorder="1" applyAlignment="1" applyProtection="1">
      <alignment horizontal="center" vertical="center" wrapText="1"/>
      <protection locked="0"/>
    </xf>
    <xf numFmtId="0" fontId="39" fillId="29" borderId="161" xfId="0" applyFont="1" applyFill="1" applyBorder="1" applyAlignment="1" applyProtection="1">
      <alignment horizontal="center" vertical="center" wrapText="1"/>
      <protection locked="0"/>
    </xf>
    <xf numFmtId="49" fontId="39" fillId="28" borderId="14" xfId="0" applyNumberFormat="1" applyFont="1" applyFill="1" applyBorder="1" applyAlignment="1">
      <alignment horizontal="center" vertical="center" wrapText="1"/>
    </xf>
    <xf numFmtId="49" fontId="39" fillId="28" borderId="135" xfId="0" applyNumberFormat="1" applyFont="1" applyFill="1" applyBorder="1" applyAlignment="1">
      <alignment horizontal="center" vertical="center" wrapText="1"/>
    </xf>
    <xf numFmtId="49" fontId="39" fillId="28" borderId="154" xfId="0" applyNumberFormat="1" applyFont="1" applyFill="1" applyBorder="1" applyAlignment="1">
      <alignment horizontal="center" vertical="center" wrapText="1"/>
    </xf>
    <xf numFmtId="49" fontId="43" fillId="0" borderId="0" xfId="0" applyNumberFormat="1" applyFont="1" applyAlignment="1">
      <alignment horizontal="left" vertical="center"/>
    </xf>
    <xf numFmtId="49" fontId="39" fillId="0" borderId="14" xfId="0" applyNumberFormat="1" applyFont="1" applyBorder="1" applyAlignment="1">
      <alignment horizontal="left" vertical="center" wrapText="1"/>
    </xf>
    <xf numFmtId="49" fontId="39" fillId="0" borderId="135" xfId="0" applyNumberFormat="1" applyFont="1" applyBorder="1" applyAlignment="1">
      <alignment horizontal="left" vertical="center" wrapText="1"/>
    </xf>
    <xf numFmtId="0" fontId="52" fillId="28" borderId="22" xfId="0" applyFont="1" applyFill="1" applyBorder="1" applyAlignment="1">
      <alignment horizontal="center" vertical="center" wrapText="1"/>
    </xf>
    <xf numFmtId="0" fontId="52" fillId="28" borderId="25" xfId="0" applyFont="1" applyFill="1" applyBorder="1" applyAlignment="1">
      <alignment horizontal="center" vertical="center" wrapText="1"/>
    </xf>
    <xf numFmtId="0" fontId="52" fillId="28" borderId="26" xfId="0" applyFont="1" applyFill="1" applyBorder="1" applyAlignment="1">
      <alignment horizontal="center" vertical="center" wrapText="1"/>
    </xf>
    <xf numFmtId="0" fontId="93" fillId="0" borderId="100" xfId="0" applyFont="1" applyBorder="1" applyAlignment="1">
      <alignment horizontal="center" vertical="center"/>
    </xf>
    <xf numFmtId="49" fontId="93" fillId="0" borderId="100" xfId="0" applyNumberFormat="1" applyFont="1" applyBorder="1" applyAlignment="1">
      <alignment horizontal="center" vertical="center" wrapText="1"/>
    </xf>
    <xf numFmtId="0" fontId="49" fillId="0" borderId="98" xfId="0" applyFont="1" applyBorder="1" applyAlignment="1">
      <alignment horizontal="center" vertical="center"/>
    </xf>
    <xf numFmtId="0" fontId="49" fillId="0" borderId="97" xfId="0" applyFont="1" applyBorder="1" applyAlignment="1">
      <alignment horizontal="center" vertical="center"/>
    </xf>
    <xf numFmtId="0" fontId="49" fillId="0" borderId="96" xfId="0" applyFont="1" applyBorder="1" applyAlignment="1">
      <alignment horizontal="center" vertical="center"/>
    </xf>
    <xf numFmtId="0" fontId="39" fillId="24" borderId="45" xfId="0" applyFont="1" applyFill="1" applyBorder="1" applyAlignment="1">
      <alignment horizontal="left" vertical="center"/>
    </xf>
    <xf numFmtId="0" fontId="39" fillId="24" borderId="10" xfId="0" applyFont="1" applyFill="1" applyBorder="1" applyAlignment="1">
      <alignment horizontal="left" vertical="center"/>
    </xf>
    <xf numFmtId="0" fontId="39" fillId="0" borderId="11" xfId="0" applyFont="1" applyBorder="1" applyAlignment="1">
      <alignment horizontal="left" vertical="center"/>
    </xf>
    <xf numFmtId="0" fontId="39" fillId="0" borderId="10" xfId="0" applyFont="1" applyBorder="1" applyAlignment="1">
      <alignment horizontal="left" vertical="center"/>
    </xf>
    <xf numFmtId="0" fontId="55" fillId="24" borderId="0" xfId="0" applyFont="1" applyFill="1" applyAlignment="1">
      <alignment horizontal="left" vertical="center" shrinkToFit="1"/>
    </xf>
    <xf numFmtId="0" fontId="49" fillId="0" borderId="12" xfId="0" applyFont="1" applyBorder="1" applyAlignment="1">
      <alignment horizontal="left" vertical="center"/>
    </xf>
    <xf numFmtId="0" fontId="49" fillId="0" borderId="29" xfId="0" applyFont="1" applyBorder="1" applyAlignment="1">
      <alignment horizontal="left" vertical="center"/>
    </xf>
    <xf numFmtId="0" fontId="49" fillId="0" borderId="11" xfId="0" applyFont="1" applyBorder="1" applyAlignment="1">
      <alignment horizontal="left" vertical="center"/>
    </xf>
    <xf numFmtId="0" fontId="47" fillId="24" borderId="0" xfId="0" applyFont="1" applyFill="1" applyAlignment="1">
      <alignment horizontal="center" vertical="center" shrinkToFit="1"/>
    </xf>
    <xf numFmtId="0" fontId="55" fillId="24" borderId="0" xfId="0" applyFont="1" applyFill="1" applyAlignment="1">
      <alignment horizontal="center" vertical="center" wrapText="1"/>
    </xf>
    <xf numFmtId="0" fontId="39" fillId="0" borderId="0" xfId="0" applyFont="1" applyAlignment="1">
      <alignment horizontal="left" vertical="center" wrapText="1"/>
    </xf>
    <xf numFmtId="0" fontId="41" fillId="24" borderId="163" xfId="0" applyFont="1" applyFill="1" applyBorder="1" applyAlignment="1">
      <alignment horizontal="left" vertical="center" wrapText="1"/>
    </xf>
    <xf numFmtId="0" fontId="39" fillId="24" borderId="30" xfId="0" applyFont="1" applyFill="1" applyBorder="1" applyAlignment="1">
      <alignment horizontal="left" vertical="center" wrapText="1"/>
    </xf>
    <xf numFmtId="0" fontId="41" fillId="24" borderId="140" xfId="0" applyFont="1" applyFill="1" applyBorder="1" applyAlignment="1">
      <alignment horizontal="left" vertical="center" wrapText="1"/>
    </xf>
    <xf numFmtId="0" fontId="39" fillId="29" borderId="101" xfId="0" applyFont="1" applyFill="1" applyBorder="1" applyAlignment="1" applyProtection="1">
      <alignment horizontal="center" vertical="center" wrapText="1"/>
      <protection locked="0"/>
    </xf>
    <xf numFmtId="0" fontId="39" fillId="29" borderId="158" xfId="0" applyFont="1" applyFill="1" applyBorder="1" applyAlignment="1" applyProtection="1">
      <alignment horizontal="center" vertical="center" wrapText="1"/>
      <protection locked="0"/>
    </xf>
    <xf numFmtId="0" fontId="40" fillId="24" borderId="89" xfId="0" applyFont="1" applyFill="1" applyBorder="1" applyAlignment="1">
      <alignment horizontal="left" vertical="center" wrapText="1"/>
    </xf>
    <xf numFmtId="0" fontId="92" fillId="0" borderId="100" xfId="0" applyFont="1" applyBorder="1" applyAlignment="1">
      <alignment horizontal="center" vertical="center" wrapText="1"/>
    </xf>
    <xf numFmtId="0" fontId="91" fillId="0" borderId="119" xfId="0" applyFont="1" applyBorder="1" applyAlignment="1">
      <alignment horizontal="center" vertical="center"/>
    </xf>
    <xf numFmtId="0" fontId="91" fillId="0" borderId="122" xfId="0" applyFont="1" applyBorder="1" applyAlignment="1">
      <alignment horizontal="center" vertical="center"/>
    </xf>
    <xf numFmtId="0" fontId="0" fillId="0" borderId="0" xfId="0" applyAlignment="1">
      <alignment horizontal="left" vertical="center" wrapText="1"/>
    </xf>
    <xf numFmtId="178" fontId="42" fillId="0" borderId="117" xfId="28" applyNumberFormat="1" applyFont="1" applyFill="1" applyBorder="1" applyAlignment="1" applyProtection="1">
      <alignment horizontal="center" vertical="center" shrinkToFit="1"/>
    </xf>
    <xf numFmtId="178" fontId="42" fillId="0" borderId="109" xfId="28" applyNumberFormat="1" applyFont="1" applyFill="1" applyBorder="1" applyAlignment="1" applyProtection="1">
      <alignment horizontal="center" vertical="center" shrinkToFit="1"/>
    </xf>
    <xf numFmtId="178" fontId="42" fillId="0" borderId="78" xfId="28" applyNumberFormat="1" applyFont="1" applyFill="1" applyBorder="1" applyAlignment="1" applyProtection="1">
      <alignment horizontal="center" vertical="center" shrinkToFit="1"/>
    </xf>
    <xf numFmtId="177" fontId="42" fillId="24" borderId="65" xfId="0" applyNumberFormat="1" applyFont="1" applyFill="1" applyBorder="1" applyAlignment="1">
      <alignment horizontal="center" vertical="center"/>
    </xf>
    <xf numFmtId="177" fontId="42" fillId="24" borderId="49" xfId="0" applyNumberFormat="1" applyFont="1" applyFill="1" applyBorder="1" applyAlignment="1">
      <alignment horizontal="center" vertical="center"/>
    </xf>
    <xf numFmtId="177" fontId="42" fillId="24" borderId="77" xfId="0" applyNumberFormat="1" applyFont="1" applyFill="1" applyBorder="1" applyAlignment="1">
      <alignment horizontal="center" vertical="center"/>
    </xf>
    <xf numFmtId="177" fontId="42" fillId="24" borderId="116" xfId="0" applyNumberFormat="1" applyFont="1" applyFill="1" applyBorder="1" applyAlignment="1">
      <alignment horizontal="center" vertical="center"/>
    </xf>
    <xf numFmtId="177" fontId="42" fillId="24" borderId="110" xfId="0" applyNumberFormat="1" applyFont="1" applyFill="1" applyBorder="1" applyAlignment="1">
      <alignment horizontal="center" vertical="center"/>
    </xf>
    <xf numFmtId="177" fontId="42" fillId="24" borderId="82" xfId="0" applyNumberFormat="1" applyFont="1" applyFill="1" applyBorder="1" applyAlignment="1">
      <alignment horizontal="center" vertical="center"/>
    </xf>
    <xf numFmtId="0" fontId="38" fillId="24" borderId="32" xfId="0" applyFont="1" applyFill="1" applyBorder="1" applyAlignment="1">
      <alignment horizontal="center" vertical="center"/>
    </xf>
    <xf numFmtId="0" fontId="38" fillId="24" borderId="0" xfId="0" applyFont="1" applyFill="1" applyAlignment="1">
      <alignment horizontal="center" vertical="center"/>
    </xf>
    <xf numFmtId="0" fontId="38" fillId="24" borderId="86" xfId="0" applyFont="1" applyFill="1" applyBorder="1" applyAlignment="1">
      <alignment horizontal="center" vertical="center"/>
    </xf>
    <xf numFmtId="0" fontId="38" fillId="24" borderId="71" xfId="0" applyFont="1" applyFill="1" applyBorder="1" applyAlignment="1">
      <alignment horizontal="center" vertical="center"/>
    </xf>
    <xf numFmtId="0" fontId="38" fillId="24" borderId="15" xfId="0" applyFont="1" applyFill="1" applyBorder="1" applyAlignment="1">
      <alignment horizontal="center" vertical="center"/>
    </xf>
    <xf numFmtId="0" fontId="38" fillId="24" borderId="68" xfId="0" applyFont="1" applyFill="1" applyBorder="1" applyAlignment="1">
      <alignment horizontal="center" vertical="center"/>
    </xf>
    <xf numFmtId="178" fontId="42" fillId="0" borderId="116" xfId="28" applyNumberFormat="1" applyFont="1" applyFill="1" applyBorder="1" applyAlignment="1" applyProtection="1">
      <alignment horizontal="center" vertical="center" shrinkToFit="1"/>
      <protection locked="0"/>
    </xf>
    <xf numFmtId="178" fontId="42" fillId="0" borderId="110" xfId="28" applyNumberFormat="1" applyFont="1" applyFill="1" applyBorder="1" applyAlignment="1" applyProtection="1">
      <alignment horizontal="center" vertical="center" shrinkToFit="1"/>
      <protection locked="0"/>
    </xf>
    <xf numFmtId="178" fontId="42" fillId="0" borderId="82" xfId="28" applyNumberFormat="1" applyFont="1" applyFill="1" applyBorder="1" applyAlignment="1" applyProtection="1">
      <alignment horizontal="center" vertical="center" shrinkToFit="1"/>
      <protection locked="0"/>
    </xf>
    <xf numFmtId="0" fontId="49" fillId="0" borderId="0" xfId="0" applyFont="1" applyAlignment="1">
      <alignment horizontal="center" vertical="center" wrapText="1"/>
    </xf>
    <xf numFmtId="49" fontId="49" fillId="0" borderId="0" xfId="0" applyNumberFormat="1" applyFont="1" applyAlignment="1">
      <alignment horizontal="center" vertical="center" wrapText="1"/>
    </xf>
    <xf numFmtId="0" fontId="0" fillId="0" borderId="152" xfId="0" applyBorder="1" applyAlignment="1">
      <alignment horizontal="left" vertical="center" wrapText="1"/>
    </xf>
    <xf numFmtId="0" fontId="0" fillId="0" borderId="123" xfId="0" applyBorder="1" applyAlignment="1">
      <alignment horizontal="left" vertical="center" wrapText="1"/>
    </xf>
    <xf numFmtId="0" fontId="0" fillId="0" borderId="125" xfId="0" applyBorder="1" applyAlignment="1">
      <alignment horizontal="left" vertical="center" wrapText="1"/>
    </xf>
    <xf numFmtId="0" fontId="0" fillId="0" borderId="89" xfId="0" applyBorder="1" applyAlignment="1">
      <alignment horizontal="left" vertical="center" wrapText="1"/>
    </xf>
    <xf numFmtId="0" fontId="0" fillId="0" borderId="126" xfId="0" applyBorder="1" applyAlignment="1">
      <alignment horizontal="left" vertical="center" wrapText="1"/>
    </xf>
    <xf numFmtId="0" fontId="0" fillId="0" borderId="85" xfId="0" applyBorder="1" applyAlignment="1">
      <alignment horizontal="left" vertical="center" wrapText="1"/>
    </xf>
    <xf numFmtId="0" fontId="0" fillId="0" borderId="86" xfId="0" applyBorder="1" applyAlignment="1">
      <alignment horizontal="left" vertical="center" wrapText="1"/>
    </xf>
    <xf numFmtId="0" fontId="0" fillId="0" borderId="133" xfId="0" applyBorder="1" applyAlignment="1">
      <alignment horizontal="left" vertical="center" wrapText="1"/>
    </xf>
    <xf numFmtId="0" fontId="0" fillId="0" borderId="127" xfId="0" applyBorder="1" applyAlignment="1">
      <alignment horizontal="left" vertical="center" wrapText="1"/>
    </xf>
    <xf numFmtId="0" fontId="0" fillId="0" borderId="128" xfId="0" applyBorder="1" applyAlignment="1">
      <alignment horizontal="left" vertical="center" wrapText="1"/>
    </xf>
    <xf numFmtId="0" fontId="0" fillId="0" borderId="134" xfId="0" applyBorder="1" applyAlignment="1">
      <alignment horizontal="left" vertical="center" wrapText="1"/>
    </xf>
    <xf numFmtId="38" fontId="59" fillId="0" borderId="127" xfId="34" applyFont="1" applyBorder="1" applyAlignment="1" applyProtection="1">
      <alignment vertical="center" wrapText="1"/>
    </xf>
    <xf numFmtId="38" fontId="59" fillId="0" borderId="128" xfId="34" applyFont="1" applyBorder="1" applyAlignment="1" applyProtection="1">
      <alignment vertical="center" wrapText="1"/>
    </xf>
    <xf numFmtId="38" fontId="59" fillId="0" borderId="134" xfId="34" applyFont="1" applyBorder="1" applyAlignment="1" applyProtection="1">
      <alignment vertical="center" wrapText="1"/>
    </xf>
    <xf numFmtId="2" fontId="59" fillId="0" borderId="148" xfId="0" applyNumberFormat="1" applyFont="1" applyBorder="1" applyAlignment="1">
      <alignment horizontal="right" vertical="center" wrapText="1"/>
    </xf>
    <xf numFmtId="2" fontId="59" fillId="0" borderId="149" xfId="0" applyNumberFormat="1" applyFont="1" applyBorder="1" applyAlignment="1">
      <alignment horizontal="right" vertical="center" wrapText="1"/>
    </xf>
    <xf numFmtId="2" fontId="59" fillId="0" borderId="153" xfId="0" applyNumberFormat="1" applyFont="1" applyBorder="1" applyAlignment="1">
      <alignment horizontal="right" vertical="center" wrapText="1"/>
    </xf>
    <xf numFmtId="0" fontId="0" fillId="0" borderId="150" xfId="0" applyBorder="1" applyAlignment="1">
      <alignment horizontal="left" vertical="center" wrapText="1"/>
    </xf>
    <xf numFmtId="0" fontId="0" fillId="0" borderId="124" xfId="0" applyBorder="1" applyAlignment="1">
      <alignment horizontal="left" vertical="center" wrapText="1"/>
    </xf>
    <xf numFmtId="0" fontId="0" fillId="0" borderId="130" xfId="0" applyBorder="1" applyAlignment="1">
      <alignment horizontal="left" vertical="center" wrapText="1"/>
    </xf>
    <xf numFmtId="0" fontId="0" fillId="0" borderId="132" xfId="0" applyBorder="1" applyAlignment="1">
      <alignment horizontal="left" vertical="center" wrapText="1"/>
    </xf>
    <xf numFmtId="38" fontId="59" fillId="0" borderId="132" xfId="34" applyFont="1" applyBorder="1" applyAlignment="1" applyProtection="1">
      <alignment vertical="center" wrapText="1"/>
    </xf>
    <xf numFmtId="2" fontId="59" fillId="0" borderId="151" xfId="0" applyNumberFormat="1" applyFont="1" applyBorder="1" applyAlignment="1">
      <alignment horizontal="right" vertical="center" wrapText="1"/>
    </xf>
    <xf numFmtId="0" fontId="0" fillId="0" borderId="81" xfId="0" applyBorder="1" applyAlignment="1">
      <alignment horizontal="left" vertical="center" wrapText="1"/>
    </xf>
    <xf numFmtId="0" fontId="0" fillId="0" borderId="32" xfId="0" applyBorder="1" applyAlignment="1">
      <alignment horizontal="left" vertical="center" wrapText="1"/>
    </xf>
    <xf numFmtId="0" fontId="0" fillId="0" borderId="129" xfId="0" applyBorder="1" applyAlignment="1">
      <alignment horizontal="left" vertical="center" wrapText="1"/>
    </xf>
    <xf numFmtId="0" fontId="0" fillId="0" borderId="131" xfId="0" applyBorder="1" applyAlignment="1">
      <alignment horizontal="left" vertical="center" wrapText="1"/>
    </xf>
    <xf numFmtId="38" fontId="59" fillId="0" borderId="131" xfId="34" applyFont="1" applyBorder="1" applyAlignment="1" applyProtection="1">
      <alignment vertical="center" wrapText="1"/>
    </xf>
    <xf numFmtId="0" fontId="0" fillId="0" borderId="33" xfId="0" applyBorder="1" applyAlignment="1">
      <alignment horizontal="left" vertical="center" wrapText="1"/>
    </xf>
    <xf numFmtId="0" fontId="0" fillId="0" borderId="47" xfId="0" applyBorder="1" applyAlignment="1">
      <alignment horizontal="left" vertical="center" wrapText="1"/>
    </xf>
    <xf numFmtId="0" fontId="0" fillId="0" borderId="45" xfId="0" applyBorder="1" applyAlignment="1">
      <alignment horizontal="left" vertical="center" wrapText="1"/>
    </xf>
    <xf numFmtId="0" fontId="0" fillId="0" borderId="10" xfId="0" applyBorder="1" applyAlignment="1">
      <alignment horizontal="left" vertical="center" wrapText="1"/>
    </xf>
    <xf numFmtId="0" fontId="0" fillId="0" borderId="36" xfId="0" applyBorder="1" applyAlignment="1">
      <alignment horizontal="left" vertical="center" wrapText="1"/>
    </xf>
    <xf numFmtId="0" fontId="0" fillId="0" borderId="24" xfId="0" applyBorder="1" applyAlignment="1">
      <alignment horizontal="left" vertical="center" wrapText="1"/>
    </xf>
    <xf numFmtId="38" fontId="59" fillId="0" borderId="65" xfId="34" applyFont="1" applyBorder="1" applyAlignment="1" applyProtection="1">
      <alignment vertical="center" wrapText="1"/>
    </xf>
    <xf numFmtId="38" fontId="59" fillId="0" borderId="49" xfId="34" applyFont="1" applyBorder="1" applyAlignment="1" applyProtection="1">
      <alignment vertical="center" wrapText="1"/>
    </xf>
    <xf numFmtId="38" fontId="59" fillId="0" borderId="77" xfId="34" applyFont="1" applyBorder="1" applyAlignment="1" applyProtection="1">
      <alignment vertical="center" wrapText="1"/>
    </xf>
    <xf numFmtId="2" fontId="59" fillId="0" borderId="147" xfId="0" applyNumberFormat="1" applyFont="1" applyBorder="1" applyAlignment="1">
      <alignment horizontal="right" vertical="center" wrapText="1"/>
    </xf>
    <xf numFmtId="2" fontId="59" fillId="0" borderId="109" xfId="0" applyNumberFormat="1" applyFont="1" applyBorder="1" applyAlignment="1">
      <alignment horizontal="right" vertical="center" wrapText="1"/>
    </xf>
    <xf numFmtId="2" fontId="59" fillId="0" borderId="146" xfId="0" applyNumberFormat="1" applyFont="1" applyBorder="1" applyAlignment="1">
      <alignment horizontal="right" vertical="center" wrapText="1"/>
    </xf>
    <xf numFmtId="0" fontId="0" fillId="0" borderId="55" xfId="0" applyBorder="1" applyAlignment="1">
      <alignment horizontal="left" vertical="center" wrapText="1"/>
    </xf>
    <xf numFmtId="0" fontId="0" fillId="0" borderId="13" xfId="0" applyBorder="1" applyAlignment="1">
      <alignment horizontal="left" vertical="center" wrapText="1"/>
    </xf>
    <xf numFmtId="0" fontId="0" fillId="0" borderId="56" xfId="0" applyBorder="1" applyAlignment="1">
      <alignment horizontal="left" vertical="center" wrapText="1"/>
    </xf>
    <xf numFmtId="0" fontId="0" fillId="0" borderId="43" xfId="0" applyBorder="1" applyAlignment="1">
      <alignment horizontal="left" vertical="center" wrapText="1"/>
    </xf>
    <xf numFmtId="0" fontId="91" fillId="0" borderId="119" xfId="0" applyFont="1" applyBorder="1" applyAlignment="1">
      <alignment horizontal="center" vertical="center" wrapText="1"/>
    </xf>
    <xf numFmtId="0" fontId="91" fillId="0" borderId="122" xfId="0" applyFont="1" applyBorder="1" applyAlignment="1">
      <alignment horizontal="center" vertical="center" wrapText="1"/>
    </xf>
    <xf numFmtId="0" fontId="91" fillId="0" borderId="103" xfId="0" applyFont="1" applyBorder="1" applyAlignment="1">
      <alignment horizontal="center" vertical="center" wrapText="1"/>
    </xf>
    <xf numFmtId="0" fontId="0" fillId="0" borderId="88" xfId="0" applyBorder="1" applyAlignment="1">
      <alignment horizontal="left" vertical="center" wrapText="1" shrinkToFit="1"/>
    </xf>
    <xf numFmtId="0" fontId="0" fillId="0" borderId="67" xfId="0" applyBorder="1" applyAlignment="1">
      <alignment horizontal="left" vertical="center" wrapText="1" shrinkToFit="1"/>
    </xf>
    <xf numFmtId="177" fontId="38" fillId="0" borderId="65" xfId="0" applyNumberFormat="1" applyFont="1" applyBorder="1" applyAlignment="1" applyProtection="1">
      <alignment horizontal="center" vertical="center" shrinkToFit="1"/>
      <protection locked="0"/>
    </xf>
    <xf numFmtId="177" fontId="38" fillId="0" borderId="49" xfId="0" applyNumberFormat="1" applyFont="1" applyBorder="1" applyAlignment="1" applyProtection="1">
      <alignment horizontal="center" vertical="center" shrinkToFit="1"/>
      <protection locked="0"/>
    </xf>
    <xf numFmtId="177" fontId="38" fillId="0" borderId="77" xfId="0" applyNumberFormat="1" applyFont="1" applyBorder="1" applyAlignment="1" applyProtection="1">
      <alignment horizontal="center" vertical="center" shrinkToFit="1"/>
      <protection locked="0"/>
    </xf>
    <xf numFmtId="177" fontId="38" fillId="30" borderId="65" xfId="0" applyNumberFormat="1" applyFont="1" applyFill="1" applyBorder="1" applyAlignment="1" applyProtection="1">
      <alignment horizontal="center" vertical="center" shrinkToFit="1"/>
      <protection locked="0"/>
    </xf>
    <xf numFmtId="177" fontId="38" fillId="30" borderId="49" xfId="0" applyNumberFormat="1" applyFont="1" applyFill="1" applyBorder="1" applyAlignment="1" applyProtection="1">
      <alignment horizontal="center" vertical="center" shrinkToFit="1"/>
      <protection locked="0"/>
    </xf>
    <xf numFmtId="177" fontId="38" fillId="30" borderId="77" xfId="0" applyNumberFormat="1" applyFont="1" applyFill="1" applyBorder="1" applyAlignment="1" applyProtection="1">
      <alignment horizontal="center" vertical="center" shrinkToFit="1"/>
      <protection locked="0"/>
    </xf>
    <xf numFmtId="177" fontId="42" fillId="0" borderId="65" xfId="0" applyNumberFormat="1" applyFont="1" applyBorder="1" applyAlignment="1" applyProtection="1">
      <alignment horizontal="center" vertical="center" shrinkToFit="1"/>
      <protection locked="0"/>
    </xf>
    <xf numFmtId="177" fontId="42" fillId="0" borderId="49" xfId="0" applyNumberFormat="1" applyFont="1" applyBorder="1" applyAlignment="1" applyProtection="1">
      <alignment horizontal="center" vertical="center" shrinkToFit="1"/>
      <protection locked="0"/>
    </xf>
    <xf numFmtId="177" fontId="42" fillId="0" borderId="77" xfId="0" applyNumberFormat="1" applyFont="1" applyBorder="1" applyAlignment="1" applyProtection="1">
      <alignment horizontal="center" vertical="center" shrinkToFit="1"/>
      <protection locked="0"/>
    </xf>
    <xf numFmtId="177" fontId="38" fillId="0" borderId="117" xfId="0" applyNumberFormat="1" applyFont="1" applyBorder="1" applyAlignment="1" applyProtection="1">
      <alignment horizontal="center" vertical="center" wrapText="1" shrinkToFit="1"/>
      <protection locked="0"/>
    </xf>
    <xf numFmtId="177" fontId="38" fillId="0" borderId="109" xfId="0" applyNumberFormat="1" applyFont="1" applyBorder="1" applyAlignment="1" applyProtection="1">
      <alignment horizontal="center" vertical="center" wrapText="1" shrinkToFit="1"/>
      <protection locked="0"/>
    </xf>
    <xf numFmtId="177" fontId="38" fillId="0" borderId="78" xfId="0" applyNumberFormat="1" applyFont="1" applyBorder="1" applyAlignment="1" applyProtection="1">
      <alignment horizontal="center" vertical="center" wrapText="1" shrinkToFit="1"/>
      <protection locked="0"/>
    </xf>
    <xf numFmtId="0" fontId="91" fillId="0" borderId="103" xfId="0" applyFont="1" applyBorder="1" applyAlignment="1">
      <alignment horizontal="center" vertical="center"/>
    </xf>
    <xf numFmtId="0" fontId="91" fillId="0" borderId="138" xfId="0" applyFont="1" applyBorder="1" applyAlignment="1">
      <alignment horizontal="center" vertical="center"/>
    </xf>
    <xf numFmtId="0" fontId="91" fillId="0" borderId="100" xfId="0" applyFont="1" applyBorder="1" applyAlignment="1">
      <alignment horizontal="center" vertical="center" wrapText="1"/>
    </xf>
    <xf numFmtId="0" fontId="70" fillId="30" borderId="65" xfId="0" applyFont="1" applyFill="1" applyBorder="1" applyAlignment="1" applyProtection="1">
      <alignment horizontal="center" vertical="center" shrinkToFit="1"/>
      <protection locked="0"/>
    </xf>
    <xf numFmtId="0" fontId="70" fillId="30" borderId="49" xfId="0" applyFont="1" applyFill="1" applyBorder="1" applyAlignment="1" applyProtection="1">
      <alignment horizontal="center" vertical="center" shrinkToFit="1"/>
      <protection locked="0"/>
    </xf>
    <xf numFmtId="0" fontId="70" fillId="30" borderId="77" xfId="0" applyFont="1" applyFill="1" applyBorder="1" applyAlignment="1" applyProtection="1">
      <alignment horizontal="center" vertical="center" shrinkToFit="1"/>
      <protection locked="0"/>
    </xf>
    <xf numFmtId="178" fontId="42" fillId="24" borderId="65" xfId="28" applyNumberFormat="1" applyFont="1" applyFill="1" applyBorder="1" applyAlignment="1" applyProtection="1">
      <alignment horizontal="center" vertical="center" shrinkToFit="1"/>
    </xf>
    <xf numFmtId="178" fontId="42" fillId="24" borderId="49" xfId="28" applyNumberFormat="1" applyFont="1" applyFill="1" applyBorder="1" applyAlignment="1" applyProtection="1">
      <alignment horizontal="center" vertical="center" shrinkToFit="1"/>
    </xf>
    <xf numFmtId="178" fontId="42" fillId="24" borderId="77" xfId="28" applyNumberFormat="1" applyFont="1" applyFill="1" applyBorder="1" applyAlignment="1" applyProtection="1">
      <alignment horizontal="center" vertical="center" shrinkToFit="1"/>
    </xf>
    <xf numFmtId="0" fontId="38" fillId="24" borderId="70" xfId="0" applyFont="1" applyFill="1" applyBorder="1" applyAlignment="1">
      <alignment horizontal="center" vertical="center"/>
    </xf>
    <xf numFmtId="0" fontId="38" fillId="24" borderId="27" xfId="0" applyFont="1" applyFill="1" applyBorder="1" applyAlignment="1">
      <alignment horizontal="center" vertical="center"/>
    </xf>
    <xf numFmtId="0" fontId="38" fillId="24" borderId="69" xfId="0" applyFont="1" applyFill="1" applyBorder="1" applyAlignment="1">
      <alignment horizontal="center" vertical="center"/>
    </xf>
    <xf numFmtId="0" fontId="38" fillId="0" borderId="32" xfId="0" applyFont="1" applyBorder="1" applyAlignment="1" applyProtection="1">
      <alignment horizontal="center" vertical="center"/>
      <protection locked="0"/>
    </xf>
    <xf numFmtId="0" fontId="38" fillId="0" borderId="0" xfId="0" applyFont="1" applyAlignment="1" applyProtection="1">
      <alignment horizontal="center" vertical="center"/>
      <protection locked="0"/>
    </xf>
    <xf numFmtId="0" fontId="38" fillId="0" borderId="86" xfId="0" applyFont="1" applyBorder="1" applyAlignment="1" applyProtection="1">
      <alignment horizontal="center" vertical="center"/>
      <protection locked="0"/>
    </xf>
    <xf numFmtId="0" fontId="38" fillId="0" borderId="44" xfId="0" applyFont="1" applyBorder="1" applyAlignment="1">
      <alignment horizontal="center" vertical="center" wrapText="1"/>
    </xf>
    <xf numFmtId="0" fontId="38" fillId="0" borderId="37" xfId="0" applyFont="1" applyBorder="1" applyAlignment="1">
      <alignment horizontal="center" vertical="center" wrapText="1"/>
    </xf>
    <xf numFmtId="0" fontId="38" fillId="0" borderId="59" xfId="0" applyFont="1" applyBorder="1" applyAlignment="1">
      <alignment horizontal="center" vertical="center" wrapText="1"/>
    </xf>
    <xf numFmtId="0" fontId="38" fillId="0" borderId="28" xfId="0" applyFont="1" applyBorder="1" applyAlignment="1">
      <alignment horizontal="center" vertical="center" wrapText="1"/>
    </xf>
    <xf numFmtId="0" fontId="30" fillId="0" borderId="33" xfId="0" applyFont="1" applyBorder="1" applyAlignment="1">
      <alignment horizontal="left" vertical="center" shrinkToFit="1"/>
    </xf>
    <xf numFmtId="0" fontId="30" fillId="0" borderId="47" xfId="0" applyFont="1" applyBorder="1" applyAlignment="1">
      <alignment horizontal="left" vertical="center" shrinkToFit="1"/>
    </xf>
    <xf numFmtId="0" fontId="30" fillId="0" borderId="45" xfId="0" applyFont="1" applyBorder="1" applyAlignment="1">
      <alignment horizontal="left" vertical="center" shrinkToFit="1"/>
    </xf>
    <xf numFmtId="0" fontId="30" fillId="0" borderId="10" xfId="0" applyFont="1" applyBorder="1" applyAlignment="1">
      <alignment horizontal="left" vertical="center" shrinkToFit="1"/>
    </xf>
    <xf numFmtId="0" fontId="30" fillId="0" borderId="36" xfId="0" applyFont="1" applyBorder="1" applyAlignment="1">
      <alignment horizontal="left" vertical="center" shrinkToFit="1"/>
    </xf>
    <xf numFmtId="0" fontId="30" fillId="0" borderId="24" xfId="0" applyFont="1" applyBorder="1" applyAlignment="1">
      <alignment horizontal="left" vertical="center" shrinkToFit="1"/>
    </xf>
    <xf numFmtId="0" fontId="30" fillId="0" borderId="47" xfId="0" applyFont="1" applyBorder="1" applyAlignment="1">
      <alignment horizontal="left" vertical="center" wrapText="1"/>
    </xf>
    <xf numFmtId="0" fontId="30" fillId="0" borderId="10" xfId="0" applyFont="1" applyBorder="1" applyAlignment="1">
      <alignment horizontal="left" vertical="center" wrapText="1"/>
    </xf>
    <xf numFmtId="0" fontId="30" fillId="0" borderId="24" xfId="0" applyFont="1" applyBorder="1" applyAlignment="1">
      <alignment horizontal="left" vertical="center" wrapText="1"/>
    </xf>
    <xf numFmtId="0" fontId="82" fillId="31" borderId="0" xfId="0" applyFont="1" applyFill="1" applyAlignment="1">
      <alignment horizontal="center" vertical="center"/>
    </xf>
    <xf numFmtId="0" fontId="86" fillId="24" borderId="12" xfId="0" applyFont="1" applyFill="1" applyBorder="1" applyAlignment="1">
      <alignment horizontal="left" vertical="center" wrapText="1"/>
    </xf>
    <xf numFmtId="0" fontId="86" fillId="24" borderId="29" xfId="0" applyFont="1" applyFill="1" applyBorder="1" applyAlignment="1">
      <alignment horizontal="left" vertical="center" wrapText="1"/>
    </xf>
    <xf numFmtId="0" fontId="86" fillId="24" borderId="41" xfId="0" applyFont="1" applyFill="1" applyBorder="1" applyAlignment="1">
      <alignment horizontal="left" vertical="center" wrapText="1"/>
    </xf>
    <xf numFmtId="49" fontId="38" fillId="24" borderId="70" xfId="0" applyNumberFormat="1" applyFont="1" applyFill="1" applyBorder="1" applyAlignment="1">
      <alignment horizontal="center" vertical="center" wrapText="1"/>
    </xf>
    <xf numFmtId="49" fontId="38" fillId="24" borderId="27" xfId="0" applyNumberFormat="1" applyFont="1" applyFill="1" applyBorder="1" applyAlignment="1">
      <alignment horizontal="center" vertical="center" wrapText="1"/>
    </xf>
    <xf numFmtId="0" fontId="42" fillId="0" borderId="116" xfId="0" applyFont="1" applyBorder="1" applyAlignment="1">
      <alignment horizontal="center" vertical="center" wrapText="1"/>
    </xf>
    <xf numFmtId="0" fontId="42" fillId="0" borderId="82" xfId="0" applyFont="1" applyBorder="1" applyAlignment="1">
      <alignment horizontal="center" vertical="center" wrapText="1"/>
    </xf>
    <xf numFmtId="0" fontId="42" fillId="0" borderId="84" xfId="0" applyFont="1" applyBorder="1" applyAlignment="1">
      <alignment horizontal="center" vertical="center" wrapText="1"/>
    </xf>
    <xf numFmtId="0" fontId="42" fillId="0" borderId="87" xfId="0" applyFont="1" applyBorder="1" applyAlignment="1">
      <alignment horizontal="center" vertical="center" wrapText="1"/>
    </xf>
    <xf numFmtId="0" fontId="88" fillId="26" borderId="22" xfId="0" applyFont="1" applyFill="1" applyBorder="1" applyAlignment="1">
      <alignment horizontal="center" vertical="center"/>
    </xf>
    <xf numFmtId="0" fontId="88" fillId="26" borderId="26" xfId="0" applyFont="1" applyFill="1" applyBorder="1" applyAlignment="1">
      <alignment horizontal="center" vertical="center"/>
    </xf>
    <xf numFmtId="0" fontId="88" fillId="26" borderId="22" xfId="0" applyFont="1" applyFill="1" applyBorder="1" applyAlignment="1">
      <alignment horizontal="center" vertical="center" shrinkToFit="1"/>
    </xf>
    <xf numFmtId="0" fontId="88" fillId="26" borderId="26" xfId="0" applyFont="1" applyFill="1" applyBorder="1" applyAlignment="1">
      <alignment horizontal="center" vertical="center" shrinkToFit="1"/>
    </xf>
    <xf numFmtId="0" fontId="91" fillId="31" borderId="0" xfId="0" applyFont="1" applyFill="1" applyAlignment="1">
      <alignment horizontal="center" vertical="center"/>
    </xf>
    <xf numFmtId="177" fontId="59" fillId="24" borderId="10" xfId="0" applyNumberFormat="1" applyFont="1" applyFill="1" applyBorder="1" applyAlignment="1">
      <alignment horizontal="right" vertical="center" shrinkToFit="1"/>
    </xf>
    <xf numFmtId="0" fontId="38" fillId="24" borderId="70" xfId="0" applyFont="1" applyFill="1" applyBorder="1" applyAlignment="1">
      <alignment horizontal="center" vertical="center" wrapText="1" shrinkToFit="1"/>
    </xf>
    <xf numFmtId="0" fontId="38" fillId="24" borderId="32" xfId="0" applyFont="1" applyFill="1" applyBorder="1" applyAlignment="1">
      <alignment horizontal="center" vertical="center" wrapText="1" shrinkToFit="1"/>
    </xf>
    <xf numFmtId="0" fontId="38" fillId="24" borderId="71" xfId="0" applyFont="1" applyFill="1" applyBorder="1" applyAlignment="1">
      <alignment horizontal="center" vertical="center" wrapText="1" shrinkToFit="1"/>
    </xf>
    <xf numFmtId="0" fontId="38" fillId="24" borderId="27" xfId="0" applyFont="1" applyFill="1" applyBorder="1" applyAlignment="1">
      <alignment horizontal="center" vertical="center" wrapText="1" shrinkToFit="1"/>
    </xf>
    <xf numFmtId="0" fontId="38" fillId="24" borderId="0" xfId="0" applyFont="1" applyFill="1" applyAlignment="1">
      <alignment horizontal="center" vertical="center" wrapText="1" shrinkToFit="1"/>
    </xf>
    <xf numFmtId="0" fontId="38" fillId="24" borderId="15" xfId="0" applyFont="1" applyFill="1" applyBorder="1" applyAlignment="1">
      <alignment horizontal="center" vertical="center" wrapText="1" shrinkToFit="1"/>
    </xf>
    <xf numFmtId="0" fontId="42" fillId="24" borderId="65" xfId="0" applyFont="1" applyFill="1" applyBorder="1" applyAlignment="1">
      <alignment horizontal="center" vertical="center" wrapText="1" shrinkToFit="1"/>
    </xf>
    <xf numFmtId="0" fontId="42" fillId="24" borderId="49" xfId="0" applyFont="1" applyFill="1" applyBorder="1" applyAlignment="1">
      <alignment horizontal="center" vertical="center" wrapText="1" shrinkToFit="1"/>
    </xf>
    <xf numFmtId="0" fontId="42" fillId="24" borderId="47" xfId="0" applyFont="1" applyFill="1" applyBorder="1" applyAlignment="1">
      <alignment horizontal="center" vertical="center"/>
    </xf>
    <xf numFmtId="0" fontId="42" fillId="24" borderId="65" xfId="0" applyFont="1" applyFill="1" applyBorder="1" applyAlignment="1">
      <alignment horizontal="center" vertical="center" shrinkToFit="1"/>
    </xf>
    <xf numFmtId="0" fontId="42" fillId="24" borderId="49" xfId="0" applyFont="1" applyFill="1" applyBorder="1" applyAlignment="1">
      <alignment horizontal="center" vertical="center" shrinkToFit="1"/>
    </xf>
    <xf numFmtId="0" fontId="42" fillId="24" borderId="70" xfId="0" applyFont="1" applyFill="1" applyBorder="1" applyAlignment="1">
      <alignment horizontal="center" vertical="center" shrinkToFit="1"/>
    </xf>
    <xf numFmtId="0" fontId="42" fillId="24" borderId="27" xfId="0" applyFont="1" applyFill="1" applyBorder="1" applyAlignment="1">
      <alignment horizontal="center" vertical="center" shrinkToFit="1"/>
    </xf>
    <xf numFmtId="0" fontId="38" fillId="24" borderId="65" xfId="0" applyFont="1" applyFill="1" applyBorder="1" applyAlignment="1">
      <alignment horizontal="center" vertical="center" wrapText="1"/>
    </xf>
    <xf numFmtId="0" fontId="38" fillId="24" borderId="49" xfId="0" applyFont="1" applyFill="1" applyBorder="1" applyAlignment="1">
      <alignment horizontal="center" vertical="center" wrapText="1"/>
    </xf>
    <xf numFmtId="0" fontId="59" fillId="0" borderId="61" xfId="0" applyFont="1" applyBorder="1" applyAlignment="1">
      <alignment horizontal="center" vertical="center" wrapText="1"/>
    </xf>
    <xf numFmtId="0" fontId="59" fillId="0" borderId="83" xfId="0" applyFont="1" applyBorder="1" applyAlignment="1">
      <alignment horizontal="center" vertical="center" wrapText="1"/>
    </xf>
    <xf numFmtId="0" fontId="42" fillId="24" borderId="70" xfId="0" applyFont="1" applyFill="1" applyBorder="1" applyAlignment="1">
      <alignment horizontal="center" vertical="center" wrapText="1"/>
    </xf>
    <xf numFmtId="0" fontId="42" fillId="24" borderId="69" xfId="0" applyFont="1" applyFill="1" applyBorder="1" applyAlignment="1">
      <alignment horizontal="center" vertical="center" wrapText="1"/>
    </xf>
    <xf numFmtId="0" fontId="42" fillId="24" borderId="44" xfId="0" applyFont="1" applyFill="1" applyBorder="1" applyAlignment="1">
      <alignment horizontal="center" vertical="center" wrapText="1"/>
    </xf>
    <xf numFmtId="0" fontId="42" fillId="24" borderId="60" xfId="0" applyFont="1" applyFill="1" applyBorder="1" applyAlignment="1">
      <alignment horizontal="center" vertical="center" wrapText="1"/>
    </xf>
    <xf numFmtId="0" fontId="42" fillId="24" borderId="58" xfId="0" applyFont="1" applyFill="1" applyBorder="1" applyAlignment="1">
      <alignment horizontal="center" vertical="center" wrapText="1"/>
    </xf>
    <xf numFmtId="0" fontId="0" fillId="24" borderId="135" xfId="0" applyFill="1" applyBorder="1" applyAlignment="1">
      <alignment horizontal="left" vertical="top" wrapText="1"/>
    </xf>
    <xf numFmtId="0" fontId="91" fillId="0" borderId="136" xfId="0" applyFont="1" applyBorder="1" applyAlignment="1">
      <alignment horizontal="center" vertical="center" wrapText="1"/>
    </xf>
    <xf numFmtId="0" fontId="91" fillId="0" borderId="137" xfId="0" applyFont="1" applyBorder="1" applyAlignment="1">
      <alignment horizontal="center" vertical="center" wrapText="1"/>
    </xf>
    <xf numFmtId="0" fontId="42" fillId="24" borderId="32" xfId="0" applyFont="1" applyFill="1" applyBorder="1" applyAlignment="1">
      <alignment horizontal="center" vertical="center"/>
    </xf>
    <xf numFmtId="0" fontId="42" fillId="24" borderId="71" xfId="0" applyFont="1" applyFill="1" applyBorder="1" applyAlignment="1">
      <alignment horizontal="center" vertical="center"/>
    </xf>
    <xf numFmtId="0" fontId="42" fillId="24" borderId="69" xfId="0" applyFont="1" applyFill="1" applyBorder="1" applyAlignment="1">
      <alignment horizontal="center" vertical="center"/>
    </xf>
    <xf numFmtId="0" fontId="42" fillId="24" borderId="86" xfId="0" applyFont="1" applyFill="1" applyBorder="1" applyAlignment="1">
      <alignment horizontal="center" vertical="center"/>
    </xf>
    <xf numFmtId="0" fontId="42" fillId="24" borderId="68" xfId="0" applyFont="1" applyFill="1" applyBorder="1" applyAlignment="1">
      <alignment horizontal="center" vertical="center"/>
    </xf>
    <xf numFmtId="0" fontId="42" fillId="24" borderId="47" xfId="0" applyFont="1" applyFill="1" applyBorder="1" applyAlignment="1">
      <alignment horizontal="center" vertical="center" wrapText="1"/>
    </xf>
    <xf numFmtId="0" fontId="42" fillId="24" borderId="24" xfId="0" applyFont="1" applyFill="1" applyBorder="1" applyAlignment="1">
      <alignment horizontal="center" vertical="center"/>
    </xf>
    <xf numFmtId="0" fontId="38" fillId="24" borderId="116" xfId="0" applyFont="1" applyFill="1" applyBorder="1" applyAlignment="1">
      <alignment horizontal="center" vertical="center" textRotation="255" wrapText="1"/>
    </xf>
    <xf numFmtId="0" fontId="38" fillId="24" borderId="110" xfId="0" applyFont="1" applyFill="1" applyBorder="1" applyAlignment="1">
      <alignment horizontal="center" vertical="center" textRotation="255" wrapText="1"/>
    </xf>
    <xf numFmtId="0" fontId="42" fillId="24" borderId="71" xfId="0" applyFont="1" applyFill="1" applyBorder="1" applyAlignment="1">
      <alignment horizontal="center" vertical="center" wrapText="1"/>
    </xf>
    <xf numFmtId="0" fontId="42" fillId="24" borderId="68" xfId="0" applyFont="1" applyFill="1" applyBorder="1" applyAlignment="1">
      <alignment horizontal="center" vertical="center" wrapText="1"/>
    </xf>
    <xf numFmtId="0" fontId="42" fillId="24" borderId="10" xfId="0" applyFont="1" applyFill="1" applyBorder="1" applyAlignment="1">
      <alignment horizontal="center" vertical="center"/>
    </xf>
    <xf numFmtId="0" fontId="42" fillId="24" borderId="12" xfId="0" applyFont="1" applyFill="1" applyBorder="1" applyAlignment="1">
      <alignment horizontal="center" vertical="center"/>
    </xf>
    <xf numFmtId="0" fontId="42" fillId="24" borderId="22" xfId="0" applyFont="1" applyFill="1" applyBorder="1" applyAlignment="1">
      <alignment horizontal="left" vertical="center"/>
    </xf>
    <xf numFmtId="0" fontId="42" fillId="24" borderId="25" xfId="0" applyFont="1" applyFill="1" applyBorder="1" applyAlignment="1">
      <alignment horizontal="left" vertical="center"/>
    </xf>
    <xf numFmtId="0" fontId="42" fillId="24" borderId="26" xfId="0" applyFont="1" applyFill="1" applyBorder="1" applyAlignment="1">
      <alignment horizontal="left" vertical="center"/>
    </xf>
    <xf numFmtId="0" fontId="33" fillId="24" borderId="14" xfId="0" applyFont="1" applyFill="1" applyBorder="1" applyAlignment="1">
      <alignment horizontal="left" vertical="center" wrapText="1"/>
    </xf>
    <xf numFmtId="0" fontId="33" fillId="24" borderId="29" xfId="0" applyFont="1" applyFill="1" applyBorder="1" applyAlignment="1">
      <alignment horizontal="left" vertical="center" wrapText="1"/>
    </xf>
    <xf numFmtId="0" fontId="33" fillId="24" borderId="12" xfId="0" applyFont="1" applyFill="1" applyBorder="1" applyAlignment="1">
      <alignment horizontal="left" vertical="center" wrapText="1"/>
    </xf>
    <xf numFmtId="2" fontId="59" fillId="0" borderId="117" xfId="0" applyNumberFormat="1" applyFont="1" applyBorder="1" applyAlignment="1">
      <alignment horizontal="right" vertical="center" wrapText="1"/>
    </xf>
    <xf numFmtId="2" fontId="42" fillId="0" borderId="117" xfId="28" applyNumberFormat="1" applyFont="1" applyFill="1" applyBorder="1" applyAlignment="1" applyProtection="1">
      <alignment horizontal="right" vertical="center" wrapText="1" shrinkToFit="1"/>
    </xf>
    <xf numFmtId="2" fontId="42" fillId="0" borderId="109" xfId="28" applyNumberFormat="1" applyFont="1" applyFill="1" applyBorder="1" applyAlignment="1" applyProtection="1">
      <alignment horizontal="right" vertical="center" wrapText="1" shrinkToFit="1"/>
    </xf>
    <xf numFmtId="2" fontId="42" fillId="0" borderId="78" xfId="28" applyNumberFormat="1" applyFont="1" applyFill="1" applyBorder="1" applyAlignment="1" applyProtection="1">
      <alignment horizontal="right" vertical="center" wrapText="1" shrinkToFit="1"/>
    </xf>
    <xf numFmtId="0" fontId="78" fillId="0" borderId="0" xfId="0" applyFont="1" applyAlignment="1">
      <alignment horizontal="left" vertical="center" wrapText="1"/>
    </xf>
    <xf numFmtId="0" fontId="78" fillId="0" borderId="118" xfId="0" applyFont="1" applyBorder="1" applyAlignment="1">
      <alignment horizontal="left" vertical="center" wrapText="1"/>
    </xf>
    <xf numFmtId="0" fontId="38" fillId="0" borderId="80" xfId="0" applyFont="1" applyBorder="1" applyAlignment="1">
      <alignment horizontal="center" vertical="center" wrapText="1"/>
    </xf>
    <xf numFmtId="0" fontId="50" fillId="26" borderId="10" xfId="0" applyFont="1" applyFill="1" applyBorder="1" applyAlignment="1">
      <alignment horizontal="center" vertical="center"/>
    </xf>
    <xf numFmtId="0" fontId="45" fillId="0" borderId="50" xfId="0" quotePrefix="1" applyFont="1" applyBorder="1" applyAlignment="1">
      <alignment horizontal="left" vertical="center"/>
    </xf>
    <xf numFmtId="0" fontId="45" fillId="0" borderId="39" xfId="0" quotePrefix="1" applyFont="1" applyBorder="1" applyAlignment="1">
      <alignment horizontal="left" vertical="center"/>
    </xf>
    <xf numFmtId="0" fontId="45" fillId="0" borderId="12" xfId="0" quotePrefix="1" applyFont="1" applyBorder="1" applyAlignment="1">
      <alignment horizontal="left" vertical="center"/>
    </xf>
    <xf numFmtId="0" fontId="45" fillId="0" borderId="29" xfId="0" quotePrefix="1" applyFont="1" applyBorder="1" applyAlignment="1">
      <alignment horizontal="left" vertical="center"/>
    </xf>
    <xf numFmtId="0" fontId="45" fillId="0" borderId="72" xfId="0" quotePrefix="1" applyFont="1" applyBorder="1" applyAlignment="1">
      <alignment horizontal="left" vertical="center"/>
    </xf>
    <xf numFmtId="0" fontId="45" fillId="0" borderId="73" xfId="0" quotePrefix="1" applyFont="1" applyBorder="1" applyAlignment="1">
      <alignment horizontal="left" vertical="center"/>
    </xf>
    <xf numFmtId="0" fontId="45" fillId="0" borderId="162" xfId="0" quotePrefix="1" applyFont="1" applyBorder="1" applyAlignment="1">
      <alignment horizontal="left" vertical="center"/>
    </xf>
    <xf numFmtId="0" fontId="45" fillId="0" borderId="97" xfId="0" quotePrefix="1" applyFont="1" applyBorder="1" applyAlignment="1">
      <alignment horizontal="left" vertical="center"/>
    </xf>
    <xf numFmtId="0" fontId="45" fillId="24" borderId="0" xfId="0" applyFont="1" applyFill="1" applyAlignment="1">
      <alignment horizontal="center" vertical="center" wrapText="1"/>
    </xf>
    <xf numFmtId="0" fontId="35" fillId="24" borderId="0" xfId="0" applyFont="1" applyFill="1" applyAlignment="1">
      <alignment horizontal="left" vertical="center"/>
    </xf>
    <xf numFmtId="38" fontId="45" fillId="24" borderId="0" xfId="34" applyFont="1" applyFill="1" applyBorder="1" applyAlignment="1">
      <alignment horizontal="center" vertical="center" wrapText="1"/>
    </xf>
    <xf numFmtId="38" fontId="45" fillId="24" borderId="0" xfId="34" applyFont="1" applyFill="1" applyBorder="1" applyAlignment="1">
      <alignment horizontal="right" vertical="center" wrapText="1"/>
    </xf>
    <xf numFmtId="0" fontId="95" fillId="24" borderId="0" xfId="0" applyFont="1" applyFill="1" applyAlignment="1">
      <alignment horizontal="center" vertical="center"/>
    </xf>
    <xf numFmtId="0" fontId="40" fillId="0" borderId="22" xfId="0" applyFont="1" applyBorder="1" applyAlignment="1">
      <alignment horizontal="left" vertical="center" wrapText="1"/>
    </xf>
    <xf numFmtId="0" fontId="40" fillId="0" borderId="25" xfId="0" applyFont="1" applyBorder="1" applyAlignment="1">
      <alignment horizontal="left" vertical="center" wrapText="1"/>
    </xf>
    <xf numFmtId="0" fontId="40" fillId="0" borderId="26" xfId="0" applyFont="1" applyBorder="1" applyAlignment="1">
      <alignment horizontal="left" vertical="center" wrapText="1"/>
    </xf>
    <xf numFmtId="0" fontId="43" fillId="26" borderId="22" xfId="0" applyFont="1" applyFill="1" applyBorder="1" applyAlignment="1">
      <alignment horizontal="center" vertical="center" wrapText="1"/>
    </xf>
    <xf numFmtId="0" fontId="43" fillId="26" borderId="26" xfId="0" applyFont="1" applyFill="1" applyBorder="1" applyAlignment="1">
      <alignment horizontal="center" vertical="center" wrapText="1"/>
    </xf>
    <xf numFmtId="0" fontId="44" fillId="0" borderId="29" xfId="0" applyFont="1" applyBorder="1" applyAlignment="1">
      <alignment horizontal="left" vertical="center" wrapText="1"/>
    </xf>
    <xf numFmtId="0" fontId="44" fillId="0" borderId="11" xfId="0" applyFont="1" applyBorder="1" applyAlignment="1">
      <alignment horizontal="left" vertical="center" wrapText="1"/>
    </xf>
    <xf numFmtId="0" fontId="40" fillId="26" borderId="22" xfId="0" applyFont="1" applyFill="1" applyBorder="1" applyAlignment="1">
      <alignment horizontal="center" vertical="center"/>
    </xf>
    <xf numFmtId="0" fontId="40" fillId="26" borderId="26" xfId="0" applyFont="1" applyFill="1" applyBorder="1" applyAlignment="1">
      <alignment horizontal="center" vertical="center"/>
    </xf>
    <xf numFmtId="0" fontId="55" fillId="32" borderId="22" xfId="0" applyFont="1" applyFill="1" applyBorder="1" applyAlignment="1" applyProtection="1">
      <alignment horizontal="center" vertical="center"/>
      <protection locked="0"/>
    </xf>
    <xf numFmtId="0" fontId="30" fillId="32" borderId="26" xfId="0" applyFont="1" applyFill="1" applyBorder="1" applyAlignment="1" applyProtection="1">
      <alignment horizontal="center" vertical="center"/>
      <protection locked="0"/>
    </xf>
    <xf numFmtId="0" fontId="30" fillId="24" borderId="0" xfId="0" applyFont="1" applyFill="1" applyAlignment="1">
      <alignment horizontal="center" vertical="center"/>
    </xf>
    <xf numFmtId="0" fontId="45" fillId="24" borderId="0" xfId="0" applyFont="1" applyFill="1" applyAlignment="1" applyProtection="1">
      <alignment horizontal="left" vertical="center" wrapText="1"/>
      <protection locked="0"/>
    </xf>
    <xf numFmtId="0" fontId="106" fillId="24" borderId="0" xfId="0" applyFont="1" applyFill="1" applyAlignment="1">
      <alignment horizontal="left" vertical="center" shrinkToFit="1"/>
    </xf>
    <xf numFmtId="0" fontId="106" fillId="24" borderId="30" xfId="0" applyFont="1" applyFill="1" applyBorder="1" applyAlignment="1">
      <alignment horizontal="left" vertical="center" shrinkToFit="1"/>
    </xf>
    <xf numFmtId="0" fontId="44" fillId="0" borderId="10" xfId="0" applyFont="1" applyBorder="1" applyAlignment="1">
      <alignment horizontal="left" vertical="center" wrapText="1"/>
    </xf>
    <xf numFmtId="0" fontId="52" fillId="27" borderId="14" xfId="0" applyFont="1" applyFill="1" applyBorder="1" applyAlignment="1">
      <alignment horizontal="center" vertical="center" wrapText="1"/>
    </xf>
    <xf numFmtId="0" fontId="52" fillId="27" borderId="135" xfId="0" applyFont="1" applyFill="1" applyBorder="1" applyAlignment="1">
      <alignment horizontal="center" vertical="center" wrapText="1"/>
    </xf>
    <xf numFmtId="0" fontId="52" fillId="27" borderId="154" xfId="0" applyFont="1" applyFill="1" applyBorder="1" applyAlignment="1">
      <alignment horizontal="center" vertical="center" wrapText="1"/>
    </xf>
    <xf numFmtId="0" fontId="44" fillId="0" borderId="16" xfId="0" applyFont="1" applyBorder="1" applyAlignment="1">
      <alignment horizontal="center" vertical="center" wrapText="1"/>
    </xf>
    <xf numFmtId="0" fontId="44" fillId="0" borderId="29" xfId="0" applyFont="1" applyBorder="1" applyAlignment="1">
      <alignment horizontal="center" vertical="center" wrapText="1"/>
    </xf>
    <xf numFmtId="0" fontId="40" fillId="0" borderId="22" xfId="0" applyFont="1" applyBorder="1" applyAlignment="1">
      <alignment horizontal="center" vertical="center" wrapText="1"/>
    </xf>
    <xf numFmtId="0" fontId="40" fillId="0" borderId="25" xfId="0" applyFont="1" applyBorder="1" applyAlignment="1">
      <alignment horizontal="center" vertical="center" wrapText="1"/>
    </xf>
    <xf numFmtId="0" fontId="40" fillId="0" borderId="26" xfId="0" applyFont="1" applyBorder="1" applyAlignment="1">
      <alignment horizontal="center" vertical="center" wrapText="1"/>
    </xf>
    <xf numFmtId="0" fontId="44" fillId="32" borderId="22" xfId="0" applyFont="1" applyFill="1" applyBorder="1" applyAlignment="1" applyProtection="1">
      <alignment horizontal="center" vertical="center" shrinkToFit="1"/>
      <protection locked="0"/>
    </xf>
    <xf numFmtId="0" fontId="44" fillId="32" borderId="25" xfId="0" applyFont="1" applyFill="1" applyBorder="1" applyAlignment="1" applyProtection="1">
      <alignment horizontal="center" vertical="center" shrinkToFit="1"/>
      <protection locked="0"/>
    </xf>
    <xf numFmtId="0" fontId="44" fillId="32" borderId="26" xfId="0" applyFont="1" applyFill="1" applyBorder="1" applyAlignment="1" applyProtection="1">
      <alignment horizontal="center" vertical="center" shrinkToFit="1"/>
      <protection locked="0"/>
    </xf>
    <xf numFmtId="0" fontId="39" fillId="24" borderId="50" xfId="0" applyFont="1" applyFill="1" applyBorder="1" applyAlignment="1">
      <alignment horizontal="left" vertical="center"/>
    </xf>
    <xf numFmtId="0" fontId="39" fillId="24" borderId="39" xfId="0" applyFont="1" applyFill="1" applyBorder="1" applyAlignment="1">
      <alignment horizontal="left" vertical="center"/>
    </xf>
    <xf numFmtId="0" fontId="39" fillId="24" borderId="72" xfId="0" applyFont="1" applyFill="1" applyBorder="1" applyAlignment="1">
      <alignment horizontal="left" vertical="center"/>
    </xf>
    <xf numFmtId="0" fontId="39" fillId="24" borderId="73" xfId="0" applyFont="1" applyFill="1" applyBorder="1" applyAlignment="1">
      <alignment horizontal="left" vertical="center"/>
    </xf>
    <xf numFmtId="0" fontId="39" fillId="24" borderId="27" xfId="0" applyFont="1" applyFill="1" applyBorder="1" applyAlignment="1">
      <alignment horizontal="center" vertical="center" wrapText="1"/>
    </xf>
    <xf numFmtId="0" fontId="39" fillId="24" borderId="0" xfId="0" applyFont="1" applyFill="1" applyAlignment="1">
      <alignment horizontal="center" vertical="center" wrapText="1"/>
    </xf>
    <xf numFmtId="0" fontId="39" fillId="24" borderId="15" xfId="0" applyFont="1" applyFill="1" applyBorder="1" applyAlignment="1">
      <alignment horizontal="center" vertical="center" wrapText="1"/>
    </xf>
    <xf numFmtId="0" fontId="39" fillId="24" borderId="10" xfId="0" applyFont="1" applyFill="1" applyBorder="1" applyAlignment="1">
      <alignment horizontal="center" vertical="center"/>
    </xf>
    <xf numFmtId="0" fontId="39" fillId="24" borderId="154" xfId="0" applyFont="1" applyFill="1" applyBorder="1" applyAlignment="1">
      <alignment horizontal="center" vertical="center" wrapText="1"/>
    </xf>
    <xf numFmtId="0" fontId="39" fillId="24" borderId="42" xfId="0" applyFont="1" applyFill="1" applyBorder="1" applyAlignment="1">
      <alignment horizontal="left" vertical="center"/>
    </xf>
    <xf numFmtId="0" fontId="39" fillId="24" borderId="50" xfId="0" applyFont="1" applyFill="1" applyBorder="1" applyAlignment="1">
      <alignment horizontal="center" vertical="center" wrapText="1"/>
    </xf>
    <xf numFmtId="0" fontId="39" fillId="24" borderId="39" xfId="0" applyFont="1" applyFill="1" applyBorder="1" applyAlignment="1">
      <alignment horizontal="center" vertical="center" wrapText="1"/>
    </xf>
    <xf numFmtId="0" fontId="39" fillId="24" borderId="40" xfId="0" applyFont="1" applyFill="1" applyBorder="1" applyAlignment="1">
      <alignment horizontal="center" vertical="center" wrapText="1"/>
    </xf>
    <xf numFmtId="0" fontId="39" fillId="24" borderId="50" xfId="0" applyFont="1" applyFill="1" applyBorder="1" applyAlignment="1">
      <alignment vertical="center"/>
    </xf>
    <xf numFmtId="0" fontId="39" fillId="24" borderId="39" xfId="0" applyFont="1" applyFill="1" applyBorder="1" applyAlignment="1">
      <alignment vertical="center"/>
    </xf>
    <xf numFmtId="0" fontId="39" fillId="24" borderId="72" xfId="0" applyFont="1" applyFill="1" applyBorder="1" applyAlignment="1">
      <alignment vertical="center" wrapText="1"/>
    </xf>
    <xf numFmtId="0" fontId="39" fillId="24" borderId="73" xfId="0" applyFont="1" applyFill="1" applyBorder="1" applyAlignment="1">
      <alignment vertical="center" wrapText="1"/>
    </xf>
    <xf numFmtId="0" fontId="39" fillId="24" borderId="27" xfId="0" applyFont="1" applyFill="1" applyBorder="1" applyAlignment="1">
      <alignment horizontal="left" vertical="center"/>
    </xf>
    <xf numFmtId="0" fontId="39" fillId="24" borderId="0" xfId="0" applyFont="1" applyFill="1" applyAlignment="1">
      <alignment horizontal="left" vertical="center"/>
    </xf>
    <xf numFmtId="0" fontId="39" fillId="24" borderId="16" xfId="0" applyFont="1" applyFill="1" applyBorder="1" applyAlignment="1">
      <alignment horizontal="left" vertical="center"/>
    </xf>
    <xf numFmtId="0" fontId="39" fillId="24" borderId="17" xfId="0" applyFont="1" applyFill="1" applyBorder="1" applyAlignment="1">
      <alignment horizontal="left" vertical="center"/>
    </xf>
    <xf numFmtId="0" fontId="39" fillId="24" borderId="12" xfId="0" applyFont="1" applyFill="1" applyBorder="1" applyAlignment="1">
      <alignment horizontal="center" vertical="center"/>
    </xf>
    <xf numFmtId="0" fontId="39" fillId="24" borderId="29" xfId="0" applyFont="1" applyFill="1" applyBorder="1" applyAlignment="1">
      <alignment horizontal="center" vertical="center"/>
    </xf>
    <xf numFmtId="0" fontId="39" fillId="24" borderId="11" xfId="0" applyFont="1" applyFill="1" applyBorder="1" applyAlignment="1">
      <alignment horizontal="center" vertical="center"/>
    </xf>
    <xf numFmtId="0" fontId="39" fillId="24" borderId="50" xfId="0" applyFont="1" applyFill="1" applyBorder="1" applyAlignment="1">
      <alignment horizontal="center" vertical="center"/>
    </xf>
    <xf numFmtId="0" fontId="39" fillId="24" borderId="39" xfId="0" applyFont="1" applyFill="1" applyBorder="1" applyAlignment="1">
      <alignment horizontal="center" vertical="center"/>
    </xf>
    <xf numFmtId="0" fontId="39" fillId="24" borderId="40" xfId="0" applyFont="1" applyFill="1" applyBorder="1" applyAlignment="1">
      <alignment horizontal="center" vertical="center"/>
    </xf>
    <xf numFmtId="0" fontId="39" fillId="24" borderId="16" xfId="0" applyFont="1" applyFill="1" applyBorder="1" applyAlignment="1">
      <alignment horizontal="center" vertical="center"/>
    </xf>
    <xf numFmtId="0" fontId="39" fillId="24" borderId="17" xfId="0" applyFont="1" applyFill="1" applyBorder="1" applyAlignment="1">
      <alignment horizontal="center" vertical="center"/>
    </xf>
    <xf numFmtId="0" fontId="39" fillId="24" borderId="18" xfId="0" applyFont="1" applyFill="1" applyBorder="1" applyAlignment="1">
      <alignment horizontal="center" vertical="center"/>
    </xf>
    <xf numFmtId="0" fontId="39" fillId="24" borderId="12" xfId="0" applyFont="1" applyFill="1" applyBorder="1" applyAlignment="1">
      <alignment horizontal="left" vertical="center" shrinkToFit="1"/>
    </xf>
    <xf numFmtId="0" fontId="39" fillId="24" borderId="29" xfId="0" applyFont="1" applyFill="1" applyBorder="1" applyAlignment="1">
      <alignment horizontal="left" vertical="center" shrinkToFit="1"/>
    </xf>
    <xf numFmtId="0" fontId="39" fillId="24" borderId="11" xfId="0" applyFont="1" applyFill="1" applyBorder="1" applyAlignment="1">
      <alignment horizontal="left" vertical="center" shrinkToFit="1"/>
    </xf>
    <xf numFmtId="0" fontId="55" fillId="24" borderId="0" xfId="0" applyFont="1" applyFill="1" applyAlignment="1" applyProtection="1">
      <alignment vertical="center" shrinkToFit="1"/>
      <protection locked="0"/>
    </xf>
    <xf numFmtId="0" fontId="44" fillId="0" borderId="14" xfId="0" applyFont="1" applyBorder="1" applyAlignment="1">
      <alignment horizontal="left" vertical="center" wrapText="1"/>
    </xf>
    <xf numFmtId="0" fontId="44" fillId="24" borderId="29" xfId="0" applyFont="1" applyFill="1" applyBorder="1" applyAlignment="1">
      <alignment horizontal="left" vertical="center"/>
    </xf>
    <xf numFmtId="0" fontId="44" fillId="24" borderId="11" xfId="0" applyFont="1" applyFill="1" applyBorder="1" applyAlignment="1">
      <alignment horizontal="left" vertical="center"/>
    </xf>
    <xf numFmtId="0" fontId="44" fillId="0" borderId="17" xfId="0" applyFont="1" applyBorder="1" applyAlignment="1">
      <alignment horizontal="left" vertical="center" wrapText="1"/>
    </xf>
    <xf numFmtId="0" fontId="44" fillId="0" borderId="48" xfId="0" applyFont="1" applyBorder="1" applyAlignment="1">
      <alignment horizontal="left" vertical="center" wrapText="1"/>
    </xf>
    <xf numFmtId="0" fontId="44" fillId="0" borderId="154" xfId="0" applyFont="1" applyBorder="1" applyAlignment="1">
      <alignment horizontal="left" vertical="center" wrapText="1"/>
    </xf>
    <xf numFmtId="0" fontId="44" fillId="0" borderId="18" xfId="0" applyFont="1" applyBorder="1" applyAlignment="1">
      <alignment horizontal="left" vertical="center" wrapText="1"/>
    </xf>
    <xf numFmtId="0" fontId="44" fillId="0" borderId="27" xfId="0" applyFont="1" applyBorder="1" applyAlignment="1">
      <alignment horizontal="left" vertical="center" wrapText="1"/>
    </xf>
    <xf numFmtId="38" fontId="45" fillId="24" borderId="10" xfId="34" applyFont="1" applyFill="1" applyBorder="1" applyAlignment="1">
      <alignment horizontal="right" vertical="center" wrapText="1"/>
    </xf>
    <xf numFmtId="38" fontId="45" fillId="24" borderId="10" xfId="34" applyFont="1" applyFill="1" applyBorder="1" applyAlignment="1">
      <alignment horizontal="center" vertical="center" wrapText="1"/>
    </xf>
    <xf numFmtId="0" fontId="45" fillId="24" borderId="12" xfId="0" applyFont="1" applyFill="1" applyBorder="1" applyAlignment="1">
      <alignment horizontal="center" vertical="center" wrapText="1"/>
    </xf>
    <xf numFmtId="0" fontId="45" fillId="24" borderId="29" xfId="0" applyFont="1" applyFill="1" applyBorder="1" applyAlignment="1">
      <alignment horizontal="center" vertical="center" wrapText="1"/>
    </xf>
    <xf numFmtId="0" fontId="45" fillId="24" borderId="11" xfId="0" applyFont="1" applyFill="1" applyBorder="1" applyAlignment="1">
      <alignment horizontal="center" vertical="center" wrapText="1"/>
    </xf>
    <xf numFmtId="0" fontId="45" fillId="24" borderId="10" xfId="0" applyFont="1" applyFill="1" applyBorder="1" applyAlignment="1">
      <alignment horizontal="center" vertical="center"/>
    </xf>
    <xf numFmtId="0" fontId="45" fillId="24" borderId="10" xfId="0" applyFont="1" applyFill="1" applyBorder="1" applyAlignment="1">
      <alignment horizontal="center" vertical="center" wrapText="1"/>
    </xf>
    <xf numFmtId="0" fontId="44" fillId="27" borderId="14" xfId="0" applyFont="1" applyFill="1" applyBorder="1" applyAlignment="1">
      <alignment horizontal="center" vertical="center"/>
    </xf>
    <xf numFmtId="0" fontId="44" fillId="27" borderId="135" xfId="0" applyFont="1" applyFill="1" applyBorder="1" applyAlignment="1">
      <alignment horizontal="center" vertical="center"/>
    </xf>
    <xf numFmtId="0" fontId="44" fillId="27" borderId="0" xfId="0" applyFont="1" applyFill="1" applyAlignment="1">
      <alignment horizontal="center" vertical="center"/>
    </xf>
    <xf numFmtId="0" fontId="44" fillId="27" borderId="15" xfId="0" applyFont="1" applyFill="1" applyBorder="1" applyAlignment="1">
      <alignment horizontal="center" vertical="center"/>
    </xf>
    <xf numFmtId="0" fontId="52" fillId="24" borderId="89" xfId="0" applyFont="1" applyFill="1" applyBorder="1" applyAlignment="1">
      <alignment horizontal="left" vertical="center" wrapText="1"/>
    </xf>
    <xf numFmtId="0" fontId="52" fillId="24" borderId="0" xfId="0" applyFont="1" applyFill="1" applyAlignment="1">
      <alignment horizontal="left" vertical="center" wrapText="1"/>
    </xf>
    <xf numFmtId="0" fontId="45" fillId="28" borderId="12" xfId="0" applyFont="1" applyFill="1" applyBorder="1" applyAlignment="1">
      <alignment horizontal="left" vertical="center"/>
    </xf>
    <xf numFmtId="0" fontId="45" fillId="28" borderId="29" xfId="0" applyFont="1" applyFill="1" applyBorder="1" applyAlignment="1">
      <alignment horizontal="left" vertical="center"/>
    </xf>
    <xf numFmtId="0" fontId="45" fillId="28" borderId="11" xfId="0" applyFont="1" applyFill="1" applyBorder="1" applyAlignment="1">
      <alignment horizontal="left" vertical="center"/>
    </xf>
    <xf numFmtId="0" fontId="55" fillId="24" borderId="0" xfId="0" applyFont="1" applyFill="1" applyAlignment="1" applyProtection="1">
      <alignment horizontal="center" vertical="center" shrinkToFit="1"/>
      <protection locked="0"/>
    </xf>
    <xf numFmtId="0" fontId="41" fillId="0" borderId="0" xfId="0" applyFont="1" applyAlignment="1">
      <alignment horizontal="left" vertical="center" wrapText="1"/>
    </xf>
    <xf numFmtId="0" fontId="95" fillId="24" borderId="10" xfId="0" applyFont="1" applyFill="1" applyBorder="1" applyAlignment="1">
      <alignment horizontal="center" vertical="center"/>
    </xf>
    <xf numFmtId="0" fontId="37" fillId="24" borderId="52" xfId="0" applyFont="1" applyFill="1" applyBorder="1" applyAlignment="1">
      <alignment horizontal="center" vertical="center"/>
    </xf>
    <xf numFmtId="0" fontId="37" fillId="24" borderId="79" xfId="0" applyFont="1" applyFill="1" applyBorder="1" applyAlignment="1">
      <alignment horizontal="center" vertical="center"/>
    </xf>
    <xf numFmtId="0" fontId="37" fillId="24" borderId="53" xfId="0" applyFont="1" applyFill="1" applyBorder="1" applyAlignment="1">
      <alignment horizontal="center" vertical="center"/>
    </xf>
    <xf numFmtId="0" fontId="37" fillId="24" borderId="54" xfId="0" applyFont="1" applyFill="1" applyBorder="1" applyAlignment="1">
      <alignment horizontal="center" vertical="center"/>
    </xf>
    <xf numFmtId="0" fontId="0" fillId="0" borderId="19" xfId="0" applyBorder="1" applyAlignment="1">
      <alignment horizontal="left" vertical="center" wrapText="1"/>
    </xf>
    <xf numFmtId="0" fontId="0" fillId="0" borderId="20" xfId="0" applyBorder="1" applyAlignment="1">
      <alignment horizontal="left" vertical="center" wrapText="1"/>
    </xf>
    <xf numFmtId="0" fontId="0" fillId="0" borderId="23" xfId="0" applyBorder="1" applyAlignment="1">
      <alignment horizontal="left" vertical="center" wrapText="1"/>
    </xf>
    <xf numFmtId="0" fontId="33" fillId="24" borderId="65" xfId="0" applyFont="1" applyFill="1" applyBorder="1" applyAlignment="1">
      <alignment horizontal="center" vertical="center" wrapText="1"/>
    </xf>
    <xf numFmtId="0" fontId="33" fillId="24" borderId="49" xfId="0" applyFont="1" applyFill="1" applyBorder="1" applyAlignment="1">
      <alignment horizontal="center" vertical="center" wrapText="1"/>
    </xf>
    <xf numFmtId="0" fontId="33" fillId="24" borderId="77" xfId="0" applyFont="1" applyFill="1" applyBorder="1" applyAlignment="1">
      <alignment horizontal="center" vertical="center" wrapText="1"/>
    </xf>
    <xf numFmtId="0" fontId="33" fillId="24" borderId="70" xfId="0" applyFont="1" applyFill="1" applyBorder="1" applyAlignment="1">
      <alignment horizontal="center" vertical="center" wrapText="1"/>
    </xf>
    <xf numFmtId="0" fontId="33" fillId="24" borderId="27" xfId="0" applyFont="1" applyFill="1" applyBorder="1" applyAlignment="1">
      <alignment horizontal="center" vertical="center" wrapText="1"/>
    </xf>
    <xf numFmtId="0" fontId="33" fillId="24" borderId="69" xfId="0" applyFont="1" applyFill="1" applyBorder="1" applyAlignment="1">
      <alignment horizontal="center" vertical="center" wrapText="1"/>
    </xf>
    <xf numFmtId="0" fontId="33" fillId="24" borderId="70" xfId="0" applyFont="1" applyFill="1" applyBorder="1" applyAlignment="1">
      <alignment horizontal="center" vertical="center" textRotation="255"/>
    </xf>
    <xf numFmtId="0" fontId="33" fillId="24" borderId="27" xfId="0" applyFont="1" applyFill="1" applyBorder="1" applyAlignment="1">
      <alignment horizontal="center" vertical="center" textRotation="255"/>
    </xf>
    <xf numFmtId="0" fontId="33" fillId="24" borderId="69" xfId="0" applyFont="1" applyFill="1" applyBorder="1" applyAlignment="1">
      <alignment horizontal="center" vertical="center" textRotation="255"/>
    </xf>
    <xf numFmtId="0" fontId="0" fillId="0" borderId="47" xfId="0" applyBorder="1" applyAlignment="1">
      <alignment horizontal="center" vertical="center" wrapText="1"/>
    </xf>
    <xf numFmtId="0" fontId="0" fillId="0" borderId="10" xfId="0" applyBorder="1" applyAlignment="1">
      <alignment horizontal="center" vertical="center" wrapText="1"/>
    </xf>
    <xf numFmtId="0" fontId="0" fillId="0" borderId="24" xfId="0" applyBorder="1" applyAlignment="1">
      <alignment horizontal="center" vertical="center" wrapText="1"/>
    </xf>
    <xf numFmtId="0" fontId="38" fillId="24" borderId="70" xfId="0" applyFont="1" applyFill="1" applyBorder="1" applyAlignment="1">
      <alignment horizontal="center" vertical="center" wrapText="1"/>
    </xf>
    <xf numFmtId="0" fontId="38" fillId="24" borderId="32" xfId="0" applyFont="1" applyFill="1" applyBorder="1" applyAlignment="1">
      <alignment horizontal="center" vertical="center" wrapText="1"/>
    </xf>
    <xf numFmtId="0" fontId="38" fillId="24" borderId="71" xfId="0" applyFont="1" applyFill="1" applyBorder="1" applyAlignment="1">
      <alignment horizontal="center" vertical="center" wrapText="1"/>
    </xf>
    <xf numFmtId="0" fontId="38" fillId="24" borderId="16" xfId="0" applyFont="1" applyFill="1" applyBorder="1" applyAlignment="1">
      <alignment horizontal="center" vertical="center" wrapText="1"/>
    </xf>
    <xf numFmtId="0" fontId="38" fillId="24" borderId="17" xfId="0" applyFont="1" applyFill="1" applyBorder="1" applyAlignment="1">
      <alignment horizontal="center" vertical="center" wrapText="1"/>
    </xf>
    <xf numFmtId="0" fontId="38" fillId="24" borderId="18" xfId="0" applyFont="1" applyFill="1" applyBorder="1" applyAlignment="1">
      <alignment horizontal="center" vertical="center" wrapText="1"/>
    </xf>
    <xf numFmtId="0" fontId="33" fillId="24" borderId="0" xfId="0" applyFont="1" applyFill="1" applyAlignment="1">
      <alignment horizontal="left" vertical="top" wrapText="1"/>
    </xf>
    <xf numFmtId="0" fontId="106" fillId="24" borderId="0" xfId="0" applyFont="1" applyFill="1" applyAlignment="1">
      <alignment horizontal="left" vertical="center"/>
    </xf>
    <xf numFmtId="0" fontId="38" fillId="24" borderId="47" xfId="0" applyFont="1" applyFill="1" applyBorder="1" applyAlignment="1">
      <alignment horizontal="center" vertical="center" wrapText="1"/>
    </xf>
    <xf numFmtId="0" fontId="38" fillId="24" borderId="10" xfId="0" applyFont="1" applyFill="1" applyBorder="1" applyAlignment="1">
      <alignment horizontal="center" vertical="center" wrapText="1"/>
    </xf>
    <xf numFmtId="0" fontId="38" fillId="24" borderId="24" xfId="0" applyFont="1" applyFill="1" applyBorder="1" applyAlignment="1">
      <alignment horizontal="center" vertical="center" wrapText="1"/>
    </xf>
    <xf numFmtId="0" fontId="33" fillId="24" borderId="65" xfId="0" applyFont="1" applyFill="1" applyBorder="1" applyAlignment="1">
      <alignment horizontal="center" vertical="center" textRotation="255" wrapText="1" shrinkToFit="1"/>
    </xf>
    <xf numFmtId="0" fontId="33" fillId="24" borderId="49" xfId="0" applyFont="1" applyFill="1" applyBorder="1" applyAlignment="1">
      <alignment horizontal="center" vertical="center" textRotation="255" wrapText="1" shrinkToFit="1"/>
    </xf>
    <xf numFmtId="0" fontId="33" fillId="24" borderId="77" xfId="0" applyFont="1" applyFill="1" applyBorder="1" applyAlignment="1">
      <alignment horizontal="center" vertical="center" textRotation="255" wrapText="1" shrinkToFit="1"/>
    </xf>
    <xf numFmtId="0" fontId="33" fillId="24" borderId="70" xfId="0" applyFont="1" applyFill="1" applyBorder="1" applyAlignment="1">
      <alignment horizontal="center" vertical="center" shrinkToFit="1"/>
    </xf>
    <xf numFmtId="0" fontId="33" fillId="24" borderId="27" xfId="0" applyFont="1" applyFill="1" applyBorder="1" applyAlignment="1">
      <alignment horizontal="center" vertical="center" shrinkToFit="1"/>
    </xf>
    <xf numFmtId="0" fontId="33" fillId="24" borderId="69" xfId="0" applyFont="1" applyFill="1" applyBorder="1" applyAlignment="1">
      <alignment horizontal="center" vertical="center" shrinkToFit="1"/>
    </xf>
    <xf numFmtId="0" fontId="33" fillId="24" borderId="70" xfId="0" applyFont="1" applyFill="1" applyBorder="1" applyAlignment="1">
      <alignment horizontal="center" vertical="center"/>
    </xf>
    <xf numFmtId="0" fontId="33" fillId="24" borderId="71" xfId="0" applyFont="1" applyFill="1" applyBorder="1" applyAlignment="1">
      <alignment horizontal="center" vertical="center"/>
    </xf>
    <xf numFmtId="0" fontId="33" fillId="24" borderId="27" xfId="0" applyFont="1" applyFill="1" applyBorder="1" applyAlignment="1">
      <alignment horizontal="center" vertical="center"/>
    </xf>
    <xf numFmtId="0" fontId="33" fillId="24" borderId="15" xfId="0" applyFont="1" applyFill="1" applyBorder="1" applyAlignment="1">
      <alignment horizontal="center" vertical="center"/>
    </xf>
    <xf numFmtId="0" fontId="33" fillId="24" borderId="10" xfId="0" applyFont="1" applyFill="1" applyBorder="1" applyAlignment="1">
      <alignment horizontal="center" vertical="center"/>
    </xf>
    <xf numFmtId="0" fontId="33" fillId="24" borderId="12" xfId="0" applyFont="1" applyFill="1" applyBorder="1" applyAlignment="1">
      <alignment horizontal="center" vertical="center"/>
    </xf>
    <xf numFmtId="0" fontId="33" fillId="24" borderId="22" xfId="0" applyFont="1" applyFill="1" applyBorder="1" applyAlignment="1">
      <alignment horizontal="left" vertical="center"/>
    </xf>
    <xf numFmtId="0" fontId="33" fillId="24" borderId="25" xfId="0" applyFont="1" applyFill="1" applyBorder="1" applyAlignment="1">
      <alignment horizontal="left" vertical="center"/>
    </xf>
    <xf numFmtId="0" fontId="33" fillId="24" borderId="26" xfId="0" applyFont="1" applyFill="1" applyBorder="1" applyAlignment="1">
      <alignment horizontal="left" vertical="center"/>
    </xf>
    <xf numFmtId="0" fontId="38" fillId="24" borderId="13" xfId="0" applyFont="1" applyFill="1" applyBorder="1" applyAlignment="1">
      <alignment vertical="center"/>
    </xf>
    <xf numFmtId="0" fontId="38" fillId="24" borderId="14" xfId="0" applyFont="1" applyFill="1" applyBorder="1" applyAlignment="1">
      <alignment vertical="center"/>
    </xf>
    <xf numFmtId="0" fontId="33" fillId="24" borderId="81" xfId="0" applyFont="1" applyFill="1" applyBorder="1" applyAlignment="1">
      <alignment horizontal="center" vertical="center" textRotation="255"/>
    </xf>
    <xf numFmtId="0" fontId="33" fillId="24" borderId="89" xfId="0" applyFont="1" applyFill="1" applyBorder="1" applyAlignment="1">
      <alignment horizontal="center" vertical="center" textRotation="255"/>
    </xf>
    <xf numFmtId="0" fontId="33" fillId="24" borderId="85" xfId="0" applyFont="1" applyFill="1" applyBorder="1" applyAlignment="1">
      <alignment horizontal="center" vertical="center" textRotation="255"/>
    </xf>
    <xf numFmtId="0" fontId="33" fillId="24" borderId="70" xfId="0" applyFont="1" applyFill="1" applyBorder="1" applyAlignment="1">
      <alignment horizontal="center" vertical="center" wrapText="1" shrinkToFit="1"/>
    </xf>
    <xf numFmtId="0" fontId="33" fillId="24" borderId="27" xfId="0" applyFont="1" applyFill="1" applyBorder="1" applyAlignment="1">
      <alignment horizontal="center" vertical="center" wrapText="1" shrinkToFit="1"/>
    </xf>
    <xf numFmtId="0" fontId="33" fillId="24" borderId="69" xfId="0" applyFont="1" applyFill="1" applyBorder="1" applyAlignment="1">
      <alignment horizontal="center" vertical="center" wrapText="1" shrinkToFit="1"/>
    </xf>
    <xf numFmtId="0" fontId="33" fillId="24" borderId="65" xfId="0" applyFont="1" applyFill="1" applyBorder="1" applyAlignment="1">
      <alignment horizontal="center" vertical="center" wrapText="1" shrinkToFit="1"/>
    </xf>
    <xf numFmtId="0" fontId="33" fillId="24" borderId="49" xfId="0" applyFont="1" applyFill="1" applyBorder="1" applyAlignment="1">
      <alignment horizontal="center" vertical="center" wrapText="1" shrinkToFit="1"/>
    </xf>
    <xf numFmtId="0" fontId="33" fillId="24" borderId="77" xfId="0" applyFont="1" applyFill="1" applyBorder="1" applyAlignment="1">
      <alignment horizontal="center" vertical="center" wrapText="1" shrinkToFit="1"/>
    </xf>
    <xf numFmtId="0" fontId="33" fillId="24" borderId="65" xfId="0" applyFont="1" applyFill="1" applyBorder="1" applyAlignment="1">
      <alignment horizontal="center" vertical="center" shrinkToFit="1"/>
    </xf>
    <xf numFmtId="0" fontId="33" fillId="24" borderId="49" xfId="0" applyFont="1" applyFill="1" applyBorder="1" applyAlignment="1">
      <alignment horizontal="center" vertical="center" shrinkToFit="1"/>
    </xf>
    <xf numFmtId="0" fontId="33" fillId="24" borderId="77" xfId="0" applyFont="1" applyFill="1" applyBorder="1" applyAlignment="1">
      <alignment horizontal="center" vertical="center" shrinkToFit="1"/>
    </xf>
    <xf numFmtId="0" fontId="38" fillId="24" borderId="12" xfId="0" applyFont="1" applyFill="1" applyBorder="1" applyAlignment="1">
      <alignment horizontal="left" vertical="center"/>
    </xf>
    <xf numFmtId="0" fontId="38" fillId="24" borderId="29" xfId="0" applyFont="1" applyFill="1" applyBorder="1" applyAlignment="1">
      <alignment horizontal="left" vertical="center"/>
    </xf>
    <xf numFmtId="0" fontId="116" fillId="24" borderId="135" xfId="99" applyFont="1" applyFill="1" applyBorder="1" applyAlignment="1">
      <alignment horizontal="left" vertical="center" wrapText="1"/>
    </xf>
    <xf numFmtId="0" fontId="116" fillId="24" borderId="12" xfId="99" applyFont="1" applyFill="1" applyBorder="1" applyAlignment="1">
      <alignment horizontal="left" vertical="center" wrapText="1"/>
    </xf>
    <xf numFmtId="0" fontId="116" fillId="24" borderId="29" xfId="99" applyFont="1" applyFill="1" applyBorder="1" applyAlignment="1">
      <alignment horizontal="left" vertical="center" wrapText="1"/>
    </xf>
    <xf numFmtId="0" fontId="116" fillId="24" borderId="11" xfId="99" applyFont="1" applyFill="1" applyBorder="1" applyAlignment="1">
      <alignment horizontal="left" vertical="center" wrapText="1"/>
    </xf>
    <xf numFmtId="0" fontId="118" fillId="24" borderId="12" xfId="0" applyFont="1" applyFill="1" applyBorder="1" applyAlignment="1">
      <alignment horizontal="left" vertical="center" wrapText="1"/>
    </xf>
    <xf numFmtId="0" fontId="118" fillId="24" borderId="29" xfId="0" applyFont="1" applyFill="1" applyBorder="1" applyAlignment="1">
      <alignment horizontal="left" vertical="center" wrapText="1"/>
    </xf>
    <xf numFmtId="0" fontId="118" fillId="24" borderId="11" xfId="0" applyFont="1" applyFill="1" applyBorder="1" applyAlignment="1">
      <alignment horizontal="left" vertical="center" wrapText="1"/>
    </xf>
    <xf numFmtId="0" fontId="118" fillId="24" borderId="12" xfId="0" applyFont="1" applyFill="1" applyBorder="1" applyAlignment="1">
      <alignment horizontal="left" vertical="center"/>
    </xf>
    <xf numFmtId="0" fontId="118" fillId="24" borderId="29" xfId="0" applyFont="1" applyFill="1" applyBorder="1" applyAlignment="1">
      <alignment horizontal="left" vertical="center"/>
    </xf>
    <xf numFmtId="0" fontId="118" fillId="24" borderId="11" xfId="0" applyFont="1" applyFill="1" applyBorder="1" applyAlignment="1">
      <alignment horizontal="left" vertical="center"/>
    </xf>
    <xf numFmtId="0" fontId="118" fillId="24" borderId="10" xfId="0" applyFont="1" applyFill="1" applyBorder="1" applyAlignment="1">
      <alignment horizontal="left" vertical="center"/>
    </xf>
    <xf numFmtId="0" fontId="118" fillId="24" borderId="14" xfId="0" applyFont="1" applyFill="1" applyBorder="1" applyAlignment="1">
      <alignment horizontal="center" vertical="center" wrapText="1"/>
    </xf>
    <xf numFmtId="0" fontId="118" fillId="24" borderId="27" xfId="0" applyFont="1" applyFill="1" applyBorder="1" applyAlignment="1">
      <alignment horizontal="center" vertical="center" wrapText="1"/>
    </xf>
    <xf numFmtId="0" fontId="118" fillId="24" borderId="16" xfId="0" applyFont="1" applyFill="1" applyBorder="1" applyAlignment="1">
      <alignment horizontal="center" vertical="center" wrapText="1"/>
    </xf>
    <xf numFmtId="0" fontId="115" fillId="24" borderId="12" xfId="99" applyFont="1" applyFill="1" applyBorder="1" applyAlignment="1">
      <alignment horizontal="left" vertical="center" wrapText="1"/>
    </xf>
    <xf numFmtId="0" fontId="115" fillId="24" borderId="11" xfId="99" applyFont="1" applyFill="1" applyBorder="1" applyAlignment="1">
      <alignment horizontal="left" vertical="center" wrapText="1"/>
    </xf>
    <xf numFmtId="0" fontId="115" fillId="24" borderId="12" xfId="99" applyFont="1" applyFill="1" applyBorder="1" applyAlignment="1">
      <alignment horizontal="center" vertical="center" shrinkToFit="1"/>
    </xf>
    <xf numFmtId="0" fontId="115" fillId="24" borderId="11" xfId="99" applyFont="1" applyFill="1" applyBorder="1" applyAlignment="1">
      <alignment horizontal="center" vertical="center" shrinkToFit="1"/>
    </xf>
    <xf numFmtId="0" fontId="119" fillId="24" borderId="0" xfId="0" applyFont="1" applyFill="1" applyAlignment="1">
      <alignment horizontal="left" vertical="center" wrapText="1"/>
    </xf>
    <xf numFmtId="0" fontId="118" fillId="24" borderId="10" xfId="0" applyFont="1" applyFill="1" applyBorder="1" applyAlignment="1">
      <alignment horizontal="center" vertical="center"/>
    </xf>
    <xf numFmtId="0" fontId="28" fillId="0" borderId="62" xfId="0" applyFont="1" applyBorder="1" applyAlignment="1">
      <alignment horizontal="center" vertical="center" wrapText="1"/>
    </xf>
    <xf numFmtId="0" fontId="28" fillId="0" borderId="63" xfId="0" applyFont="1" applyBorder="1" applyAlignment="1">
      <alignment horizontal="center" vertical="center" wrapText="1"/>
    </xf>
    <xf numFmtId="0" fontId="28" fillId="0" borderId="64" xfId="0" applyFont="1" applyBorder="1" applyAlignment="1">
      <alignment horizontal="center" vertical="center" wrapText="1"/>
    </xf>
    <xf numFmtId="0" fontId="28" fillId="0" borderId="19" xfId="0" applyFont="1" applyBorder="1" applyAlignment="1">
      <alignment horizontal="center" vertical="center"/>
    </xf>
    <xf numFmtId="0" fontId="28" fillId="0" borderId="20" xfId="0" applyFont="1" applyBorder="1" applyAlignment="1">
      <alignment horizontal="center" vertical="center"/>
    </xf>
    <xf numFmtId="0" fontId="28" fillId="0" borderId="23" xfId="0" applyFont="1" applyBorder="1" applyAlignment="1">
      <alignment horizontal="center" vertical="center"/>
    </xf>
    <xf numFmtId="0" fontId="28" fillId="0" borderId="47" xfId="0" applyFont="1" applyBorder="1" applyAlignment="1">
      <alignment horizontal="center" vertical="center" wrapText="1"/>
    </xf>
    <xf numFmtId="0" fontId="28" fillId="0" borderId="10" xfId="0" applyFont="1" applyBorder="1" applyAlignment="1">
      <alignment horizontal="center" vertical="center" wrapText="1"/>
    </xf>
    <xf numFmtId="0" fontId="28" fillId="0" borderId="24" xfId="0" applyFont="1" applyBorder="1" applyAlignment="1">
      <alignment horizontal="center" vertical="center" wrapText="1"/>
    </xf>
    <xf numFmtId="0" fontId="28" fillId="0" borderId="44" xfId="43" applyFont="1" applyBorder="1" applyAlignment="1">
      <alignment horizontal="center" vertical="center" wrapText="1"/>
    </xf>
    <xf numFmtId="0" fontId="28" fillId="0" borderId="37" xfId="43" applyFont="1" applyBorder="1" applyAlignment="1">
      <alignment horizontal="center" vertical="center" wrapText="1"/>
    </xf>
    <xf numFmtId="0" fontId="28" fillId="0" borderId="28" xfId="43" applyFont="1" applyBorder="1" applyAlignment="1">
      <alignment horizontal="center" vertical="center" wrapText="1"/>
    </xf>
    <xf numFmtId="0" fontId="28" fillId="0" borderId="0" xfId="0" applyFont="1" applyAlignment="1">
      <alignment horizontal="left" vertical="top" wrapText="1"/>
    </xf>
    <xf numFmtId="0" fontId="28" fillId="0" borderId="33" xfId="0" applyFont="1" applyBorder="1" applyAlignment="1">
      <alignment horizontal="center" vertical="center" wrapText="1"/>
    </xf>
    <xf numFmtId="0" fontId="28" fillId="0" borderId="45" xfId="0" applyFont="1" applyBorder="1" applyAlignment="1">
      <alignment horizontal="center" vertical="center" wrapText="1"/>
    </xf>
    <xf numFmtId="0" fontId="28" fillId="0" borderId="36" xfId="0" applyFont="1" applyBorder="1" applyAlignment="1">
      <alignment horizontal="center" vertical="center" wrapText="1"/>
    </xf>
    <xf numFmtId="0" fontId="28" fillId="0" borderId="62" xfId="43" applyFont="1" applyBorder="1" applyAlignment="1">
      <alignment horizontal="center" vertical="center" wrapText="1"/>
    </xf>
    <xf numFmtId="0" fontId="28" fillId="0" borderId="63" xfId="43" applyFont="1" applyBorder="1" applyAlignment="1">
      <alignment horizontal="center" vertical="center" wrapText="1"/>
    </xf>
    <xf numFmtId="0" fontId="28" fillId="0" borderId="64" xfId="43" applyFont="1" applyBorder="1" applyAlignment="1">
      <alignment horizontal="center" vertical="center" wrapText="1"/>
    </xf>
    <xf numFmtId="0" fontId="28" fillId="0" borderId="81" xfId="43" applyFont="1" applyBorder="1" applyAlignment="1">
      <alignment horizontal="center" vertical="center" wrapText="1"/>
    </xf>
    <xf numFmtId="0" fontId="28" fillId="0" borderId="89" xfId="43" applyFont="1" applyBorder="1" applyAlignment="1">
      <alignment horizontal="center" vertical="center" wrapText="1"/>
    </xf>
    <xf numFmtId="0" fontId="28" fillId="0" borderId="85" xfId="43" applyFont="1" applyBorder="1" applyAlignment="1">
      <alignment horizontal="center" vertical="center" wrapText="1"/>
    </xf>
    <xf numFmtId="0" fontId="28" fillId="0" borderId="32" xfId="43" applyFont="1" applyBorder="1" applyAlignment="1">
      <alignment horizontal="center" vertical="center" wrapText="1"/>
    </xf>
    <xf numFmtId="0" fontId="28" fillId="0" borderId="0" xfId="43" applyFont="1" applyBorder="1" applyAlignment="1">
      <alignment horizontal="center" vertical="center" wrapText="1"/>
    </xf>
    <xf numFmtId="0" fontId="28" fillId="0" borderId="86" xfId="43" applyFont="1" applyBorder="1" applyAlignment="1">
      <alignment horizontal="center" vertical="center" wrapText="1"/>
    </xf>
    <xf numFmtId="49" fontId="63" fillId="0" borderId="33" xfId="0" applyNumberFormat="1" applyFont="1" applyBorder="1" applyAlignment="1">
      <alignment horizontal="center" vertical="center"/>
    </xf>
    <xf numFmtId="49" fontId="63" fillId="0" borderId="45" xfId="0" applyNumberFormat="1" applyFont="1" applyBorder="1" applyAlignment="1">
      <alignment horizontal="center" vertical="center"/>
    </xf>
    <xf numFmtId="49" fontId="63" fillId="0" borderId="36" xfId="0" applyNumberFormat="1" applyFont="1" applyBorder="1" applyAlignment="1">
      <alignment horizontal="center" vertical="center"/>
    </xf>
    <xf numFmtId="49" fontId="63" fillId="0" borderId="58" xfId="0" applyNumberFormat="1" applyFont="1" applyBorder="1" applyAlignment="1">
      <alignment horizontal="center" vertical="center"/>
    </xf>
    <xf numFmtId="49" fontId="63" fillId="0" borderId="12" xfId="0" applyNumberFormat="1" applyFont="1" applyBorder="1" applyAlignment="1">
      <alignment horizontal="center" vertical="center"/>
    </xf>
    <xf numFmtId="49" fontId="63" fillId="0" borderId="38" xfId="0" applyNumberFormat="1" applyFont="1" applyBorder="1" applyAlignment="1">
      <alignment horizontal="center" vertical="center"/>
    </xf>
    <xf numFmtId="0" fontId="28" fillId="0" borderId="33" xfId="0" applyFont="1" applyBorder="1" applyAlignment="1">
      <alignment horizontal="center" vertical="center"/>
    </xf>
    <xf numFmtId="0" fontId="28" fillId="0" borderId="47" xfId="0" applyFont="1" applyBorder="1" applyAlignment="1">
      <alignment horizontal="center" vertical="center"/>
    </xf>
    <xf numFmtId="0" fontId="28" fillId="0" borderId="19" xfId="0" applyFont="1" applyBorder="1" applyAlignment="1">
      <alignment horizontal="center" vertical="center" wrapText="1"/>
    </xf>
    <xf numFmtId="0" fontId="28" fillId="0" borderId="20" xfId="0" applyFont="1" applyBorder="1" applyAlignment="1">
      <alignment horizontal="center" vertical="center" wrapText="1"/>
    </xf>
    <xf numFmtId="0" fontId="28" fillId="0" borderId="44" xfId="0" applyFont="1" applyBorder="1" applyAlignment="1">
      <alignment horizontal="center" vertical="center" wrapText="1"/>
    </xf>
    <xf numFmtId="0" fontId="28" fillId="0" borderId="21" xfId="0" applyFont="1" applyBorder="1" applyAlignment="1">
      <alignment horizontal="center" vertical="center" wrapText="1"/>
    </xf>
    <xf numFmtId="0" fontId="28" fillId="0" borderId="155" xfId="0" applyFont="1" applyBorder="1" applyAlignment="1">
      <alignment horizontal="center" vertical="center" wrapText="1"/>
    </xf>
    <xf numFmtId="0" fontId="28" fillId="0" borderId="37" xfId="0" applyFont="1" applyBorder="1" applyAlignment="1">
      <alignment horizontal="center" vertical="center" wrapText="1"/>
    </xf>
    <xf numFmtId="0" fontId="28" fillId="0" borderId="29" xfId="0" applyFont="1" applyBorder="1" applyAlignment="1">
      <alignment horizontal="center" vertical="center" wrapText="1"/>
    </xf>
    <xf numFmtId="0" fontId="28" fillId="0" borderId="41" xfId="0" applyFont="1" applyBorder="1" applyAlignment="1">
      <alignment horizontal="center" vertical="center" wrapText="1"/>
    </xf>
    <xf numFmtId="0" fontId="39" fillId="29" borderId="165" xfId="0" applyFont="1" applyFill="1" applyBorder="1" applyAlignment="1" applyProtection="1">
      <alignment horizontal="center" vertical="center" wrapText="1"/>
      <protection locked="0"/>
    </xf>
    <xf numFmtId="0" fontId="39" fillId="29" borderId="171" xfId="0" applyFont="1" applyFill="1" applyBorder="1" applyAlignment="1" applyProtection="1">
      <alignment horizontal="center" vertical="center" wrapText="1"/>
      <protection locked="0"/>
    </xf>
  </cellXfs>
  <cellStyles count="102">
    <cellStyle name="20% - アクセント 1" xfId="1" builtinId="30" customBuiltin="1"/>
    <cellStyle name="20% - アクセント 1 2" xfId="52" xr:uid="{890BDFB7-E042-40A4-8DC1-AD1E568C83FE}"/>
    <cellStyle name="20% - アクセント 2" xfId="2" builtinId="34" customBuiltin="1"/>
    <cellStyle name="20% - アクセント 2 2" xfId="53" xr:uid="{A93F60BB-CE08-4797-AE23-B534F13282BE}"/>
    <cellStyle name="20% - アクセント 3" xfId="3" builtinId="38" customBuiltin="1"/>
    <cellStyle name="20% - アクセント 3 2" xfId="54" xr:uid="{F66F9971-AA90-4C5B-B7A2-C7CA5C15976D}"/>
    <cellStyle name="20% - アクセント 4" xfId="4" builtinId="42" customBuiltin="1"/>
    <cellStyle name="20% - アクセント 4 2" xfId="55" xr:uid="{2B466ECC-942B-4991-9C9F-2BBDD2D5B754}"/>
    <cellStyle name="20% - アクセント 5" xfId="5" builtinId="46" customBuiltin="1"/>
    <cellStyle name="20% - アクセント 5 2" xfId="56" xr:uid="{B8961D37-298C-4A5C-9E2C-E11527A7B9AC}"/>
    <cellStyle name="20% - アクセント 6" xfId="6" builtinId="50" customBuiltin="1"/>
    <cellStyle name="20% - アクセント 6 2" xfId="57" xr:uid="{9CBD2526-C10D-4332-96EE-F0CCDEEE2F14}"/>
    <cellStyle name="40% - アクセント 1" xfId="7" builtinId="31" customBuiltin="1"/>
    <cellStyle name="40% - アクセント 1 2" xfId="58" xr:uid="{106D1D9E-1519-4420-9FEE-C90CD3F7C606}"/>
    <cellStyle name="40% - アクセント 2" xfId="8" builtinId="35" customBuiltin="1"/>
    <cellStyle name="40% - アクセント 2 2" xfId="59" xr:uid="{FFF19ACF-ADCD-4C41-A627-C188966A39F5}"/>
    <cellStyle name="40% - アクセント 3" xfId="9" builtinId="39" customBuiltin="1"/>
    <cellStyle name="40% - アクセント 3 2" xfId="60" xr:uid="{8473581D-A54A-4699-B310-8C17CEF109B6}"/>
    <cellStyle name="40% - アクセント 4" xfId="10" builtinId="43" customBuiltin="1"/>
    <cellStyle name="40% - アクセント 4 2" xfId="61" xr:uid="{5783AE6D-5BB3-451A-BFD1-EE9C7FCB8AA2}"/>
    <cellStyle name="40% - アクセント 5" xfId="11" builtinId="47" customBuiltin="1"/>
    <cellStyle name="40% - アクセント 5 2" xfId="62" xr:uid="{567B2048-2605-46F9-883E-4FE12F0B09E6}"/>
    <cellStyle name="40% - アクセント 6" xfId="12" builtinId="51" customBuiltin="1"/>
    <cellStyle name="40% - アクセント 6 2" xfId="63" xr:uid="{E159CC8F-A159-4B84-88E6-EB223A750A19}"/>
    <cellStyle name="60% - アクセント 1" xfId="13" builtinId="32" customBuiltin="1"/>
    <cellStyle name="60% - アクセント 1 2" xfId="64" xr:uid="{A0BD033B-82FD-4463-9B9E-998AF0152427}"/>
    <cellStyle name="60% - アクセント 2" xfId="14" builtinId="36" customBuiltin="1"/>
    <cellStyle name="60% - アクセント 2 2" xfId="65" xr:uid="{1A9A8DC4-BB17-4034-9952-459E4ACEFD31}"/>
    <cellStyle name="60% - アクセント 3" xfId="15" builtinId="40" customBuiltin="1"/>
    <cellStyle name="60% - アクセント 3 2" xfId="66" xr:uid="{099F04E3-0E6F-42D2-ABB7-DFC47D1EAA17}"/>
    <cellStyle name="60% - アクセント 4" xfId="16" builtinId="44" customBuiltin="1"/>
    <cellStyle name="60% - アクセント 4 2" xfId="67" xr:uid="{60B227EF-D021-485B-A011-B243C11BA2E0}"/>
    <cellStyle name="60% - アクセント 5" xfId="17" builtinId="48" customBuiltin="1"/>
    <cellStyle name="60% - アクセント 5 2" xfId="68" xr:uid="{91F2547D-4643-4AB1-B18A-868E6C072DD5}"/>
    <cellStyle name="60% - アクセント 6" xfId="18" builtinId="52" customBuiltin="1"/>
    <cellStyle name="60% - アクセント 6 2" xfId="69" xr:uid="{639ACBB3-F444-4498-B607-B04340A3022E}"/>
    <cellStyle name="アクセント 1" xfId="19" builtinId="29" customBuiltin="1"/>
    <cellStyle name="アクセント 1 2" xfId="70" xr:uid="{5D7E33B6-B32A-48C5-8010-D91FBDBB92A5}"/>
    <cellStyle name="アクセント 2" xfId="20" builtinId="33" customBuiltin="1"/>
    <cellStyle name="アクセント 2 2" xfId="71" xr:uid="{D5BD9AE2-C4E3-4DD0-B65B-EA6B98BB64C6}"/>
    <cellStyle name="アクセント 3" xfId="21" builtinId="37" customBuiltin="1"/>
    <cellStyle name="アクセント 3 2" xfId="72" xr:uid="{C2D2059D-AA49-46D4-8C9F-BC6FB034672E}"/>
    <cellStyle name="アクセント 4" xfId="22" builtinId="41" customBuiltin="1"/>
    <cellStyle name="アクセント 4 2" xfId="73" xr:uid="{BDC88D91-2384-4387-8E56-6902E68D2B73}"/>
    <cellStyle name="アクセント 5" xfId="23" builtinId="45" customBuiltin="1"/>
    <cellStyle name="アクセント 5 2" xfId="74" xr:uid="{81723CDC-CC1A-48B7-BA12-BE30D48F4AA6}"/>
    <cellStyle name="アクセント 6" xfId="24" builtinId="49" customBuiltin="1"/>
    <cellStyle name="アクセント 6 2" xfId="75" xr:uid="{7E02AF1E-F595-4DC6-AEEA-5FD7D06AF3FF}"/>
    <cellStyle name="タイトル" xfId="25" builtinId="15" customBuiltin="1"/>
    <cellStyle name="タイトル 2" xfId="76" xr:uid="{AEBDDFD0-1117-4301-A58A-AA7057A8BDB0}"/>
    <cellStyle name="チェック セル" xfId="26" builtinId="23" customBuiltin="1"/>
    <cellStyle name="チェック セル 2" xfId="77" xr:uid="{E00C3C2E-975C-4474-9BFA-85666D99A186}"/>
    <cellStyle name="どちらでもない" xfId="27" builtinId="28" customBuiltin="1"/>
    <cellStyle name="どちらでもない 2" xfId="78" xr:uid="{1EC0E63A-96D9-4367-BC73-DB5B60E4210C}"/>
    <cellStyle name="パーセント" xfId="28" builtinId="5"/>
    <cellStyle name="パーセント 2" xfId="50" xr:uid="{9568A852-D2E0-4E79-A360-978E2721C58E}"/>
    <cellStyle name="ハイパーリンク" xfId="48" builtinId="8"/>
    <cellStyle name="メモ" xfId="29" builtinId="10" customBuiltin="1"/>
    <cellStyle name="メモ 2" xfId="79" xr:uid="{D66D1D84-DDAE-419F-80E3-816D6F74F2DC}"/>
    <cellStyle name="リンク セル" xfId="30" builtinId="24" customBuiltin="1"/>
    <cellStyle name="リンク セル 2" xfId="80" xr:uid="{AE0E01AB-03E7-41FF-AA48-682E0DE1603F}"/>
    <cellStyle name="悪い" xfId="31" builtinId="27" customBuiltin="1"/>
    <cellStyle name="悪い 2" xfId="81" xr:uid="{66296596-0D6D-4FFE-BFCC-A03296E3D3A8}"/>
    <cellStyle name="計算" xfId="32" builtinId="22" customBuiltin="1"/>
    <cellStyle name="計算 2" xfId="82" xr:uid="{ABA2BC2A-612C-4683-86A7-0E68486E7DB8}"/>
    <cellStyle name="警告文" xfId="33" builtinId="11" customBuiltin="1"/>
    <cellStyle name="警告文 2" xfId="83" xr:uid="{439AEB0F-6F59-4E70-839B-4892FDE90935}"/>
    <cellStyle name="桁区切り" xfId="34" builtinId="6"/>
    <cellStyle name="桁区切り 2" xfId="49" xr:uid="{0BF3C154-9D88-494C-BB91-3E5884B0D5AD}"/>
    <cellStyle name="見出し 1" xfId="35" builtinId="16" customBuiltin="1"/>
    <cellStyle name="見出し 1 2" xfId="84" xr:uid="{8833C4CA-DFA0-4C07-9CF1-C51EB173B2C7}"/>
    <cellStyle name="見出し 2" xfId="36" builtinId="17" customBuiltin="1"/>
    <cellStyle name="見出し 2 2" xfId="85" xr:uid="{421295FD-9DAE-48E1-9ABF-52073BE1D76E}"/>
    <cellStyle name="見出し 3" xfId="37" builtinId="18" customBuiltin="1"/>
    <cellStyle name="見出し 3 2" xfId="86" xr:uid="{0CC6F667-E5F7-4EFB-819C-7B49F342B057}"/>
    <cellStyle name="見出し 4" xfId="38" builtinId="19" customBuiltin="1"/>
    <cellStyle name="見出し 4 2" xfId="87" xr:uid="{8B2B353B-152F-4F31-AA3D-C1C74717DC5F}"/>
    <cellStyle name="集計" xfId="39" builtinId="25" customBuiltin="1"/>
    <cellStyle name="集計 2" xfId="88" xr:uid="{7F965B74-40CA-4441-82EC-B9AB3904725A}"/>
    <cellStyle name="出力" xfId="40" builtinId="21" customBuiltin="1"/>
    <cellStyle name="出力 2" xfId="89" xr:uid="{7B0B005B-0606-407F-8459-F3554BA0DEBF}"/>
    <cellStyle name="説明文" xfId="41" builtinId="53" customBuiltin="1"/>
    <cellStyle name="説明文 2" xfId="90" xr:uid="{9B009CA0-7C98-42A6-BADE-2E2203D4453B}"/>
    <cellStyle name="入力" xfId="42" builtinId="20" customBuiltin="1"/>
    <cellStyle name="入力 2" xfId="91" xr:uid="{85031E38-0BB7-4EE2-9A76-83BA3DAB1251}"/>
    <cellStyle name="標準" xfId="0" builtinId="0"/>
    <cellStyle name="標準 10" xfId="97" xr:uid="{1BCF5761-1A35-4AE9-AC38-094C542953D5}"/>
    <cellStyle name="標準 2" xfId="43" xr:uid="{00000000-0005-0000-0000-00002C000000}"/>
    <cellStyle name="標準 2 2" xfId="51" xr:uid="{A0853B3B-BCC8-4669-935F-844BC3DDFBA4}"/>
    <cellStyle name="標準 2 3" xfId="92" xr:uid="{A5712C89-75E4-4F14-A7A7-8FECC186F7F6}"/>
    <cellStyle name="標準 2 4" xfId="99" xr:uid="{8620657A-A4F5-4ADC-A24D-000E9EEE2631}"/>
    <cellStyle name="標準 3" xfId="45" xr:uid="{00000000-0005-0000-0000-00002D000000}"/>
    <cellStyle name="標準 3 2" xfId="46" xr:uid="{00000000-0005-0000-0000-00002E000000}"/>
    <cellStyle name="標準 3 2 2" xfId="95" xr:uid="{D5F3183E-9E31-4B66-BFDE-D91A7DAE6598}"/>
    <cellStyle name="標準 3 3" xfId="47" xr:uid="{00000000-0005-0000-0000-00002F000000}"/>
    <cellStyle name="標準 3 3 2" xfId="96" xr:uid="{BE0DD03E-4068-4C0E-9DCB-6D942BE4C709}"/>
    <cellStyle name="標準 3 4" xfId="94" xr:uid="{C9F854C4-7861-4B74-A330-DC5426C63A2D}"/>
    <cellStyle name="標準 4" xfId="98" xr:uid="{E5873792-03DC-4186-B7D2-B4E4CA67CF45}"/>
    <cellStyle name="標準 4 2" xfId="101" xr:uid="{CFDEEEB1-F18C-4814-B926-812F1404DEF6}"/>
    <cellStyle name="標準 5" xfId="100" xr:uid="{928B4A22-1114-4090-BFFF-7F358399B1AB}"/>
    <cellStyle name="良い" xfId="44" builtinId="26" customBuiltin="1"/>
    <cellStyle name="良い 2" xfId="93" xr:uid="{9CA78D28-FBEC-4696-A5A9-2E7962BDE85F}"/>
  </cellStyles>
  <dxfs count="68">
    <dxf>
      <fill>
        <patternFill>
          <bgColor theme="0"/>
        </patternFill>
      </fill>
    </dxf>
    <dxf>
      <border>
        <left/>
        <right/>
        <top/>
        <bottom/>
        <vertical/>
        <horizontal/>
      </border>
    </dxf>
    <dxf>
      <font>
        <color theme="2" tint="-9.9948118533890809E-2"/>
      </font>
      <fill>
        <patternFill>
          <bgColor theme="2" tint="-9.9948118533890809E-2"/>
        </patternFill>
      </fill>
      <border>
        <left/>
        <right/>
        <top/>
        <bottom/>
        <vertical/>
        <horizontal/>
      </border>
    </dxf>
    <dxf>
      <fill>
        <patternFill>
          <bgColor theme="7" tint="0.79998168889431442"/>
        </patternFill>
      </fill>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0" tint="-0.34998626667073579"/>
      </font>
      <fill>
        <patternFill>
          <bgColor theme="0" tint="-0.34998626667073579"/>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style="thin">
          <color auto="1"/>
        </left>
        <right style="thin">
          <color auto="1"/>
        </right>
        <top style="thin">
          <color auto="1"/>
        </top>
        <bottom style="thin">
          <color auto="1"/>
        </bottom>
        <vertical/>
        <horizontal/>
      </border>
    </dxf>
    <dxf>
      <border>
        <left/>
        <right/>
        <top/>
        <bottom/>
        <vertical/>
        <horizontal/>
      </border>
    </dxf>
    <dxf>
      <font>
        <color theme="2" tint="-9.9948118533890809E-2"/>
      </font>
      <fill>
        <patternFill>
          <bgColor theme="2" tint="-9.9948118533890809E-2"/>
        </patternFill>
      </fill>
      <border>
        <left/>
        <right/>
        <top/>
        <bottom/>
        <vertical/>
        <horizontal/>
      </border>
    </dxf>
    <dxf>
      <font>
        <color theme="2"/>
      </font>
      <fill>
        <patternFill>
          <bgColor theme="2"/>
        </patternFill>
      </fill>
      <border>
        <left/>
        <right/>
        <top/>
        <bottom/>
        <vertical/>
        <horizontal/>
      </border>
    </dxf>
    <dxf>
      <fill>
        <patternFill>
          <bgColor rgb="FFFFFFCC"/>
        </patternFill>
      </fill>
    </dxf>
    <dxf>
      <font>
        <color theme="2" tint="-9.9948118533890809E-2"/>
      </font>
      <fill>
        <patternFill>
          <fgColor theme="2" tint="-9.9917600024414813E-2"/>
          <bgColor theme="2" tint="-9.9948118533890809E-2"/>
        </patternFill>
      </fill>
      <border>
        <left/>
        <right/>
        <top/>
        <bottom/>
        <vertical/>
        <horizontal/>
      </border>
    </dxf>
    <dxf>
      <fill>
        <patternFill>
          <bgColor theme="9" tint="0.79998168889431442"/>
        </patternFill>
      </fill>
    </dxf>
    <dxf>
      <fill>
        <patternFill patternType="solid">
          <bgColor theme="9" tint="0.79998168889431442"/>
        </patternFill>
      </fill>
    </dxf>
    <dxf>
      <fill>
        <patternFill>
          <bgColor theme="9" tint="0.79998168889431442"/>
        </patternFill>
      </fill>
    </dxf>
    <dxf>
      <font>
        <b/>
        <i val="0"/>
        <color rgb="FFFF0000"/>
      </font>
      <fill>
        <patternFill patternType="solid">
          <bgColor theme="9" tint="0.79998168889431442"/>
        </patternFill>
      </fill>
    </dxf>
    <dxf>
      <fill>
        <patternFill>
          <bgColor theme="9" tint="0.79998168889431442"/>
        </patternFill>
      </fill>
    </dxf>
    <dxf>
      <font>
        <b/>
        <i val="0"/>
        <color rgb="FFFF0000"/>
      </font>
      <fill>
        <patternFill patternType="solid">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ill>
        <patternFill>
          <bgColor rgb="FFFFE5FC"/>
        </patternFill>
      </fill>
    </dxf>
    <dxf>
      <font>
        <b/>
        <i val="0"/>
        <color rgb="FFFF0000"/>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0"/>
        </patternFill>
      </fill>
    </dxf>
    <dxf>
      <font>
        <color rgb="FFA0A0A0"/>
      </font>
      <fill>
        <patternFill patternType="solid">
          <bgColor theme="0" tint="-0.34998626667073579"/>
        </patternFill>
      </fill>
      <border>
        <right/>
        <top/>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2" tint="-9.9948118533890809E-2"/>
      </font>
      <fill>
        <patternFill>
          <bgColor theme="2" tint="-9.9948118533890809E-2"/>
        </patternFill>
      </fill>
      <border>
        <left/>
        <right/>
        <top/>
        <bottom/>
        <vertical/>
        <horizontal/>
      </border>
    </dxf>
    <dxf>
      <font>
        <color rgb="FFA0A0A0"/>
      </font>
      <fill>
        <patternFill>
          <bgColor rgb="FFA0A0A0"/>
        </patternFill>
      </fill>
      <border>
        <left style="thin">
          <color theme="1" tint="0.499984740745262"/>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vertical/>
        <horizontal/>
      </border>
    </dxf>
    <dxf>
      <font>
        <color theme="2" tint="-9.9948118533890809E-2"/>
      </font>
      <fill>
        <patternFill>
          <bgColor theme="2" tint="-9.9948118533890809E-2"/>
        </patternFill>
      </fill>
      <border>
        <left/>
        <right/>
        <top/>
        <bottom/>
      </border>
    </dxf>
    <dxf>
      <font>
        <color theme="2" tint="-9.9948118533890809E-2"/>
      </font>
      <fill>
        <patternFill>
          <bgColor theme="2" tint="-9.9948118533890809E-2"/>
        </patternFill>
      </fill>
      <border>
        <left/>
        <right/>
        <top/>
        <bottom/>
        <vertical/>
        <horizontal/>
      </border>
    </dxf>
    <dxf>
      <font>
        <color theme="2" tint="-9.9948118533890809E-2"/>
      </font>
      <fill>
        <patternFill patternType="solid">
          <bgColor theme="2" tint="-9.9948118533890809E-2"/>
        </patternFill>
      </fill>
      <border>
        <right/>
        <top/>
        <bottom/>
        <vertical/>
        <horizontal/>
      </border>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ill>
        <patternFill>
          <bgColor theme="0" tint="-0.14996795556505021"/>
        </patternFill>
      </fill>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bottom/>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vertical/>
        <horizontal/>
      </border>
    </dxf>
    <dxf>
      <font>
        <color rgb="FFA0A0A0"/>
      </font>
      <fill>
        <patternFill>
          <bgColor rgb="FFA0A0A0"/>
        </patternFill>
      </fill>
      <border>
        <left/>
        <right/>
        <top/>
        <bottom/>
        <vertical/>
        <horizontal/>
      </border>
    </dxf>
    <dxf>
      <font>
        <color rgb="FFA0A0A0"/>
      </font>
      <fill>
        <patternFill>
          <bgColor rgb="FFA0A0A0"/>
        </patternFill>
      </fill>
      <border>
        <left/>
        <right/>
        <top/>
        <bottom/>
        <vertical/>
        <horizontal/>
      </border>
    </dxf>
    <dxf>
      <font>
        <color theme="0"/>
      </font>
      <fill>
        <patternFill patternType="solid">
          <bgColor theme="0"/>
        </patternFill>
      </fill>
      <border>
        <right/>
        <top/>
        <vertical/>
        <horizontal/>
      </border>
    </dxf>
    <dxf>
      <font>
        <color theme="2" tint="-0.499984740745262"/>
      </font>
      <fill>
        <patternFill>
          <bgColor theme="2" tint="-9.9948118533890809E-2"/>
        </patternFill>
      </fill>
    </dxf>
    <dxf>
      <font>
        <color theme="2" tint="-0.499984740745262"/>
      </font>
      <fill>
        <patternFill>
          <bgColor theme="2" tint="-9.9948118533890809E-2"/>
        </patternFill>
      </fill>
      <border>
        <left style="thin">
          <color auto="1"/>
        </left>
        <right style="thin">
          <color auto="1"/>
        </right>
        <top style="thin">
          <color auto="1"/>
        </top>
        <bottom style="thin">
          <color auto="1"/>
        </bottom>
        <vertical/>
        <horizontal/>
      </border>
    </dxf>
    <dxf>
      <font>
        <color theme="2" tint="-0.499984740745262"/>
      </font>
      <fill>
        <patternFill>
          <bgColor theme="2" tint="-9.9948118533890809E-2"/>
        </patternFill>
      </fill>
      <border>
        <left style="thin">
          <color auto="1"/>
        </left>
        <right style="thin">
          <color auto="1"/>
        </right>
        <top style="thin">
          <color auto="1"/>
        </top>
        <bottom style="thin">
          <color auto="1"/>
        </bottom>
      </border>
    </dxf>
  </dxfs>
  <tableStyles count="0" defaultTableStyle="TableStyleMedium2" defaultPivotStyle="PivotStyleLight16"/>
  <colors>
    <mruColors>
      <color rgb="FFFBC497"/>
      <color rgb="FFFFE5FC"/>
      <color rgb="FFFFFF99"/>
      <color rgb="FFFFFFCC"/>
      <color rgb="FFFFF2CC"/>
      <color rgb="FFCCFFFF"/>
      <color rgb="FFCCFFCC"/>
      <color rgb="FFFFE2AF"/>
      <color rgb="FFFFDB9B"/>
      <color rgb="FFFFD9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calcChain" Target="calcChain.xml" />
  <Relationship Id="rId3" Type="http://schemas.openxmlformats.org/officeDocument/2006/relationships/worksheet" Target="worksheets/sheet3.xml" />
  <Relationship Id="rId7" Type="http://schemas.openxmlformats.org/officeDocument/2006/relationships/worksheet" Target="worksheets/sheet7.xml" />
  <Relationship Id="rId12" Type="http://schemas.openxmlformats.org/officeDocument/2006/relationships/sheetMetadata" Target="metadata.xml" />
  <Relationship Id="rId2" Type="http://schemas.openxmlformats.org/officeDocument/2006/relationships/worksheet" Target="worksheets/sheet2.xml" />
  <Relationship Id="rId16" Type="http://schemas.openxmlformats.org/officeDocument/2006/relationships/customXml" Target="../customXml/item3.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sharedStrings" Target="sharedStrings.xml" />
  <Relationship Id="rId5" Type="http://schemas.openxmlformats.org/officeDocument/2006/relationships/worksheet" Target="worksheets/sheet5.xml" />
  <Relationship Id="rId15" Type="http://schemas.openxmlformats.org/officeDocument/2006/relationships/customXml" Target="../customXml/item2.xml" />
  <Relationship Id="rId10" Type="http://schemas.openxmlformats.org/officeDocument/2006/relationships/styles" Target="styles.xml" />
  <Relationship Id="rId4" Type="http://schemas.openxmlformats.org/officeDocument/2006/relationships/worksheet" Target="worksheets/sheet4.xml" />
  <Relationship Id="rId9" Type="http://schemas.openxmlformats.org/officeDocument/2006/relationships/theme" Target="theme/theme1.xml" />
  <Relationship Id="rId14" Type="http://schemas.openxmlformats.org/officeDocument/2006/relationships/customXml" Target="../customXml/item1.xml" />
</Relationships>
</file>

<file path=xl/ctrlProps/ctrlProp1.xml><?xml version="1.0" encoding="utf-8"?>
<formControlPr xmlns="http://schemas.microsoft.com/office/spreadsheetml/2009/9/main" objectType="CheckBox" checked="Checked" fmlaLink="$BA$109" noThreeD="1"/>
</file>

<file path=xl/ctrlProps/ctrlProp2.xml><?xml version="1.0" encoding="utf-8"?>
<formControlPr xmlns="http://schemas.microsoft.com/office/spreadsheetml/2009/9/main" objectType="CheckBox" checked="Checked" fmlaLink="$BA$110" lockText="1" noThreeD="1"/>
</file>

<file path=xl/ctrlProps/ctrlProp3.xml><?xml version="1.0" encoding="utf-8"?>
<formControlPr xmlns="http://schemas.microsoft.com/office/spreadsheetml/2009/9/main" objectType="CheckBox" checked="Checked" fmlaLink="$BA$111" lockText="1" noThreeD="1"/>
</file>

<file path=xl/ctrlProps/ctrlProp4.xml><?xml version="1.0" encoding="utf-8"?>
<formControlPr xmlns="http://schemas.microsoft.com/office/spreadsheetml/2009/9/main" objectType="CheckBox" checked="Checked" fmlaLink="$BA$112" lockText="1" noThreeD="1"/>
</file>

<file path=xl/ctrlProps/ctrlProp5.xml><?xml version="1.0" encoding="utf-8"?>
<formControlPr xmlns="http://schemas.microsoft.com/office/spreadsheetml/2009/9/main" objectType="CheckBox" checked="Checked" fmlaLink="$BA$113" lockText="1" noThreeD="1"/>
</file>

<file path=xl/ctrlProps/ctrlProp6.xml><?xml version="1.0" encoding="utf-8"?>
<formControlPr xmlns="http://schemas.microsoft.com/office/spreadsheetml/2009/9/main" objectType="CheckBox" checked="Checked" fmlaLink="$BA$115" lockText="1" noThreeD="1"/>
</file>

<file path=xl/ctrlProps/ctrlProp7.xml><?xml version="1.0" encoding="utf-8"?>
<formControlPr xmlns="http://schemas.microsoft.com/office/spreadsheetml/2009/9/main" objectType="CheckBox" checked="Checked" fmlaLink="$BA$114" lockText="1" noThreeD="1"/>
</file>

<file path=xl/ctrlProps/ctrlProp8.xml><?xml version="1.0" encoding="utf-8"?>
<formControlPr xmlns="http://schemas.microsoft.com/office/spreadsheetml/2009/9/main" objectType="CheckBox" fmlaLink="$BA$103" lockText="1" noThreeD="1"/>
</file>

<file path=xl/ctrlProps/ctrlProp9.xml><?xml version="1.0" encoding="utf-8"?>
<formControlPr xmlns="http://schemas.microsoft.com/office/spreadsheetml/2009/9/main" objectType="CheckBox" fmlaLink="$BA$53" lockText="1" noThreeD="1"/>
</file>

<file path=xl/ctrlProps/ctrlProp10.xml><?xml version="1.0" encoding="utf-8"?>
<formControlPr xmlns="http://schemas.microsoft.com/office/spreadsheetml/2009/9/main" objectType="CheckBox" fmlaLink="$BA$54" lockText="1" noThreeD="1"/>
</file>

<file path=xl/ctrlProps/ctrlProp11.xml><?xml version="1.0" encoding="utf-8"?>
<formControlPr xmlns="http://schemas.microsoft.com/office/spreadsheetml/2009/9/main" objectType="CheckBox" fmlaLink="$BA$55" lockText="1" noThreeD="1"/>
</file>

<file path=xl/ctrlProps/ctrlProp12.xml><?xml version="1.0" encoding="utf-8"?>
<formControlPr xmlns="http://schemas.microsoft.com/office/spreadsheetml/2009/9/main" objectType="CheckBox" fmlaLink="$BA$56" lockText="1" noThreeD="1"/>
</file>

<file path=xl/ctrlProps/ctrlProp13.xml><?xml version="1.0" encoding="utf-8"?>
<formControlPr xmlns="http://schemas.microsoft.com/office/spreadsheetml/2009/9/main" objectType="CheckBox" fmlaLink="$BA$102" lockText="1" noThreeD="1"/>
</file>

<file path=xl/drawings/drawing1.xml><?xml version="1.0" encoding="utf-8"?>
<xdr:wsDr xmlns:xdr="http://schemas.openxmlformats.org/drawingml/2006/spreadsheetDrawing" xmlns:a="http://schemas.openxmlformats.org/drawingml/2006/main">
  <xdr:twoCellAnchor>
    <xdr:from>
      <xdr:col>21</xdr:col>
      <xdr:colOff>116753</xdr:colOff>
      <xdr:row>5</xdr:row>
      <xdr:rowOff>2085</xdr:rowOff>
    </xdr:from>
    <xdr:to>
      <xdr:col>21</xdr:col>
      <xdr:colOff>382000</xdr:colOff>
      <xdr:row>6</xdr:row>
      <xdr:rowOff>19012</xdr:rowOff>
    </xdr:to>
    <xdr:sp macro="" textlink="">
      <xdr:nvSpPr>
        <xdr:cNvPr id="91" name="矢印: 右 12">
          <a:extLst>
            <a:ext uri="{FF2B5EF4-FFF2-40B4-BE49-F238E27FC236}">
              <a16:creationId xmlns:a16="http://schemas.microsoft.com/office/drawing/2014/main" id="{00000000-0008-0000-0000-00000D000000}"/>
            </a:ext>
          </a:extLst>
        </xdr:cNvPr>
        <xdr:cNvSpPr/>
      </xdr:nvSpPr>
      <xdr:spPr bwMode="auto">
        <a:xfrm>
          <a:off x="2069378"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133505</xdr:colOff>
      <xdr:row>4</xdr:row>
      <xdr:rowOff>60245</xdr:rowOff>
    </xdr:from>
    <xdr:to>
      <xdr:col>8</xdr:col>
      <xdr:colOff>50263</xdr:colOff>
      <xdr:row>6</xdr:row>
      <xdr:rowOff>51288</xdr:rowOff>
    </xdr:to>
    <xdr:sp macro="" textlink="">
      <xdr:nvSpPr>
        <xdr:cNvPr id="74" name="四角形: 角を丸くする 13">
          <a:extLst>
            <a:ext uri="{FF2B5EF4-FFF2-40B4-BE49-F238E27FC236}">
              <a16:creationId xmlns:a16="http://schemas.microsoft.com/office/drawing/2014/main" id="{00000000-0008-0000-0000-00000E000000}"/>
            </a:ext>
          </a:extLst>
        </xdr:cNvPr>
        <xdr:cNvSpPr/>
      </xdr:nvSpPr>
      <xdr:spPr bwMode="auto">
        <a:xfrm>
          <a:off x="133505" y="3196168"/>
          <a:ext cx="766681" cy="489274"/>
        </a:xfrm>
        <a:prstGeom prst="roundRect">
          <a:avLst/>
        </a:prstGeom>
        <a:ln>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000" b="1">
              <a:solidFill>
                <a:sysClr val="windowText" lastClr="000000"/>
              </a:solidFill>
            </a:rPr>
            <a:t>入力及び</a:t>
          </a:r>
          <a:endParaRPr kumimoji="1" lang="en-US" altLang="ja-JP" sz="1000" b="1">
            <a:solidFill>
              <a:sysClr val="windowText" lastClr="000000"/>
            </a:solidFill>
          </a:endParaRPr>
        </a:p>
        <a:p>
          <a:pPr algn="ctr"/>
          <a:r>
            <a:rPr kumimoji="1" lang="ja-JP" altLang="en-US" sz="1000" b="1">
              <a:solidFill>
                <a:sysClr val="windowText" lastClr="000000"/>
              </a:solidFill>
            </a:rPr>
            <a:t>提出の流れ</a:t>
          </a:r>
        </a:p>
      </xdr:txBody>
    </xdr:sp>
    <xdr:clientData/>
  </xdr:twoCellAnchor>
  <xdr:twoCellAnchor>
    <xdr:from>
      <xdr:col>0</xdr:col>
      <xdr:colOff>47511</xdr:colOff>
      <xdr:row>6</xdr:row>
      <xdr:rowOff>65905</xdr:rowOff>
    </xdr:from>
    <xdr:to>
      <xdr:col>8</xdr:col>
      <xdr:colOff>21051</xdr:colOff>
      <xdr:row>7</xdr:row>
      <xdr:rowOff>89905</xdr:rowOff>
    </xdr:to>
    <xdr:sp macro="" textlink="">
      <xdr:nvSpPr>
        <xdr:cNvPr id="75" name="テキスト ボックス 15">
          <a:extLst>
            <a:ext uri="{FF2B5EF4-FFF2-40B4-BE49-F238E27FC236}">
              <a16:creationId xmlns:a16="http://schemas.microsoft.com/office/drawing/2014/main" id="{00000000-0008-0000-0000-000010000000}"/>
            </a:ext>
          </a:extLst>
        </xdr:cNvPr>
        <xdr:cNvSpPr txBox="1"/>
      </xdr:nvSpPr>
      <xdr:spPr>
        <a:xfrm>
          <a:off x="47511" y="3700059"/>
          <a:ext cx="823463" cy="27311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kumimoji="1" lang="ja-JP" altLang="en-US" sz="900" b="1"/>
            <a:t>一部自動転記</a:t>
          </a:r>
          <a:endParaRPr kumimoji="1" lang="ja-JP" altLang="en-US" sz="1000" b="1"/>
        </a:p>
      </xdr:txBody>
    </xdr:sp>
    <xdr:clientData/>
  </xdr:twoCellAnchor>
  <xdr:twoCellAnchor>
    <xdr:from>
      <xdr:col>32</xdr:col>
      <xdr:colOff>223379</xdr:colOff>
      <xdr:row>0</xdr:row>
      <xdr:rowOff>453830</xdr:rowOff>
    </xdr:from>
    <xdr:to>
      <xdr:col>35</xdr:col>
      <xdr:colOff>496326</xdr:colOff>
      <xdr:row>1</xdr:row>
      <xdr:rowOff>411947</xdr:rowOff>
    </xdr:to>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7096033" y="453830"/>
          <a:ext cx="3020543" cy="690809"/>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ja-JP" altLang="en-US" sz="900"/>
            <a:t>　</a:t>
          </a:r>
          <a:r>
            <a:rPr kumimoji="1" lang="en-US" altLang="ja-JP" sz="900"/>
            <a:t>【</a:t>
          </a:r>
          <a:r>
            <a:rPr kumimoji="1" lang="ja-JP" altLang="en-US" sz="900"/>
            <a:t>凡例</a:t>
          </a:r>
          <a:r>
            <a:rPr kumimoji="1" lang="en-US" altLang="ja-JP" sz="900"/>
            <a:t>】</a:t>
          </a:r>
          <a:r>
            <a:rPr kumimoji="1" lang="ja-JP" altLang="en-US" sz="900"/>
            <a:t>（基本情報入力シート）</a:t>
          </a:r>
          <a:endParaRPr kumimoji="1" lang="en-US" altLang="ja-JP" sz="900"/>
        </a:p>
        <a:p>
          <a:pPr algn="l"/>
          <a:r>
            <a:rPr kumimoji="1" lang="ja-JP" altLang="en-US" sz="900"/>
            <a:t>　　色付きセルに必要事項を入力してください。</a:t>
          </a:r>
          <a:endParaRPr kumimoji="1" lang="en-US" altLang="ja-JP" sz="900"/>
        </a:p>
        <a:p>
          <a:pPr algn="l"/>
          <a:r>
            <a:rPr kumimoji="1" lang="ja-JP" altLang="en-US" sz="900"/>
            <a:t>　　　　        補助金・加算の申請に必要な情報　入力セル</a:t>
          </a:r>
          <a:endParaRPr kumimoji="1" lang="en-US" altLang="ja-JP" sz="900"/>
        </a:p>
      </xdr:txBody>
    </xdr:sp>
    <xdr:clientData/>
  </xdr:twoCellAnchor>
  <xdr:twoCellAnchor>
    <xdr:from>
      <xdr:col>29</xdr:col>
      <xdr:colOff>104508</xdr:colOff>
      <xdr:row>0</xdr:row>
      <xdr:rowOff>276225</xdr:rowOff>
    </xdr:from>
    <xdr:to>
      <xdr:col>30</xdr:col>
      <xdr:colOff>450597</xdr:colOff>
      <xdr:row>0</xdr:row>
      <xdr:rowOff>540745</xdr:rowOff>
    </xdr:to>
    <xdr:sp macro="" textlink="">
      <xdr:nvSpPr>
        <xdr:cNvPr id="24" name="テキスト ボックス 1">
          <a:extLst>
            <a:ext uri="{FF2B5EF4-FFF2-40B4-BE49-F238E27FC236}">
              <a16:creationId xmlns:a16="http://schemas.microsoft.com/office/drawing/2014/main" id="{D47E1DA3-1EFE-5575-6A77-6E02EB5E32C3}"/>
            </a:ext>
          </a:extLst>
        </xdr:cNvPr>
        <xdr:cNvSpPr txBox="1"/>
      </xdr:nvSpPr>
      <xdr:spPr>
        <a:xfrm>
          <a:off x="7057758" y="276225"/>
          <a:ext cx="936639" cy="264520"/>
        </a:xfrm>
        <a:prstGeom prst="rect">
          <a:avLst/>
        </a:prstGeom>
        <a:solidFill>
          <a:schemeClr val="lt1"/>
        </a:solidFill>
        <a:ln w="9525" cmpd="sng">
          <a:solidFill>
            <a:sysClr val="windowText" lastClr="00000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200" b="1"/>
            <a:t>別紙様式２</a:t>
          </a:r>
          <a:endParaRPr kumimoji="1" lang="ja-JP" altLang="en-US" sz="1000" b="1"/>
        </a:p>
      </xdr:txBody>
    </xdr:sp>
    <xdr:clientData/>
  </xdr:twoCellAnchor>
  <xdr:twoCellAnchor>
    <xdr:from>
      <xdr:col>32</xdr:col>
      <xdr:colOff>288959</xdr:colOff>
      <xdr:row>1</xdr:row>
      <xdr:rowOff>153616</xdr:rowOff>
    </xdr:from>
    <xdr:to>
      <xdr:col>32</xdr:col>
      <xdr:colOff>707654</xdr:colOff>
      <xdr:row>1</xdr:row>
      <xdr:rowOff>291606</xdr:rowOff>
    </xdr:to>
    <xdr:sp macro="" textlink="">
      <xdr:nvSpPr>
        <xdr:cNvPr id="42" name="正方形/長方形 41">
          <a:extLst>
            <a:ext uri="{FF2B5EF4-FFF2-40B4-BE49-F238E27FC236}">
              <a16:creationId xmlns:a16="http://schemas.microsoft.com/office/drawing/2014/main" id="{1E9C3DA8-A28A-415A-9C7E-1CD316621A8C}"/>
            </a:ext>
          </a:extLst>
        </xdr:cNvPr>
        <xdr:cNvSpPr/>
      </xdr:nvSpPr>
      <xdr:spPr bwMode="auto">
        <a:xfrm>
          <a:off x="7161613" y="886308"/>
          <a:ext cx="418695" cy="137990"/>
        </a:xfrm>
        <a:prstGeom prst="rect">
          <a:avLst/>
        </a:prstGeom>
        <a:solidFill>
          <a:srgbClr val="FFFF99"/>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12</xdr:col>
      <xdr:colOff>17888</xdr:colOff>
      <xdr:row>4</xdr:row>
      <xdr:rowOff>18254</xdr:rowOff>
    </xdr:from>
    <xdr:to>
      <xdr:col>19</xdr:col>
      <xdr:colOff>133907</xdr:colOff>
      <xdr:row>7</xdr:row>
      <xdr:rowOff>31304</xdr:rowOff>
    </xdr:to>
    <xdr:sp macro="" textlink="">
      <xdr:nvSpPr>
        <xdr:cNvPr id="73" name="テキスト ボックス 5">
          <a:extLst>
            <a:ext uri="{FF2B5EF4-FFF2-40B4-BE49-F238E27FC236}">
              <a16:creationId xmlns:a16="http://schemas.microsoft.com/office/drawing/2014/main" id="{74089B8D-F178-49CF-A17B-007F95272A61}"/>
            </a:ext>
          </a:extLst>
        </xdr:cNvPr>
        <xdr:cNvSpPr txBox="1"/>
      </xdr:nvSpPr>
      <xdr:spPr>
        <a:xfrm>
          <a:off x="1122788" y="2761454"/>
          <a:ext cx="782769" cy="756000"/>
        </a:xfrm>
        <a:prstGeom prst="rect">
          <a:avLst/>
        </a:prstGeom>
        <a:no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基本情報</a:t>
          </a:r>
          <a:endParaRPr lang="ja-JP" altLang="ja-JP" sz="900" b="1">
            <a:effectLst/>
          </a:endParaRPr>
        </a:p>
        <a:p>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endParaRPr kumimoji="1" lang="en-US" altLang="ja-JP" sz="900" b="1">
            <a:solidFill>
              <a:schemeClr val="dk1"/>
            </a:solidFill>
            <a:effectLst/>
            <a:latin typeface="+mn-lt"/>
            <a:ea typeface="+mn-ea"/>
            <a:cs typeface="+mn-cs"/>
          </a:endParaRPr>
        </a:p>
        <a:p>
          <a:r>
            <a:rPr lang="ja-JP" altLang="en-US" sz="900" b="1">
              <a:effectLst/>
            </a:rPr>
            <a:t>（２と３）</a:t>
          </a:r>
          <a:endParaRPr lang="ja-JP" altLang="ja-JP" sz="900" b="1">
            <a:effectLst/>
          </a:endParaRPr>
        </a:p>
      </xdr:txBody>
    </xdr:sp>
    <xdr:clientData/>
  </xdr:twoCellAnchor>
  <xdr:twoCellAnchor>
    <xdr:from>
      <xdr:col>26</xdr:col>
      <xdr:colOff>724627</xdr:colOff>
      <xdr:row>4</xdr:row>
      <xdr:rowOff>18253</xdr:rowOff>
    </xdr:from>
    <xdr:to>
      <xdr:col>27</xdr:col>
      <xdr:colOff>731226</xdr:colOff>
      <xdr:row>7</xdr:row>
      <xdr:rowOff>35113</xdr:rowOff>
    </xdr:to>
    <xdr:sp macro="" textlink="">
      <xdr:nvSpPr>
        <xdr:cNvPr id="93" name="テキスト ボックス 6">
          <a:extLst>
            <a:ext uri="{FF2B5EF4-FFF2-40B4-BE49-F238E27FC236}">
              <a16:creationId xmlns:a16="http://schemas.microsoft.com/office/drawing/2014/main" id="{BEEB7444-0AB1-4BC0-BB74-73094518DB51}"/>
            </a:ext>
          </a:extLst>
        </xdr:cNvPr>
        <xdr:cNvSpPr txBox="1"/>
      </xdr:nvSpPr>
      <xdr:spPr>
        <a:xfrm>
          <a:off x="5372827" y="2761453"/>
          <a:ext cx="749549" cy="75981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 別紙様式</a:t>
          </a:r>
        </a:p>
        <a:p>
          <a:r>
            <a:rPr kumimoji="1" lang="ja-JP" altLang="en-US" sz="900" b="1">
              <a:solidFill>
                <a:schemeClr val="dk1"/>
              </a:solidFill>
              <a:effectLst/>
              <a:latin typeface="+mn-lt"/>
              <a:ea typeface="+mn-ea"/>
              <a:cs typeface="+mn-cs"/>
            </a:rPr>
            <a:t> ２－４</a:t>
          </a:r>
        </a:p>
        <a:p>
          <a:pPr algn="l"/>
          <a:r>
            <a:rPr kumimoji="1" lang="ja-JP" altLang="en-US" sz="900" b="1">
              <a:solidFill>
                <a:schemeClr val="dk1"/>
              </a:solidFill>
              <a:effectLst/>
              <a:latin typeface="+mn-lt"/>
              <a:ea typeface="+mn-ea"/>
              <a:cs typeface="+mn-cs"/>
            </a:rPr>
            <a:t>（補助金</a:t>
          </a:r>
          <a:endParaRPr kumimoji="1" lang="en-US" altLang="ja-JP" sz="900" b="1">
            <a:solidFill>
              <a:schemeClr val="dk1"/>
            </a:solidFill>
            <a:effectLst/>
            <a:latin typeface="+mn-lt"/>
            <a:ea typeface="+mn-ea"/>
            <a:cs typeface="+mn-cs"/>
          </a:endParaRPr>
        </a:p>
        <a:p>
          <a:r>
            <a:rPr kumimoji="1" lang="ja-JP" altLang="en-US" sz="900" b="1" baseline="0">
              <a:solidFill>
                <a:schemeClr val="dk1"/>
              </a:solidFill>
              <a:effectLst/>
              <a:latin typeface="+mn-lt"/>
              <a:ea typeface="+mn-ea"/>
              <a:cs typeface="+mn-cs"/>
            </a:rPr>
            <a:t>  個票</a:t>
          </a:r>
          <a:r>
            <a:rPr kumimoji="1" lang="ja-JP" altLang="en-US" sz="900" b="1">
              <a:solidFill>
                <a:schemeClr val="dk1"/>
              </a:solidFill>
              <a:effectLst/>
              <a:latin typeface="+mn-lt"/>
              <a:ea typeface="+mn-ea"/>
              <a:cs typeface="+mn-cs"/>
            </a:rPr>
            <a:t>）</a:t>
          </a:r>
        </a:p>
      </xdr:txBody>
    </xdr:sp>
    <xdr:clientData/>
  </xdr:twoCellAnchor>
  <xdr:twoCellAnchor>
    <xdr:from>
      <xdr:col>28</xdr:col>
      <xdr:colOff>592593</xdr:colOff>
      <xdr:row>4</xdr:row>
      <xdr:rowOff>18254</xdr:rowOff>
    </xdr:from>
    <xdr:to>
      <xdr:col>30</xdr:col>
      <xdr:colOff>20955</xdr:colOff>
      <xdr:row>7</xdr:row>
      <xdr:rowOff>31304</xdr:rowOff>
    </xdr:to>
    <xdr:sp macro="" textlink="">
      <xdr:nvSpPr>
        <xdr:cNvPr id="88" name="テキスト ボックス 8">
          <a:extLst>
            <a:ext uri="{FF2B5EF4-FFF2-40B4-BE49-F238E27FC236}">
              <a16:creationId xmlns:a16="http://schemas.microsoft.com/office/drawing/2014/main" id="{AA95495C-7644-4B1E-905F-9E4870C0CEC4}"/>
            </a:ext>
          </a:extLst>
        </xdr:cNvPr>
        <xdr:cNvSpPr txBox="1"/>
      </xdr:nvSpPr>
      <xdr:spPr>
        <a:xfrm>
          <a:off x="6726693" y="2761454"/>
          <a:ext cx="771387" cy="75600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別紙様式</a:t>
          </a:r>
        </a:p>
        <a:p>
          <a:r>
            <a:rPr kumimoji="1" lang="ja-JP" altLang="en-US" sz="900" b="1">
              <a:solidFill>
                <a:schemeClr val="dk1"/>
              </a:solidFill>
              <a:effectLst/>
              <a:latin typeface="+mn-lt"/>
              <a:ea typeface="+mn-ea"/>
              <a:cs typeface="+mn-cs"/>
            </a:rPr>
            <a:t> ２－３</a:t>
          </a:r>
        </a:p>
        <a:p>
          <a:r>
            <a:rPr kumimoji="1" lang="ja-JP" altLang="en-US" sz="900" b="1">
              <a:solidFill>
                <a:schemeClr val="dk1"/>
              </a:solidFill>
              <a:effectLst/>
              <a:latin typeface="+mn-lt"/>
              <a:ea typeface="+mn-ea"/>
              <a:cs typeface="+mn-cs"/>
            </a:rPr>
            <a:t>（補助金</a:t>
          </a:r>
          <a:endParaRPr kumimoji="1" lang="en-US" altLang="ja-JP" sz="900" b="1">
            <a:solidFill>
              <a:schemeClr val="dk1"/>
            </a:solidFill>
            <a:effectLst/>
            <a:latin typeface="+mn-lt"/>
            <a:ea typeface="+mn-ea"/>
            <a:cs typeface="+mn-cs"/>
          </a:endParaRPr>
        </a:p>
        <a:p>
          <a:r>
            <a:rPr kumimoji="1" lang="en-US"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総括表）</a:t>
          </a:r>
          <a:endParaRPr lang="ja-JP" altLang="ja-JP" sz="900" b="1">
            <a:effectLst/>
          </a:endParaRPr>
        </a:p>
      </xdr:txBody>
    </xdr:sp>
    <xdr:clientData/>
  </xdr:twoCellAnchor>
  <xdr:twoCellAnchor>
    <xdr:from>
      <xdr:col>22</xdr:col>
      <xdr:colOff>35281</xdr:colOff>
      <xdr:row>4</xdr:row>
      <xdr:rowOff>16349</xdr:rowOff>
    </xdr:from>
    <xdr:to>
      <xdr:col>22</xdr:col>
      <xdr:colOff>849923</xdr:colOff>
      <xdr:row>7</xdr:row>
      <xdr:rowOff>25589</xdr:rowOff>
    </xdr:to>
    <xdr:sp macro="" textlink="">
      <xdr:nvSpPr>
        <xdr:cNvPr id="86" name="テキスト ボックス 14">
          <a:extLst>
            <a:ext uri="{FF2B5EF4-FFF2-40B4-BE49-F238E27FC236}">
              <a16:creationId xmlns:a16="http://schemas.microsoft.com/office/drawing/2014/main" id="{EC8E1CFD-E0F5-4E8F-95D1-4127E94ED44F}"/>
            </a:ext>
          </a:extLst>
        </xdr:cNvPr>
        <xdr:cNvSpPr txBox="1"/>
      </xdr:nvSpPr>
      <xdr:spPr>
        <a:xfrm>
          <a:off x="2519108" y="4031503"/>
          <a:ext cx="814642" cy="756586"/>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別紙様式</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 ２－２</a:t>
          </a:r>
        </a:p>
        <a:p>
          <a:r>
            <a:rPr kumimoji="1" lang="ja-JP" altLang="en-US" sz="900" b="1">
              <a:solidFill>
                <a:schemeClr val="dk1"/>
              </a:solidFill>
              <a:effectLst/>
              <a:latin typeface="+mn-lt"/>
              <a:ea typeface="+mn-ea"/>
              <a:cs typeface="+mn-cs"/>
            </a:rPr>
            <a:t>（処遇改善</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加算</a:t>
          </a:r>
          <a:r>
            <a:rPr kumimoji="1" lang="ja-JP" altLang="en-US" sz="900" b="1" baseline="0">
              <a:solidFill>
                <a:schemeClr val="dk1"/>
              </a:solidFill>
              <a:effectLst/>
              <a:latin typeface="+mn-lt"/>
              <a:ea typeface="+mn-ea"/>
              <a:cs typeface="+mn-cs"/>
            </a:rPr>
            <a:t>  個票</a:t>
          </a:r>
          <a:r>
            <a:rPr kumimoji="1" lang="ja-JP" altLang="en-US" sz="900" b="1">
              <a:solidFill>
                <a:schemeClr val="dk1"/>
              </a:solidFill>
              <a:effectLst/>
              <a:latin typeface="+mn-lt"/>
              <a:ea typeface="+mn-ea"/>
              <a:cs typeface="+mn-cs"/>
            </a:rPr>
            <a:t>）</a:t>
          </a:r>
        </a:p>
      </xdr:txBody>
    </xdr:sp>
    <xdr:clientData/>
  </xdr:twoCellAnchor>
  <xdr:twoCellAnchor>
    <xdr:from>
      <xdr:col>23</xdr:col>
      <xdr:colOff>440573</xdr:colOff>
      <xdr:row>4</xdr:row>
      <xdr:rowOff>15397</xdr:rowOff>
    </xdr:from>
    <xdr:to>
      <xdr:col>26</xdr:col>
      <xdr:colOff>51288</xdr:colOff>
      <xdr:row>7</xdr:row>
      <xdr:rowOff>26542</xdr:rowOff>
    </xdr:to>
    <xdr:sp macro="" textlink="">
      <xdr:nvSpPr>
        <xdr:cNvPr id="84" name="テキスト ボックス 16">
          <a:extLst>
            <a:ext uri="{FF2B5EF4-FFF2-40B4-BE49-F238E27FC236}">
              <a16:creationId xmlns:a16="http://schemas.microsoft.com/office/drawing/2014/main" id="{E4D4C9D1-4A00-40B7-8E8B-152F72369077}"/>
            </a:ext>
          </a:extLst>
        </xdr:cNvPr>
        <xdr:cNvSpPr txBox="1"/>
      </xdr:nvSpPr>
      <xdr:spPr>
        <a:xfrm>
          <a:off x="3928188" y="4030551"/>
          <a:ext cx="907581" cy="758491"/>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別紙様式</a:t>
          </a:r>
        </a:p>
        <a:p>
          <a:r>
            <a:rPr kumimoji="1" lang="ja-JP" altLang="en-US" sz="900" b="1">
              <a:solidFill>
                <a:schemeClr val="dk1"/>
              </a:solidFill>
              <a:effectLst/>
              <a:latin typeface="+mn-lt"/>
              <a:ea typeface="+mn-ea"/>
              <a:cs typeface="+mn-cs"/>
            </a:rPr>
            <a:t> ２－１</a:t>
          </a:r>
        </a:p>
        <a:p>
          <a:pPr algn="l"/>
          <a:r>
            <a:rPr kumimoji="1" lang="ja-JP" altLang="en-US" sz="900" b="1">
              <a:solidFill>
                <a:schemeClr val="dk1"/>
              </a:solidFill>
              <a:effectLst/>
              <a:latin typeface="+mn-lt"/>
              <a:ea typeface="+mn-ea"/>
              <a:cs typeface="+mn-cs"/>
            </a:rPr>
            <a:t>（処遇改善</a:t>
          </a:r>
          <a:endParaRPr kumimoji="1" lang="en-US" altLang="ja-JP" sz="900" b="1">
            <a:solidFill>
              <a:schemeClr val="dk1"/>
            </a:solidFill>
            <a:effectLst/>
            <a:latin typeface="+mn-lt"/>
            <a:ea typeface="+mn-ea"/>
            <a:cs typeface="+mn-cs"/>
          </a:endParaRPr>
        </a:p>
        <a:p>
          <a:pPr algn="l"/>
          <a:r>
            <a:rPr kumimoji="1" lang="ja-JP" altLang="en-US" sz="900" b="1">
              <a:solidFill>
                <a:schemeClr val="dk1"/>
              </a:solidFill>
              <a:effectLst/>
              <a:latin typeface="+mn-lt"/>
              <a:ea typeface="+mn-ea"/>
              <a:cs typeface="+mn-cs"/>
            </a:rPr>
            <a:t>加算</a:t>
          </a:r>
          <a:r>
            <a:rPr kumimoji="1" lang="en-US" altLang="ja-JP" sz="900" b="1">
              <a:solidFill>
                <a:schemeClr val="dk1"/>
              </a:solidFill>
              <a:effectLst/>
              <a:latin typeface="+mn-lt"/>
              <a:ea typeface="+mn-ea"/>
              <a:cs typeface="+mn-cs"/>
            </a:rPr>
            <a:t>  </a:t>
          </a:r>
          <a:r>
            <a:rPr kumimoji="1" lang="ja-JP" altLang="en-US" sz="900" b="1">
              <a:solidFill>
                <a:schemeClr val="dk1"/>
              </a:solidFill>
              <a:effectLst/>
              <a:latin typeface="+mn-lt"/>
              <a:ea typeface="+mn-ea"/>
              <a:cs typeface="+mn-cs"/>
            </a:rPr>
            <a:t>総括表）</a:t>
          </a:r>
          <a:endParaRPr lang="ja-JP" altLang="ja-JP" sz="900" b="1">
            <a:effectLst/>
          </a:endParaRPr>
        </a:p>
      </xdr:txBody>
    </xdr:sp>
    <xdr:clientData/>
  </xdr:twoCellAnchor>
  <xdr:twoCellAnchor>
    <xdr:from>
      <xdr:col>26</xdr:col>
      <xdr:colOff>34872</xdr:colOff>
      <xdr:row>7</xdr:row>
      <xdr:rowOff>182429</xdr:rowOff>
    </xdr:from>
    <xdr:to>
      <xdr:col>28</xdr:col>
      <xdr:colOff>320867</xdr:colOff>
      <xdr:row>10</xdr:row>
      <xdr:rowOff>240470</xdr:rowOff>
    </xdr:to>
    <xdr:sp macro="" textlink="">
      <xdr:nvSpPr>
        <xdr:cNvPr id="101" name="テキスト ボックス 19">
          <a:extLst>
            <a:ext uri="{FF2B5EF4-FFF2-40B4-BE49-F238E27FC236}">
              <a16:creationId xmlns:a16="http://schemas.microsoft.com/office/drawing/2014/main" id="{18CC21A7-2EDB-4BAB-BB33-C32A8F93B0F7}"/>
            </a:ext>
          </a:extLst>
        </xdr:cNvPr>
        <xdr:cNvSpPr txBox="1"/>
      </xdr:nvSpPr>
      <xdr:spPr>
        <a:xfrm>
          <a:off x="4709449" y="4065698"/>
          <a:ext cx="1766033" cy="108381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en-US" sz="900" b="1">
              <a:solidFill>
                <a:schemeClr val="dk1"/>
              </a:solidFill>
              <a:effectLst/>
              <a:latin typeface="+mn-lt"/>
              <a:ea typeface="+mn-ea"/>
              <a:cs typeface="+mn-cs"/>
            </a:rPr>
            <a:t>基本情報 入力シート項目１の</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「提出の目的」で</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「補助金様式を都道府県に提出」を選択、</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「提出先の自治体名」に</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都道府県名を入力。</a:t>
          </a:r>
        </a:p>
      </xdr:txBody>
    </xdr:sp>
    <xdr:clientData/>
  </xdr:twoCellAnchor>
  <xdr:twoCellAnchor>
    <xdr:from>
      <xdr:col>28</xdr:col>
      <xdr:colOff>427134</xdr:colOff>
      <xdr:row>9</xdr:row>
      <xdr:rowOff>163618</xdr:rowOff>
    </xdr:from>
    <xdr:to>
      <xdr:col>28</xdr:col>
      <xdr:colOff>692954</xdr:colOff>
      <xdr:row>9</xdr:row>
      <xdr:rowOff>430487</xdr:rowOff>
    </xdr:to>
    <xdr:sp macro="" textlink="">
      <xdr:nvSpPr>
        <xdr:cNvPr id="95" name="矢印: 右 20">
          <a:extLst>
            <a:ext uri="{FF2B5EF4-FFF2-40B4-BE49-F238E27FC236}">
              <a16:creationId xmlns:a16="http://schemas.microsoft.com/office/drawing/2014/main" id="{88C87C21-724A-42C3-BDE8-284CF363D470}"/>
            </a:ext>
          </a:extLst>
        </xdr:cNvPr>
        <xdr:cNvSpPr/>
      </xdr:nvSpPr>
      <xdr:spPr bwMode="auto">
        <a:xfrm>
          <a:off x="6581749" y="5211868"/>
          <a:ext cx="265820" cy="266869"/>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29</xdr:col>
      <xdr:colOff>59202</xdr:colOff>
      <xdr:row>7</xdr:row>
      <xdr:rowOff>186239</xdr:rowOff>
    </xdr:from>
    <xdr:to>
      <xdr:col>30</xdr:col>
      <xdr:colOff>174585</xdr:colOff>
      <xdr:row>10</xdr:row>
      <xdr:rowOff>236660</xdr:rowOff>
    </xdr:to>
    <xdr:sp macro="" textlink="">
      <xdr:nvSpPr>
        <xdr:cNvPr id="113" name="テキスト ボックス 22">
          <a:extLst>
            <a:ext uri="{FF2B5EF4-FFF2-40B4-BE49-F238E27FC236}">
              <a16:creationId xmlns:a16="http://schemas.microsoft.com/office/drawing/2014/main" id="{261F39A4-A008-4877-AEE7-5138E771347E}"/>
            </a:ext>
          </a:extLst>
        </xdr:cNvPr>
        <xdr:cNvSpPr txBox="1"/>
      </xdr:nvSpPr>
      <xdr:spPr>
        <a:xfrm>
          <a:off x="6953837" y="4069508"/>
          <a:ext cx="716190" cy="107619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900" b="1">
              <a:effectLst/>
            </a:rPr>
            <a:t>別紙様式</a:t>
          </a:r>
          <a:endParaRPr lang="en-US" altLang="ja-JP" sz="900" b="1">
            <a:effectLst/>
          </a:endParaRPr>
        </a:p>
        <a:p>
          <a:pPr algn="l"/>
          <a:r>
            <a:rPr lang="ja-JP" altLang="en-US" sz="900" b="1">
              <a:effectLst/>
            </a:rPr>
            <a:t>２－３、</a:t>
          </a:r>
          <a:endParaRPr lang="en-US" altLang="ja-JP" sz="900" b="1">
            <a:effectLst/>
          </a:endParaRPr>
        </a:p>
        <a:p>
          <a:pPr algn="l"/>
          <a:r>
            <a:rPr lang="ja-JP" altLang="en-US" sz="900" b="1">
              <a:effectLst/>
            </a:rPr>
            <a:t>２－４を</a:t>
          </a:r>
          <a:endParaRPr lang="en-US" altLang="ja-JP" sz="900" b="1">
            <a:effectLst/>
          </a:endParaRPr>
        </a:p>
        <a:p>
          <a:pPr algn="l"/>
          <a:r>
            <a:rPr lang="ja-JP" altLang="en-US" sz="900" b="1">
              <a:effectLst/>
            </a:rPr>
            <a:t>都道府県に提出</a:t>
          </a:r>
          <a:endParaRPr lang="en-US" altLang="ja-JP" sz="900" b="1">
            <a:effectLst/>
          </a:endParaRPr>
        </a:p>
      </xdr:txBody>
    </xdr:sp>
    <xdr:clientData/>
  </xdr:twoCellAnchor>
  <xdr:twoCellAnchor>
    <xdr:from>
      <xdr:col>8</xdr:col>
      <xdr:colOff>21982</xdr:colOff>
      <xdr:row>7</xdr:row>
      <xdr:rowOff>186239</xdr:rowOff>
    </xdr:from>
    <xdr:to>
      <xdr:col>22</xdr:col>
      <xdr:colOff>60815</xdr:colOff>
      <xdr:row>10</xdr:row>
      <xdr:rowOff>236660</xdr:rowOff>
    </xdr:to>
    <xdr:sp macro="" textlink="">
      <xdr:nvSpPr>
        <xdr:cNvPr id="105" name="テキスト ボックス 24">
          <a:extLst>
            <a:ext uri="{FF2B5EF4-FFF2-40B4-BE49-F238E27FC236}">
              <a16:creationId xmlns:a16="http://schemas.microsoft.com/office/drawing/2014/main" id="{B7FFF909-1F98-4AF9-928B-D1170ED47682}"/>
            </a:ext>
          </a:extLst>
        </xdr:cNvPr>
        <xdr:cNvSpPr txBox="1"/>
      </xdr:nvSpPr>
      <xdr:spPr>
        <a:xfrm>
          <a:off x="871905" y="4069508"/>
          <a:ext cx="1672737" cy="107619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ja-JP" altLang="ja-JP" sz="900" b="1">
              <a:solidFill>
                <a:schemeClr val="dk1"/>
              </a:solidFill>
              <a:effectLst/>
              <a:latin typeface="+mn-lt"/>
              <a:ea typeface="+mn-ea"/>
              <a:cs typeface="+mn-cs"/>
            </a:rPr>
            <a:t>基本情報</a:t>
          </a:r>
          <a:r>
            <a:rPr kumimoji="1" lang="en-US" altLang="ja-JP" sz="900" b="1">
              <a:solidFill>
                <a:schemeClr val="dk1"/>
              </a:solidFill>
              <a:effectLst/>
              <a:latin typeface="+mn-lt"/>
              <a:ea typeface="+mn-ea"/>
              <a:cs typeface="+mn-cs"/>
            </a:rPr>
            <a:t> </a:t>
          </a:r>
          <a:r>
            <a:rPr kumimoji="1" lang="ja-JP" altLang="ja-JP" sz="900" b="1">
              <a:solidFill>
                <a:schemeClr val="dk1"/>
              </a:solidFill>
              <a:effectLst/>
              <a:latin typeface="+mn-lt"/>
              <a:ea typeface="+mn-ea"/>
              <a:cs typeface="+mn-cs"/>
            </a:rPr>
            <a:t>入力シート</a:t>
          </a:r>
          <a:r>
            <a:rPr kumimoji="1" lang="ja-JP" altLang="en-US" sz="900" b="1">
              <a:solidFill>
                <a:schemeClr val="dk1"/>
              </a:solidFill>
              <a:effectLst/>
              <a:latin typeface="+mn-lt"/>
              <a:ea typeface="+mn-ea"/>
              <a:cs typeface="+mn-cs"/>
            </a:rPr>
            <a:t>項目１の</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「提出の目的」で</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「加算様式を指定権者に提出」を選択、</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「提出先の自治体名」</a:t>
          </a:r>
          <a:r>
            <a:rPr lang="ja-JP" altLang="en-US" sz="900" b="1">
              <a:effectLst/>
            </a:rPr>
            <a:t>に</a:t>
          </a:r>
          <a:endParaRPr lang="en-US" altLang="ja-JP" sz="900" b="1">
            <a:effectLst/>
          </a:endParaRPr>
        </a:p>
        <a:p>
          <a:r>
            <a:rPr lang="ja-JP" altLang="en-US" sz="900" b="1">
              <a:effectLst/>
            </a:rPr>
            <a:t>指定権者名を入力。</a:t>
          </a:r>
          <a:endParaRPr lang="en-US" altLang="ja-JP" sz="900" b="1">
            <a:effectLst/>
          </a:endParaRPr>
        </a:p>
      </xdr:txBody>
    </xdr:sp>
    <xdr:clientData/>
  </xdr:twoCellAnchor>
  <xdr:twoCellAnchor>
    <xdr:from>
      <xdr:col>22</xdr:col>
      <xdr:colOff>561860</xdr:colOff>
      <xdr:row>7</xdr:row>
      <xdr:rowOff>178619</xdr:rowOff>
    </xdr:from>
    <xdr:to>
      <xdr:col>23</xdr:col>
      <xdr:colOff>257117</xdr:colOff>
      <xdr:row>10</xdr:row>
      <xdr:rowOff>248090</xdr:rowOff>
    </xdr:to>
    <xdr:sp macro="" textlink="">
      <xdr:nvSpPr>
        <xdr:cNvPr id="112" name="テキスト ボックス 26">
          <a:extLst>
            <a:ext uri="{FF2B5EF4-FFF2-40B4-BE49-F238E27FC236}">
              <a16:creationId xmlns:a16="http://schemas.microsoft.com/office/drawing/2014/main" id="{9012DBB3-5E3D-46F6-9A35-A50E7FDD8814}"/>
            </a:ext>
          </a:extLst>
        </xdr:cNvPr>
        <xdr:cNvSpPr txBox="1"/>
      </xdr:nvSpPr>
      <xdr:spPr>
        <a:xfrm>
          <a:off x="3045687" y="4061888"/>
          <a:ext cx="699045" cy="1095240"/>
        </a:xfrm>
        <a:prstGeom prst="rect">
          <a:avLst/>
        </a:prstGeom>
        <a:solidFill>
          <a:schemeClr val="bg1"/>
        </a:solidFill>
        <a:ln w="190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ja-JP" altLang="en-US" sz="900" b="1">
              <a:effectLst/>
            </a:rPr>
            <a:t>別紙様式</a:t>
          </a:r>
        </a:p>
        <a:p>
          <a:pPr algn="l"/>
          <a:r>
            <a:rPr lang="ja-JP" altLang="en-US" sz="900" b="1">
              <a:effectLst/>
            </a:rPr>
            <a:t>２－１、</a:t>
          </a:r>
          <a:endParaRPr lang="en-US" altLang="ja-JP" sz="900" b="1">
            <a:effectLst/>
          </a:endParaRPr>
        </a:p>
        <a:p>
          <a:pPr algn="l"/>
          <a:r>
            <a:rPr lang="ja-JP" altLang="en-US" sz="900" b="1">
              <a:effectLst/>
            </a:rPr>
            <a:t>２－２を</a:t>
          </a:r>
          <a:endParaRPr lang="en-US" altLang="ja-JP" sz="900" b="1">
            <a:effectLst/>
          </a:endParaRPr>
        </a:p>
        <a:p>
          <a:pPr algn="l"/>
          <a:r>
            <a:rPr lang="ja-JP" altLang="en-US" sz="900" b="1">
              <a:effectLst/>
            </a:rPr>
            <a:t>指定権者に提出</a:t>
          </a:r>
        </a:p>
      </xdr:txBody>
    </xdr:sp>
    <xdr:clientData/>
  </xdr:twoCellAnchor>
  <xdr:twoCellAnchor>
    <xdr:from>
      <xdr:col>23</xdr:col>
      <xdr:colOff>3885</xdr:colOff>
      <xdr:row>5</xdr:row>
      <xdr:rowOff>2085</xdr:rowOff>
    </xdr:from>
    <xdr:to>
      <xdr:col>23</xdr:col>
      <xdr:colOff>269132</xdr:colOff>
      <xdr:row>6</xdr:row>
      <xdr:rowOff>19012</xdr:rowOff>
    </xdr:to>
    <xdr:sp macro="" textlink="">
      <xdr:nvSpPr>
        <xdr:cNvPr id="5" name="矢印: 右 12">
          <a:extLst>
            <a:ext uri="{FF2B5EF4-FFF2-40B4-BE49-F238E27FC236}">
              <a16:creationId xmlns:a16="http://schemas.microsoft.com/office/drawing/2014/main" id="{FB566177-54E5-4EB9-B104-A0B0E3663815}"/>
            </a:ext>
          </a:extLst>
        </xdr:cNvPr>
        <xdr:cNvSpPr/>
      </xdr:nvSpPr>
      <xdr:spPr bwMode="auto">
        <a:xfrm>
          <a:off x="3470985"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26</xdr:col>
      <xdr:colOff>291749</xdr:colOff>
      <xdr:row>5</xdr:row>
      <xdr:rowOff>2085</xdr:rowOff>
    </xdr:from>
    <xdr:to>
      <xdr:col>26</xdr:col>
      <xdr:colOff>556996</xdr:colOff>
      <xdr:row>6</xdr:row>
      <xdr:rowOff>19012</xdr:rowOff>
    </xdr:to>
    <xdr:sp macro="" textlink="">
      <xdr:nvSpPr>
        <xdr:cNvPr id="6" name="矢印: 右 12">
          <a:extLst>
            <a:ext uri="{FF2B5EF4-FFF2-40B4-BE49-F238E27FC236}">
              <a16:creationId xmlns:a16="http://schemas.microsoft.com/office/drawing/2014/main" id="{24B35684-CEE3-438C-9982-47A1243834D7}"/>
            </a:ext>
          </a:extLst>
        </xdr:cNvPr>
        <xdr:cNvSpPr/>
      </xdr:nvSpPr>
      <xdr:spPr bwMode="auto">
        <a:xfrm>
          <a:off x="4939949"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28</xdr:col>
      <xdr:colOff>155907</xdr:colOff>
      <xdr:row>5</xdr:row>
      <xdr:rowOff>2085</xdr:rowOff>
    </xdr:from>
    <xdr:to>
      <xdr:col>28</xdr:col>
      <xdr:colOff>421154</xdr:colOff>
      <xdr:row>6</xdr:row>
      <xdr:rowOff>19012</xdr:rowOff>
    </xdr:to>
    <xdr:sp macro="" textlink="">
      <xdr:nvSpPr>
        <xdr:cNvPr id="7" name="矢印: 右 12">
          <a:extLst>
            <a:ext uri="{FF2B5EF4-FFF2-40B4-BE49-F238E27FC236}">
              <a16:creationId xmlns:a16="http://schemas.microsoft.com/office/drawing/2014/main" id="{74229A68-08F3-47D7-85F9-8540A8F40AA7}"/>
            </a:ext>
          </a:extLst>
        </xdr:cNvPr>
        <xdr:cNvSpPr/>
      </xdr:nvSpPr>
      <xdr:spPr bwMode="auto">
        <a:xfrm>
          <a:off x="6290007" y="2992935"/>
          <a:ext cx="265247" cy="26457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22</xdr:col>
      <xdr:colOff>156752</xdr:colOff>
      <xdr:row>9</xdr:row>
      <xdr:rowOff>163268</xdr:rowOff>
    </xdr:from>
    <xdr:to>
      <xdr:col>22</xdr:col>
      <xdr:colOff>460208</xdr:colOff>
      <xdr:row>9</xdr:row>
      <xdr:rowOff>430836</xdr:rowOff>
    </xdr:to>
    <xdr:sp macro="" textlink="">
      <xdr:nvSpPr>
        <xdr:cNvPr id="2" name="矢印: 右 25">
          <a:extLst>
            <a:ext uri="{FF2B5EF4-FFF2-40B4-BE49-F238E27FC236}">
              <a16:creationId xmlns:a16="http://schemas.microsoft.com/office/drawing/2014/main" id="{D3F4559F-DB51-49F3-A55C-594B866CF45A}"/>
            </a:ext>
          </a:extLst>
        </xdr:cNvPr>
        <xdr:cNvSpPr/>
      </xdr:nvSpPr>
      <xdr:spPr bwMode="auto">
        <a:xfrm>
          <a:off x="2640579" y="5211518"/>
          <a:ext cx="303456" cy="267568"/>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207202</xdr:colOff>
      <xdr:row>9</xdr:row>
      <xdr:rowOff>165564</xdr:rowOff>
    </xdr:from>
    <xdr:to>
      <xdr:col>6</xdr:col>
      <xdr:colOff>16415</xdr:colOff>
      <xdr:row>9</xdr:row>
      <xdr:rowOff>432351</xdr:rowOff>
    </xdr:to>
    <xdr:sp macro="" textlink="">
      <xdr:nvSpPr>
        <xdr:cNvPr id="13" name="矢印: 右 12">
          <a:extLst>
            <a:ext uri="{FF2B5EF4-FFF2-40B4-BE49-F238E27FC236}">
              <a16:creationId xmlns:a16="http://schemas.microsoft.com/office/drawing/2014/main" id="{80623B4B-3B1D-4611-AB7B-431C455C29E1}"/>
            </a:ext>
          </a:extLst>
        </xdr:cNvPr>
        <xdr:cNvSpPr/>
      </xdr:nvSpPr>
      <xdr:spPr bwMode="auto">
        <a:xfrm>
          <a:off x="207202" y="4481122"/>
          <a:ext cx="541905" cy="266787"/>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0</xdr:col>
      <xdr:colOff>9232</xdr:colOff>
      <xdr:row>7</xdr:row>
      <xdr:rowOff>156007</xdr:rowOff>
    </xdr:from>
    <xdr:to>
      <xdr:col>9</xdr:col>
      <xdr:colOff>18171</xdr:colOff>
      <xdr:row>9</xdr:row>
      <xdr:rowOff>191031</xdr:rowOff>
    </xdr:to>
    <xdr:sp macro="" textlink="">
      <xdr:nvSpPr>
        <xdr:cNvPr id="14" name="テキスト ボックス 13">
          <a:extLst>
            <a:ext uri="{FF2B5EF4-FFF2-40B4-BE49-F238E27FC236}">
              <a16:creationId xmlns:a16="http://schemas.microsoft.com/office/drawing/2014/main" id="{100C2079-FE88-45DE-7BEB-0EDDB23DC483}"/>
            </a:ext>
          </a:extLst>
        </xdr:cNvPr>
        <xdr:cNvSpPr txBox="1"/>
      </xdr:nvSpPr>
      <xdr:spPr>
        <a:xfrm>
          <a:off x="9232" y="4771969"/>
          <a:ext cx="917477" cy="46731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dk1"/>
              </a:solidFill>
              <a:effectLst/>
              <a:latin typeface="+mn-lt"/>
              <a:ea typeface="+mn-ea"/>
              <a:cs typeface="+mn-cs"/>
            </a:rPr>
            <a:t>加算様式を</a:t>
          </a:r>
          <a:endParaRPr kumimoji="1" lang="en-US" altLang="ja-JP" sz="900" b="1">
            <a:solidFill>
              <a:schemeClr val="dk1"/>
            </a:solidFill>
            <a:effectLst/>
            <a:latin typeface="+mn-lt"/>
            <a:ea typeface="+mn-ea"/>
            <a:cs typeface="+mn-cs"/>
          </a:endParaRPr>
        </a:p>
        <a:p>
          <a:pPr algn="ctr"/>
          <a:r>
            <a:rPr kumimoji="1" lang="ja-JP" altLang="en-US" sz="900" b="1">
              <a:solidFill>
                <a:schemeClr val="dk1"/>
              </a:solidFill>
              <a:effectLst/>
              <a:latin typeface="+mn-lt"/>
              <a:ea typeface="+mn-ea"/>
              <a:cs typeface="+mn-cs"/>
            </a:rPr>
            <a:t>提出する場合</a:t>
          </a:r>
          <a:endParaRPr kumimoji="1" lang="ja-JP" altLang="en-US" sz="900"/>
        </a:p>
      </xdr:txBody>
    </xdr:sp>
    <xdr:clientData/>
  </xdr:twoCellAnchor>
  <xdr:twoCellAnchor>
    <xdr:from>
      <xdr:col>23</xdr:col>
      <xdr:colOff>470297</xdr:colOff>
      <xdr:row>9</xdr:row>
      <xdr:rowOff>165707</xdr:rowOff>
    </xdr:from>
    <xdr:to>
      <xdr:col>25</xdr:col>
      <xdr:colOff>61575</xdr:colOff>
      <xdr:row>9</xdr:row>
      <xdr:rowOff>430940</xdr:rowOff>
    </xdr:to>
    <xdr:sp macro="" textlink="">
      <xdr:nvSpPr>
        <xdr:cNvPr id="28" name="矢印: 右 27">
          <a:extLst>
            <a:ext uri="{FF2B5EF4-FFF2-40B4-BE49-F238E27FC236}">
              <a16:creationId xmlns:a16="http://schemas.microsoft.com/office/drawing/2014/main" id="{4C716CFF-0719-16DD-8F75-3731342004E0}"/>
            </a:ext>
          </a:extLst>
        </xdr:cNvPr>
        <xdr:cNvSpPr/>
      </xdr:nvSpPr>
      <xdr:spPr bwMode="auto">
        <a:xfrm>
          <a:off x="3957912" y="5213957"/>
          <a:ext cx="536451" cy="265233"/>
        </a:xfrm>
        <a:prstGeom prst="rightArrow">
          <a:avLst/>
        </a:prstGeom>
        <a:solidFill>
          <a:srgbClr xmlns:mc="http://schemas.openxmlformats.org/markup-compatibility/2006" xmlns:a14="http://schemas.microsoft.com/office/drawing/2010/main" val="FFFFFF" mc:Ignorable="a14" a14:legacySpreadsheetColorIndex="65"/>
        </a:solidFill>
        <a:ln w="9525" cap="flat" cmpd="sng" algn="ctr">
          <a:solidFill>
            <a:schemeClr val="bg2">
              <a:lumMod val="10000"/>
            </a:schemeClr>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18288" tIns="0" rIns="0" bIns="0" rtlCol="0" anchor="ctr" upright="1"/>
        <a:lstStyle/>
        <a:p>
          <a:pPr algn="l"/>
          <a:endParaRPr kumimoji="1" lang="ja-JP" altLang="en-US" sz="1000"/>
        </a:p>
      </xdr:txBody>
    </xdr:sp>
    <xdr:clientData/>
  </xdr:twoCellAnchor>
  <xdr:twoCellAnchor>
    <xdr:from>
      <xdr:col>23</xdr:col>
      <xdr:colOff>313196</xdr:colOff>
      <xdr:row>7</xdr:row>
      <xdr:rowOff>173861</xdr:rowOff>
    </xdr:from>
    <xdr:to>
      <xdr:col>25</xdr:col>
      <xdr:colOff>226843</xdr:colOff>
      <xdr:row>9</xdr:row>
      <xdr:rowOff>173177</xdr:rowOff>
    </xdr:to>
    <xdr:sp macro="" textlink="">
      <xdr:nvSpPr>
        <xdr:cNvPr id="29" name="テキスト ボックス 28">
          <a:extLst>
            <a:ext uri="{FF2B5EF4-FFF2-40B4-BE49-F238E27FC236}">
              <a16:creationId xmlns:a16="http://schemas.microsoft.com/office/drawing/2014/main" id="{3749D17F-729A-1116-F68B-F84B166B5424}"/>
            </a:ext>
          </a:extLst>
        </xdr:cNvPr>
        <xdr:cNvSpPr txBox="1"/>
      </xdr:nvSpPr>
      <xdr:spPr>
        <a:xfrm>
          <a:off x="3800811" y="4789823"/>
          <a:ext cx="858820" cy="43160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900" b="1">
              <a:solidFill>
                <a:schemeClr val="dk1"/>
              </a:solidFill>
              <a:effectLst/>
              <a:latin typeface="+mn-lt"/>
              <a:ea typeface="+mn-ea"/>
              <a:cs typeface="+mn-cs"/>
            </a:rPr>
            <a:t>補助金様式を</a:t>
          </a:r>
          <a:endParaRPr kumimoji="1" lang="en-US" altLang="ja-JP" sz="900" b="1">
            <a:solidFill>
              <a:schemeClr val="dk1"/>
            </a:solidFill>
            <a:effectLst/>
            <a:latin typeface="+mn-lt"/>
            <a:ea typeface="+mn-ea"/>
            <a:cs typeface="+mn-cs"/>
          </a:endParaRPr>
        </a:p>
        <a:p>
          <a:r>
            <a:rPr kumimoji="1" lang="ja-JP" altLang="en-US" sz="900" b="1">
              <a:solidFill>
                <a:schemeClr val="dk1"/>
              </a:solidFill>
              <a:effectLst/>
              <a:latin typeface="+mn-lt"/>
              <a:ea typeface="+mn-ea"/>
              <a:cs typeface="+mn-cs"/>
            </a:rPr>
            <a:t>提出する場合</a:t>
          </a:r>
          <a:endParaRPr kumimoji="1" lang="ja-JP" altLang="en-US" sz="900"/>
        </a:p>
      </xdr:txBody>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38100</xdr:colOff>
          <xdr:row>104</xdr:row>
          <xdr:rowOff>0</xdr:rowOff>
        </xdr:from>
        <xdr:to>
          <xdr:col>6</xdr:col>
          <xdr:colOff>15240</xdr:colOff>
          <xdr:row>104</xdr:row>
          <xdr:rowOff>20955</xdr:rowOff>
        </xdr:to>
        <xdr:grpSp>
          <xdr:nvGrpSpPr>
            <xdr:cNvPr id="3" name="Group 41">
              <a:extLst>
                <a:ext uri="{FF2B5EF4-FFF2-40B4-BE49-F238E27FC236}">
                  <a16:creationId xmlns:a16="http://schemas.microsoft.com/office/drawing/2014/main" id="{658F3315-C444-401F-806F-0B979C054AD4}"/>
                </a:ext>
              </a:extLst>
            </xdr:cNvPr>
            <xdr:cNvGrpSpPr>
              <a:grpSpLocks/>
            </xdr:cNvGrpSpPr>
          </xdr:nvGrpSpPr>
          <xdr:grpSpPr bwMode="auto">
            <a:xfrm>
              <a:off x="940904" y="24715304"/>
              <a:ext cx="154885" cy="17145"/>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60</xdr:row>
          <xdr:rowOff>0</xdr:rowOff>
        </xdr:from>
        <xdr:to>
          <xdr:col>6</xdr:col>
          <xdr:colOff>15240</xdr:colOff>
          <xdr:row>61</xdr:row>
          <xdr:rowOff>0</xdr:rowOff>
        </xdr:to>
        <xdr:grpSp>
          <xdr:nvGrpSpPr>
            <xdr:cNvPr id="4" name="Group 41">
              <a:extLst>
                <a:ext uri="{FF2B5EF4-FFF2-40B4-BE49-F238E27FC236}">
                  <a16:creationId xmlns:a16="http://schemas.microsoft.com/office/drawing/2014/main" id="{1B3F33A7-171A-406F-927D-2F8B2A379D13}"/>
                </a:ext>
              </a:extLst>
            </xdr:cNvPr>
            <xdr:cNvGrpSpPr>
              <a:grpSpLocks/>
            </xdr:cNvGrpSpPr>
          </xdr:nvGrpSpPr>
          <xdr:grpSpPr bwMode="auto">
            <a:xfrm>
              <a:off x="940904" y="14014174"/>
              <a:ext cx="154885" cy="21534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24</xdr:row>
          <xdr:rowOff>0</xdr:rowOff>
        </xdr:from>
        <xdr:to>
          <xdr:col>6</xdr:col>
          <xdr:colOff>15240</xdr:colOff>
          <xdr:row>48</xdr:row>
          <xdr:rowOff>0</xdr:rowOff>
        </xdr:to>
        <xdr:grpSp>
          <xdr:nvGrpSpPr>
            <xdr:cNvPr id="6" name="Group 41">
              <a:extLst>
                <a:ext uri="{FF2B5EF4-FFF2-40B4-BE49-F238E27FC236}">
                  <a16:creationId xmlns:a16="http://schemas.microsoft.com/office/drawing/2014/main" id="{DDC6DA29-75EE-4630-8AF7-7B42C8621897}"/>
                </a:ext>
              </a:extLst>
            </xdr:cNvPr>
            <xdr:cNvGrpSpPr>
              <a:grpSpLocks/>
            </xdr:cNvGrpSpPr>
          </xdr:nvGrpSpPr>
          <xdr:grpSpPr bwMode="auto">
            <a:xfrm>
              <a:off x="940904" y="6361043"/>
              <a:ext cx="154885" cy="5383696"/>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100</xdr:row>
          <xdr:rowOff>1287</xdr:rowOff>
        </xdr:from>
        <xdr:to>
          <xdr:col>6</xdr:col>
          <xdr:colOff>15240</xdr:colOff>
          <xdr:row>104</xdr:row>
          <xdr:rowOff>0</xdr:rowOff>
        </xdr:to>
        <xdr:grpSp>
          <xdr:nvGrpSpPr>
            <xdr:cNvPr id="7" name="Group 41">
              <a:extLst>
                <a:ext uri="{FF2B5EF4-FFF2-40B4-BE49-F238E27FC236}">
                  <a16:creationId xmlns:a16="http://schemas.microsoft.com/office/drawing/2014/main" id="{CCF05B54-EFA0-45D5-BDD8-8AC16551C79A}"/>
                </a:ext>
              </a:extLst>
            </xdr:cNvPr>
            <xdr:cNvGrpSpPr>
              <a:grpSpLocks/>
            </xdr:cNvGrpSpPr>
          </xdr:nvGrpSpPr>
          <xdr:grpSpPr bwMode="auto">
            <a:xfrm>
              <a:off x="940904" y="23581874"/>
              <a:ext cx="154885" cy="11334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59</xdr:row>
          <xdr:rowOff>0</xdr:rowOff>
        </xdr:from>
        <xdr:to>
          <xdr:col>6</xdr:col>
          <xdr:colOff>15240</xdr:colOff>
          <xdr:row>59</xdr:row>
          <xdr:rowOff>97594</xdr:rowOff>
        </xdr:to>
        <xdr:grpSp>
          <xdr:nvGrpSpPr>
            <xdr:cNvPr id="8" name="Group 41">
              <a:extLst>
                <a:ext uri="{FF2B5EF4-FFF2-40B4-BE49-F238E27FC236}">
                  <a16:creationId xmlns:a16="http://schemas.microsoft.com/office/drawing/2014/main" id="{5F26303C-DD67-4B05-851D-FB5410060487}"/>
                </a:ext>
              </a:extLst>
            </xdr:cNvPr>
            <xdr:cNvGrpSpPr>
              <a:grpSpLocks/>
            </xdr:cNvGrpSpPr>
          </xdr:nvGrpSpPr>
          <xdr:grpSpPr bwMode="auto">
            <a:xfrm>
              <a:off x="940904" y="13939630"/>
              <a:ext cx="154885" cy="7473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104</xdr:row>
          <xdr:rowOff>0</xdr:rowOff>
        </xdr:from>
        <xdr:to>
          <xdr:col>6</xdr:col>
          <xdr:colOff>15240</xdr:colOff>
          <xdr:row>105</xdr:row>
          <xdr:rowOff>2484</xdr:rowOff>
        </xdr:to>
        <xdr:grpSp>
          <xdr:nvGrpSpPr>
            <xdr:cNvPr id="17" name="Group 41">
              <a:extLst>
                <a:ext uri="{FF2B5EF4-FFF2-40B4-BE49-F238E27FC236}">
                  <a16:creationId xmlns:a16="http://schemas.microsoft.com/office/drawing/2014/main" id="{27AC4DD8-980E-4A47-A01D-48A540010AF2}"/>
                </a:ext>
              </a:extLst>
            </xdr:cNvPr>
            <xdr:cNvGrpSpPr>
              <a:grpSpLocks/>
            </xdr:cNvGrpSpPr>
          </xdr:nvGrpSpPr>
          <xdr:grpSpPr bwMode="auto">
            <a:xfrm>
              <a:off x="940904" y="24715304"/>
              <a:ext cx="154885" cy="77028"/>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114</xdr:row>
          <xdr:rowOff>0</xdr:rowOff>
        </xdr:from>
        <xdr:to>
          <xdr:col>2</xdr:col>
          <xdr:colOff>15240</xdr:colOff>
          <xdr:row>116</xdr:row>
          <xdr:rowOff>2899</xdr:rowOff>
        </xdr:to>
        <xdr:grpSp>
          <xdr:nvGrpSpPr>
            <xdr:cNvPr id="18" name="Group 41">
              <a:extLst>
                <a:ext uri="{FF2B5EF4-FFF2-40B4-BE49-F238E27FC236}">
                  <a16:creationId xmlns:a16="http://schemas.microsoft.com/office/drawing/2014/main" id="{30944278-DCF4-4200-9F43-5D970CDEC95A}"/>
                </a:ext>
              </a:extLst>
            </xdr:cNvPr>
            <xdr:cNvGrpSpPr>
              <a:grpSpLocks/>
            </xdr:cNvGrpSpPr>
          </xdr:nvGrpSpPr>
          <xdr:grpSpPr bwMode="auto">
            <a:xfrm>
              <a:off x="178904" y="28020065"/>
              <a:ext cx="188016" cy="383899"/>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1</xdr:col>
          <xdr:colOff>38100</xdr:colOff>
          <xdr:row>114</xdr:row>
          <xdr:rowOff>0</xdr:rowOff>
        </xdr:from>
        <xdr:to>
          <xdr:col>2</xdr:col>
          <xdr:colOff>15240</xdr:colOff>
          <xdr:row>116</xdr:row>
          <xdr:rowOff>2899</xdr:rowOff>
        </xdr:to>
        <xdr:grpSp>
          <xdr:nvGrpSpPr>
            <xdr:cNvPr id="19" name="Group 41">
              <a:extLst>
                <a:ext uri="{FF2B5EF4-FFF2-40B4-BE49-F238E27FC236}">
                  <a16:creationId xmlns:a16="http://schemas.microsoft.com/office/drawing/2014/main" id="{28B6F718-14E8-460E-AD71-603C68CA15A1}"/>
                </a:ext>
              </a:extLst>
            </xdr:cNvPr>
            <xdr:cNvGrpSpPr>
              <a:grpSpLocks/>
            </xdr:cNvGrpSpPr>
          </xdr:nvGrpSpPr>
          <xdr:grpSpPr bwMode="auto">
            <a:xfrm>
              <a:off x="178904" y="28020065"/>
              <a:ext cx="188016" cy="383899"/>
              <a:chOff x="9239" y="107537"/>
              <a:chExt cx="2190" cy="12573"/>
            </a:xfrm>
          </xdr:grpSpPr>
        </xdr:grpSp>
        <xdr:clientData/>
      </xdr:twoCellAnchor>
    </mc:Choice>
    <mc:Fallback/>
  </mc:AlternateContent>
  <xdr:twoCellAnchor>
    <xdr:from>
      <xdr:col>1</xdr:col>
      <xdr:colOff>95249</xdr:colOff>
      <xdr:row>52</xdr:row>
      <xdr:rowOff>17318</xdr:rowOff>
    </xdr:from>
    <xdr:to>
      <xdr:col>1</xdr:col>
      <xdr:colOff>168401</xdr:colOff>
      <xdr:row>55</xdr:row>
      <xdr:rowOff>138222</xdr:rowOff>
    </xdr:to>
    <xdr:sp macro="" textlink="">
      <xdr:nvSpPr>
        <xdr:cNvPr id="22" name="左大かっこ 21">
          <a:extLst>
            <a:ext uri="{FF2B5EF4-FFF2-40B4-BE49-F238E27FC236}">
              <a16:creationId xmlns:a16="http://schemas.microsoft.com/office/drawing/2014/main" id="{C76A62BC-C42E-4E75-940A-D5951BDBB06F}"/>
            </a:ext>
          </a:extLst>
        </xdr:cNvPr>
        <xdr:cNvSpPr/>
      </xdr:nvSpPr>
      <xdr:spPr bwMode="auto">
        <a:xfrm>
          <a:off x="241934" y="31358378"/>
          <a:ext cx="73152" cy="856234"/>
        </a:xfrm>
        <a:prstGeom prst="leftBracket">
          <a:avLst/>
        </a:prstGeom>
        <a:ln>
          <a:headEnd type="none" w="med" len="med"/>
          <a:tailEnd type="none" w="med" len="med"/>
        </a:ln>
      </xdr:spPr>
      <xdr:style>
        <a:lnRef idx="1">
          <a:schemeClr val="dk1"/>
        </a:lnRef>
        <a:fillRef idx="0">
          <a:schemeClr val="dk1"/>
        </a:fillRef>
        <a:effectRef idx="0">
          <a:schemeClr val="dk1"/>
        </a:effectRef>
        <a:fontRef idx="minor">
          <a:schemeClr val="tx1"/>
        </a:fontRef>
      </xdr:style>
      <xdr:txBody>
        <a:bodyPr vertOverflow="clip" horzOverflow="clip" wrap="square" lIns="18288" tIns="0" rIns="0" bIns="0" rtlCol="0" anchor="t" upright="1"/>
        <a:lstStyle/>
        <a:p>
          <a:pPr algn="l"/>
          <a:endParaRPr kumimoji="1" lang="ja-JP" altLang="en-US" sz="1100"/>
        </a:p>
      </xdr:txBody>
    </xdr:sp>
    <xdr:clientData/>
  </xdr:twoCellAnchor>
  <xdr:twoCellAnchor>
    <xdr:from>
      <xdr:col>15</xdr:col>
      <xdr:colOff>160088</xdr:colOff>
      <xdr:row>16</xdr:row>
      <xdr:rowOff>92177</xdr:rowOff>
    </xdr:from>
    <xdr:to>
      <xdr:col>17</xdr:col>
      <xdr:colOff>184355</xdr:colOff>
      <xdr:row>16</xdr:row>
      <xdr:rowOff>276532</xdr:rowOff>
    </xdr:to>
    <xdr:sp macro="" textlink="">
      <xdr:nvSpPr>
        <xdr:cNvPr id="23" name="テキスト ボックス 22">
          <a:extLst>
            <a:ext uri="{FF2B5EF4-FFF2-40B4-BE49-F238E27FC236}">
              <a16:creationId xmlns:a16="http://schemas.microsoft.com/office/drawing/2014/main" id="{A7BBEC0D-5459-44C9-8F32-619FAF7053C2}"/>
            </a:ext>
          </a:extLst>
        </xdr:cNvPr>
        <xdr:cNvSpPr txBox="1"/>
      </xdr:nvSpPr>
      <xdr:spPr>
        <a:xfrm>
          <a:off x="2790893" y="3705962"/>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(a)</a:t>
          </a:r>
          <a:endParaRPr kumimoji="1" lang="ja-JP" altLang="en-US" sz="900">
            <a:latin typeface="+mn-ea"/>
            <a:ea typeface="+mn-ea"/>
          </a:endParaRPr>
        </a:p>
      </xdr:txBody>
    </xdr:sp>
    <xdr:clientData/>
  </xdr:twoCellAnchor>
  <xdr:twoCellAnchor>
    <xdr:from>
      <xdr:col>15</xdr:col>
      <xdr:colOff>160088</xdr:colOff>
      <xdr:row>17</xdr:row>
      <xdr:rowOff>105082</xdr:rowOff>
    </xdr:from>
    <xdr:to>
      <xdr:col>17</xdr:col>
      <xdr:colOff>184355</xdr:colOff>
      <xdr:row>17</xdr:row>
      <xdr:rowOff>289437</xdr:rowOff>
    </xdr:to>
    <xdr:sp macro="" textlink="">
      <xdr:nvSpPr>
        <xdr:cNvPr id="25" name="テキスト ボックス 24">
          <a:extLst>
            <a:ext uri="{FF2B5EF4-FFF2-40B4-BE49-F238E27FC236}">
              <a16:creationId xmlns:a16="http://schemas.microsoft.com/office/drawing/2014/main" id="{18BC7031-637A-43E9-84A7-2ED0D4361C60}"/>
            </a:ext>
          </a:extLst>
        </xdr:cNvPr>
        <xdr:cNvSpPr txBox="1"/>
      </xdr:nvSpPr>
      <xdr:spPr>
        <a:xfrm>
          <a:off x="2790893" y="4360852"/>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(b)</a:t>
          </a:r>
          <a:endParaRPr kumimoji="1" lang="ja-JP" altLang="en-US" sz="900">
            <a:latin typeface="+mn-ea"/>
            <a:ea typeface="+mn-ea"/>
          </a:endParaRPr>
        </a:p>
      </xdr:txBody>
    </xdr:sp>
    <xdr:clientData/>
  </xdr:twoCellAnchor>
  <xdr:twoCellAnchor>
    <xdr:from>
      <xdr:col>15</xdr:col>
      <xdr:colOff>160088</xdr:colOff>
      <xdr:row>18</xdr:row>
      <xdr:rowOff>88492</xdr:rowOff>
    </xdr:from>
    <xdr:to>
      <xdr:col>17</xdr:col>
      <xdr:colOff>184355</xdr:colOff>
      <xdr:row>18</xdr:row>
      <xdr:rowOff>272847</xdr:rowOff>
    </xdr:to>
    <xdr:sp macro="" textlink="">
      <xdr:nvSpPr>
        <xdr:cNvPr id="26" name="テキスト ボックス 25">
          <a:extLst>
            <a:ext uri="{FF2B5EF4-FFF2-40B4-BE49-F238E27FC236}">
              <a16:creationId xmlns:a16="http://schemas.microsoft.com/office/drawing/2014/main" id="{F2B75536-6FBF-4E9F-A6FC-B679C73FAD28}"/>
            </a:ext>
          </a:extLst>
        </xdr:cNvPr>
        <xdr:cNvSpPr txBox="1"/>
      </xdr:nvSpPr>
      <xdr:spPr>
        <a:xfrm>
          <a:off x="2790893" y="4730977"/>
          <a:ext cx="353832" cy="1824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(c)</a:t>
          </a:r>
          <a:endParaRPr kumimoji="1" lang="ja-JP" altLang="en-US" sz="900">
            <a:latin typeface="+mn-ea"/>
            <a:ea typeface="+mn-ea"/>
          </a:endParaRPr>
        </a:p>
      </xdr:txBody>
    </xdr:sp>
    <xdr:clientData/>
  </xdr:twoCellAnchor>
  <xdr:twoCellAnchor>
    <xdr:from>
      <xdr:col>15</xdr:col>
      <xdr:colOff>160088</xdr:colOff>
      <xdr:row>19</xdr:row>
      <xdr:rowOff>110308</xdr:rowOff>
    </xdr:from>
    <xdr:to>
      <xdr:col>17</xdr:col>
      <xdr:colOff>184355</xdr:colOff>
      <xdr:row>19</xdr:row>
      <xdr:rowOff>294663</xdr:rowOff>
    </xdr:to>
    <xdr:sp macro="" textlink="">
      <xdr:nvSpPr>
        <xdr:cNvPr id="27" name="テキスト ボックス 26">
          <a:extLst>
            <a:ext uri="{FF2B5EF4-FFF2-40B4-BE49-F238E27FC236}">
              <a16:creationId xmlns:a16="http://schemas.microsoft.com/office/drawing/2014/main" id="{790ACEB7-2448-4AD2-8C1F-F66FC7245277}"/>
            </a:ext>
          </a:extLst>
        </xdr:cNvPr>
        <xdr:cNvSpPr txBox="1"/>
      </xdr:nvSpPr>
      <xdr:spPr>
        <a:xfrm>
          <a:off x="2790893" y="5109028"/>
          <a:ext cx="353832" cy="18435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kumimoji="1" lang="en-US" altLang="ja-JP" sz="900">
              <a:latin typeface="+mn-ea"/>
              <a:ea typeface="+mn-ea"/>
            </a:rPr>
            <a:t>(d)</a:t>
          </a:r>
          <a:endParaRPr kumimoji="1" lang="ja-JP" altLang="en-US" sz="900">
            <a:latin typeface="+mn-ea"/>
            <a:ea typeface="+mn-ea"/>
          </a:endParaRPr>
        </a:p>
      </xdr:txBody>
    </xdr:sp>
    <xdr:clientData/>
  </xdr:twoCellAnchor>
  <mc:AlternateContent xmlns:mc="http://schemas.openxmlformats.org/markup-compatibility/2006">
    <mc:Choice xmlns:a14="http://schemas.microsoft.com/office/drawing/2010/main" Requires="a14">
      <xdr:twoCellAnchor editAs="oneCell">
        <xdr:from>
          <xdr:col>4</xdr:col>
          <xdr:colOff>182880</xdr:colOff>
          <xdr:row>101</xdr:row>
          <xdr:rowOff>304800</xdr:rowOff>
        </xdr:from>
        <xdr:to>
          <xdr:col>6</xdr:col>
          <xdr:colOff>19050</xdr:colOff>
          <xdr:row>103</xdr:row>
          <xdr:rowOff>0</xdr:rowOff>
        </xdr:to>
        <xdr:sp macro="" textlink="">
          <xdr:nvSpPr>
            <xdr:cNvPr id="96305" name="Check Box 49" hidden="1">
              <a:extLst>
                <a:ext uri="{63B3BB69-23CF-44E3-9099-C40C66FF867C}">
                  <a14:compatExt spid="_x0000_s96305"/>
                </a:ext>
                <a:ext uri="{FF2B5EF4-FFF2-40B4-BE49-F238E27FC236}">
                  <a16:creationId xmlns:a16="http://schemas.microsoft.com/office/drawing/2014/main" id="{00000000-0008-0000-0100-000031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182880</xdr:colOff>
          <xdr:row>103</xdr:row>
          <xdr:rowOff>0</xdr:rowOff>
        </xdr:from>
        <xdr:to>
          <xdr:col>6</xdr:col>
          <xdr:colOff>19050</xdr:colOff>
          <xdr:row>104</xdr:row>
          <xdr:rowOff>0</xdr:rowOff>
        </xdr:to>
        <xdr:sp macro="" textlink="">
          <xdr:nvSpPr>
            <xdr:cNvPr id="96306" name="Check Box 50" hidden="1">
              <a:extLst>
                <a:ext uri="{63B3BB69-23CF-44E3-9099-C40C66FF867C}">
                  <a14:compatExt spid="_x0000_s96306"/>
                </a:ext>
                <a:ext uri="{FF2B5EF4-FFF2-40B4-BE49-F238E27FC236}">
                  <a16:creationId xmlns:a16="http://schemas.microsoft.com/office/drawing/2014/main" id="{00000000-0008-0000-0100-000032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108</xdr:row>
          <xdr:rowOff>22860</xdr:rowOff>
        </xdr:from>
        <xdr:to>
          <xdr:col>1</xdr:col>
          <xdr:colOff>190500</xdr:colOff>
          <xdr:row>108</xdr:row>
          <xdr:rowOff>342900</xdr:rowOff>
        </xdr:to>
        <xdr:sp macro="" textlink="">
          <xdr:nvSpPr>
            <xdr:cNvPr id="96307" name="Check Box 51" hidden="1">
              <a:extLst>
                <a:ext uri="{63B3BB69-23CF-44E3-9099-C40C66FF867C}">
                  <a14:compatExt spid="_x0000_s96307"/>
                </a:ext>
                <a:ext uri="{FF2B5EF4-FFF2-40B4-BE49-F238E27FC236}">
                  <a16:creationId xmlns:a16="http://schemas.microsoft.com/office/drawing/2014/main" id="{00000000-0008-0000-0100-000033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109</xdr:row>
          <xdr:rowOff>22860</xdr:rowOff>
        </xdr:from>
        <xdr:to>
          <xdr:col>2</xdr:col>
          <xdr:colOff>15240</xdr:colOff>
          <xdr:row>110</xdr:row>
          <xdr:rowOff>19050</xdr:rowOff>
        </xdr:to>
        <xdr:sp macro="" textlink="">
          <xdr:nvSpPr>
            <xdr:cNvPr id="96308" name="Check Box 52" hidden="1">
              <a:extLst>
                <a:ext uri="{63B3BB69-23CF-44E3-9099-C40C66FF867C}">
                  <a14:compatExt spid="_x0000_s96308"/>
                </a:ext>
                <a:ext uri="{FF2B5EF4-FFF2-40B4-BE49-F238E27FC236}">
                  <a16:creationId xmlns:a16="http://schemas.microsoft.com/office/drawing/2014/main" id="{00000000-0008-0000-0100-000034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110</xdr:row>
          <xdr:rowOff>22860</xdr:rowOff>
        </xdr:from>
        <xdr:to>
          <xdr:col>2</xdr:col>
          <xdr:colOff>15240</xdr:colOff>
          <xdr:row>111</xdr:row>
          <xdr:rowOff>0</xdr:rowOff>
        </xdr:to>
        <xdr:sp macro="" textlink="">
          <xdr:nvSpPr>
            <xdr:cNvPr id="96309" name="Check Box 53" hidden="1">
              <a:extLst>
                <a:ext uri="{63B3BB69-23CF-44E3-9099-C40C66FF867C}">
                  <a14:compatExt spid="_x0000_s96309"/>
                </a:ext>
                <a:ext uri="{FF2B5EF4-FFF2-40B4-BE49-F238E27FC236}">
                  <a16:creationId xmlns:a16="http://schemas.microsoft.com/office/drawing/2014/main" id="{00000000-0008-0000-0100-000035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111</xdr:row>
          <xdr:rowOff>22860</xdr:rowOff>
        </xdr:from>
        <xdr:to>
          <xdr:col>2</xdr:col>
          <xdr:colOff>15240</xdr:colOff>
          <xdr:row>112</xdr:row>
          <xdr:rowOff>19050</xdr:rowOff>
        </xdr:to>
        <xdr:sp macro="" textlink="">
          <xdr:nvSpPr>
            <xdr:cNvPr id="96310" name="Check Box 54" hidden="1">
              <a:extLst>
                <a:ext uri="{63B3BB69-23CF-44E3-9099-C40C66FF867C}">
                  <a14:compatExt spid="_x0000_s96310"/>
                </a:ext>
                <a:ext uri="{FF2B5EF4-FFF2-40B4-BE49-F238E27FC236}">
                  <a16:creationId xmlns:a16="http://schemas.microsoft.com/office/drawing/2014/main" id="{00000000-0008-0000-0100-000036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112</xdr:row>
          <xdr:rowOff>22860</xdr:rowOff>
        </xdr:from>
        <xdr:to>
          <xdr:col>2</xdr:col>
          <xdr:colOff>0</xdr:colOff>
          <xdr:row>113</xdr:row>
          <xdr:rowOff>0</xdr:rowOff>
        </xdr:to>
        <xdr:sp macro="" textlink="">
          <xdr:nvSpPr>
            <xdr:cNvPr id="96311" name="Check Box 55" hidden="1">
              <a:extLst>
                <a:ext uri="{63B3BB69-23CF-44E3-9099-C40C66FF867C}">
                  <a14:compatExt spid="_x0000_s96311"/>
                </a:ext>
                <a:ext uri="{FF2B5EF4-FFF2-40B4-BE49-F238E27FC236}">
                  <a16:creationId xmlns:a16="http://schemas.microsoft.com/office/drawing/2014/main" id="{00000000-0008-0000-0100-000037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137160</xdr:colOff>
          <xdr:row>114</xdr:row>
          <xdr:rowOff>22860</xdr:rowOff>
        </xdr:from>
        <xdr:to>
          <xdr:col>2</xdr:col>
          <xdr:colOff>0</xdr:colOff>
          <xdr:row>115</xdr:row>
          <xdr:rowOff>19050</xdr:rowOff>
        </xdr:to>
        <xdr:sp macro="" textlink="">
          <xdr:nvSpPr>
            <xdr:cNvPr id="96312" name="Check Box 56" hidden="1">
              <a:extLst>
                <a:ext uri="{63B3BB69-23CF-44E3-9099-C40C66FF867C}">
                  <a14:compatExt spid="_x0000_s96312"/>
                </a:ext>
                <a:ext uri="{FF2B5EF4-FFF2-40B4-BE49-F238E27FC236}">
                  <a16:creationId xmlns:a16="http://schemas.microsoft.com/office/drawing/2014/main" id="{00000000-0008-0000-0100-000038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52</xdr:row>
          <xdr:rowOff>30480</xdr:rowOff>
        </xdr:from>
        <xdr:to>
          <xdr:col>3</xdr:col>
          <xdr:colOff>57150</xdr:colOff>
          <xdr:row>52</xdr:row>
          <xdr:rowOff>209550</xdr:rowOff>
        </xdr:to>
        <xdr:sp macro="" textlink="">
          <xdr:nvSpPr>
            <xdr:cNvPr id="96314" name="Check Box 58" hidden="1">
              <a:extLst>
                <a:ext uri="{63B3BB69-23CF-44E3-9099-C40C66FF867C}">
                  <a14:compatExt spid="_x0000_s96314"/>
                </a:ext>
                <a:ext uri="{FF2B5EF4-FFF2-40B4-BE49-F238E27FC236}">
                  <a16:creationId xmlns:a16="http://schemas.microsoft.com/office/drawing/2014/main" id="{00000000-0008-0000-0100-00003A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53</xdr:row>
          <xdr:rowOff>22860</xdr:rowOff>
        </xdr:from>
        <xdr:to>
          <xdr:col>3</xdr:col>
          <xdr:colOff>19050</xdr:colOff>
          <xdr:row>53</xdr:row>
          <xdr:rowOff>243840</xdr:rowOff>
        </xdr:to>
        <xdr:sp macro="" textlink="">
          <xdr:nvSpPr>
            <xdr:cNvPr id="96315" name="Check Box 59" hidden="1">
              <a:extLst>
                <a:ext uri="{63B3BB69-23CF-44E3-9099-C40C66FF867C}">
                  <a14:compatExt spid="_x0000_s96315"/>
                </a:ext>
                <a:ext uri="{FF2B5EF4-FFF2-40B4-BE49-F238E27FC236}">
                  <a16:creationId xmlns:a16="http://schemas.microsoft.com/office/drawing/2014/main" id="{00000000-0008-0000-0100-00003B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53</xdr:row>
          <xdr:rowOff>213360</xdr:rowOff>
        </xdr:from>
        <xdr:to>
          <xdr:col>3</xdr:col>
          <xdr:colOff>19050</xdr:colOff>
          <xdr:row>55</xdr:row>
          <xdr:rowOff>57150</xdr:rowOff>
        </xdr:to>
        <xdr:sp macro="" textlink="">
          <xdr:nvSpPr>
            <xdr:cNvPr id="96316" name="Check Box 60" hidden="1">
              <a:extLst>
                <a:ext uri="{63B3BB69-23CF-44E3-9099-C40C66FF867C}">
                  <a14:compatExt spid="_x0000_s96316"/>
                </a:ext>
                <a:ext uri="{FF2B5EF4-FFF2-40B4-BE49-F238E27FC236}">
                  <a16:creationId xmlns:a16="http://schemas.microsoft.com/office/drawing/2014/main" id="{00000000-0008-0000-0100-00003C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190500</xdr:colOff>
          <xdr:row>54</xdr:row>
          <xdr:rowOff>213360</xdr:rowOff>
        </xdr:from>
        <xdr:to>
          <xdr:col>3</xdr:col>
          <xdr:colOff>38100</xdr:colOff>
          <xdr:row>56</xdr:row>
          <xdr:rowOff>19050</xdr:rowOff>
        </xdr:to>
        <xdr:sp macro="" textlink="">
          <xdr:nvSpPr>
            <xdr:cNvPr id="96317" name="Check Box 61" hidden="1">
              <a:extLst>
                <a:ext uri="{63B3BB69-23CF-44E3-9099-C40C66FF867C}">
                  <a14:compatExt spid="_x0000_s96317"/>
                </a:ext>
                <a:ext uri="{FF2B5EF4-FFF2-40B4-BE49-F238E27FC236}">
                  <a16:creationId xmlns:a16="http://schemas.microsoft.com/office/drawing/2014/main" id="{00000000-0008-0000-0100-00003D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twoCellAnchor>
    <xdr:from>
      <xdr:col>38</xdr:col>
      <xdr:colOff>115278</xdr:colOff>
      <xdr:row>0</xdr:row>
      <xdr:rowOff>23884</xdr:rowOff>
    </xdr:from>
    <xdr:to>
      <xdr:col>51</xdr:col>
      <xdr:colOff>239151</xdr:colOff>
      <xdr:row>14</xdr:row>
      <xdr:rowOff>256441</xdr:rowOff>
    </xdr:to>
    <xdr:sp macro="" textlink="">
      <xdr:nvSpPr>
        <xdr:cNvPr id="10" name="正方形/長方形 32">
          <a:extLst>
            <a:ext uri="{FF2B5EF4-FFF2-40B4-BE49-F238E27FC236}">
              <a16:creationId xmlns:a16="http://schemas.microsoft.com/office/drawing/2014/main" id="{000D8395-91ED-2E46-C0DE-AAAB931F381E}"/>
            </a:ext>
          </a:extLst>
        </xdr:cNvPr>
        <xdr:cNvSpPr/>
      </xdr:nvSpPr>
      <xdr:spPr bwMode="auto">
        <a:xfrm>
          <a:off x="7281009" y="23884"/>
          <a:ext cx="6351757" cy="3280557"/>
        </a:xfrm>
        <a:prstGeom prst="rect">
          <a:avLst/>
        </a:prstGeom>
        <a:solidFill>
          <a:schemeClr val="bg1"/>
        </a:solidFill>
        <a:ln w="5715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100" b="1"/>
            <a:t>   【</a:t>
          </a:r>
          <a:r>
            <a:rPr kumimoji="1" lang="ja-JP" altLang="en-US" sz="1100" b="1"/>
            <a:t>記入上の注意</a:t>
          </a:r>
          <a:r>
            <a:rPr kumimoji="1" lang="en-US" altLang="ja-JP" sz="1100" b="1"/>
            <a:t>】</a:t>
          </a:r>
        </a:p>
        <a:p>
          <a:pPr algn="l"/>
          <a:endParaRPr kumimoji="1" lang="en-US" altLang="ja-JP" sz="1100" b="1"/>
        </a:p>
        <a:p>
          <a:pPr algn="l"/>
          <a:r>
            <a:rPr kumimoji="1" lang="ja-JP" altLang="en-US" sz="1100" b="1"/>
            <a:t>　・ 必須の記入箇所は</a:t>
          </a:r>
          <a:r>
            <a:rPr kumimoji="1" lang="ja-JP" altLang="en-US" sz="1100" b="1" u="none"/>
            <a:t>　　　　　　　　のセルです。</a:t>
          </a:r>
          <a:endParaRPr kumimoji="1" lang="en-US" altLang="ja-JP" sz="1100" b="1" u="none"/>
        </a:p>
        <a:p>
          <a:pPr algn="l"/>
          <a:r>
            <a:rPr kumimoji="1" lang="ja-JP" altLang="en-US" sz="1100" b="1" u="none"/>
            <a:t>　</a:t>
          </a:r>
          <a:r>
            <a:rPr kumimoji="1" lang="ja-JP" altLang="en-US" sz="1100" b="1" u="none" baseline="0"/>
            <a:t>   </a:t>
          </a:r>
          <a:r>
            <a:rPr kumimoji="1" lang="ja-JP" altLang="en-US" sz="1100" b="1" u="none"/>
            <a:t>空欄が残っているとエラーになります。</a:t>
          </a:r>
          <a:endParaRPr kumimoji="1" lang="en-US" altLang="ja-JP" sz="1100" b="1" u="none"/>
        </a:p>
        <a:p>
          <a:pPr algn="l"/>
          <a:r>
            <a:rPr kumimoji="1" lang="ja-JP" altLang="en-US" sz="1100" b="1" u="none"/>
            <a:t>   </a:t>
          </a:r>
          <a:endParaRPr kumimoji="1" lang="en-US" altLang="ja-JP" sz="1100" b="1" u="none"/>
        </a:p>
        <a:p>
          <a:pPr algn="l"/>
          <a:r>
            <a:rPr kumimoji="1" lang="ja-JP" altLang="en-US" sz="1100" b="1" u="none"/>
            <a:t>　・ 先に「基本情報入力シート」及び「別紙様式２－２」を完成させてください。</a:t>
          </a:r>
          <a:endParaRPr kumimoji="1" lang="en-US" altLang="ja-JP" sz="1100" b="1" u="none"/>
        </a:p>
        <a:p>
          <a:pPr algn="l"/>
          <a:r>
            <a:rPr kumimoji="1" lang="ja-JP" altLang="en-US" sz="1100" b="1" u="none"/>
            <a:t>　　これらのシートでの</a:t>
          </a:r>
          <a:r>
            <a:rPr kumimoji="1" lang="ja-JP" altLang="en-US" sz="1100" b="1" u="none" baseline="0"/>
            <a:t>記入内容に応じて、入力が不要な欄が非表示になります。</a:t>
          </a:r>
          <a:endParaRPr kumimoji="1" lang="en-US" altLang="ja-JP" sz="1100" b="1" u="none"/>
        </a:p>
        <a:p>
          <a:pPr algn="l"/>
          <a:endParaRPr kumimoji="1" lang="en-US" altLang="ja-JP" sz="1100" b="1" u="none"/>
        </a:p>
        <a:p>
          <a:pPr algn="l"/>
          <a:r>
            <a:rPr kumimoji="1" lang="ja-JP" altLang="en-US" sz="1100" b="1" u="none"/>
            <a:t>　</a:t>
          </a:r>
          <a:r>
            <a:rPr kumimoji="1" lang="ja-JP" altLang="en-US" sz="1100" b="1" u="none">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濃いオレンジ色のセルに「</a:t>
          </a:r>
          <a:r>
            <a:rPr kumimoji="1" lang="en-US" altLang="ja-JP"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」が表示された場合、記入内容が要件を満たして</a:t>
          </a:r>
          <a:r>
            <a:rPr kumimoji="1" lang="ja-JP" altLang="en-US" sz="1100" b="1">
              <a:solidFill>
                <a:schemeClr val="dk1"/>
              </a:solidFill>
              <a:effectLst/>
              <a:latin typeface="+mn-lt"/>
              <a:ea typeface="+mn-ea"/>
              <a:cs typeface="+mn-cs"/>
            </a:rPr>
            <a:t>いないか、</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未入力の欄がありますので</a:t>
          </a:r>
          <a:r>
            <a:rPr kumimoji="1" lang="ja-JP" altLang="ja-JP" sz="1100" b="1">
              <a:solidFill>
                <a:schemeClr val="dk1"/>
              </a:solidFill>
              <a:effectLst/>
              <a:latin typeface="+mn-lt"/>
              <a:ea typeface="+mn-ea"/>
              <a:cs typeface="+mn-cs"/>
            </a:rPr>
            <a:t>修正</a:t>
          </a:r>
          <a:r>
            <a:rPr kumimoji="1" lang="ja-JP" altLang="en-US" sz="1100" b="1">
              <a:solidFill>
                <a:schemeClr val="dk1"/>
              </a:solidFill>
              <a:effectLst/>
              <a:latin typeface="+mn-lt"/>
              <a:ea typeface="+mn-ea"/>
              <a:cs typeface="+mn-cs"/>
            </a:rPr>
            <a:t>してください。</a:t>
          </a:r>
          <a:endParaRPr kumimoji="1" lang="en-US" altLang="ja-JP" sz="1100" b="1">
            <a:solidFill>
              <a:schemeClr val="dk1"/>
            </a:solidFill>
            <a:effectLst/>
            <a:latin typeface="+mn-lt"/>
            <a:ea typeface="+mn-ea"/>
            <a:cs typeface="+mn-cs"/>
          </a:endParaRPr>
        </a:p>
        <a:p>
          <a:pPr algn="l"/>
          <a:r>
            <a:rPr kumimoji="1" lang="ja-JP" altLang="en-US" sz="1100" b="1">
              <a:solidFill>
                <a:schemeClr val="dk1"/>
              </a:solidFill>
              <a:effectLst/>
              <a:latin typeface="+mn-lt"/>
              <a:ea typeface="+mn-ea"/>
              <a:cs typeface="+mn-cs"/>
            </a:rPr>
            <a:t>　　グレー色のセルの「</a:t>
          </a:r>
          <a:r>
            <a:rPr kumimoji="1" lang="en-US" altLang="ja-JP" sz="1100" b="1">
              <a:solidFill>
                <a:schemeClr val="dk1"/>
              </a:solidFill>
              <a:effectLst/>
              <a:latin typeface="+mn-lt"/>
              <a:ea typeface="+mn-ea"/>
              <a:cs typeface="+mn-cs"/>
            </a:rPr>
            <a:t>×</a:t>
          </a:r>
          <a:r>
            <a:rPr kumimoji="1" lang="ja-JP" altLang="en-US" sz="1100" b="1">
              <a:solidFill>
                <a:schemeClr val="dk1"/>
              </a:solidFill>
              <a:effectLst/>
              <a:latin typeface="+mn-lt"/>
              <a:ea typeface="+mn-ea"/>
              <a:cs typeface="+mn-cs"/>
            </a:rPr>
            <a:t>」および空欄は、要件には影響しません。</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endParaRPr kumimoji="1" lang="en-US" altLang="ja-JP" sz="1100" b="1" u="none">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u="none">
              <a:solidFill>
                <a:schemeClr val="dk1"/>
              </a:solidFill>
              <a:effectLst/>
              <a:latin typeface="+mn-lt"/>
              <a:ea typeface="+mn-ea"/>
              <a:cs typeface="+mn-cs"/>
            </a:rPr>
            <a:t>   ・</a:t>
          </a:r>
          <a:r>
            <a:rPr kumimoji="1" lang="ja-JP" altLang="en-US" sz="1100" b="1" u="none" baseline="0">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本処遇改善計画書に記載された金額は見込額であり、提出後の運営状況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利用者数等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1">
              <a:solidFill>
                <a:schemeClr val="dk1"/>
              </a:solidFill>
              <a:effectLst/>
              <a:latin typeface="+mn-lt"/>
              <a:ea typeface="+mn-ea"/>
              <a:cs typeface="+mn-cs"/>
            </a:rPr>
            <a:t>　　</a:t>
          </a:r>
          <a:r>
            <a:rPr kumimoji="1" lang="ja-JP" altLang="ja-JP" sz="1100" b="1">
              <a:solidFill>
                <a:schemeClr val="dk1"/>
              </a:solidFill>
              <a:effectLst/>
              <a:latin typeface="+mn-lt"/>
              <a:ea typeface="+mn-ea"/>
              <a:cs typeface="+mn-cs"/>
            </a:rPr>
            <a:t>人員配置状況</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職員数等</a:t>
          </a:r>
          <a:r>
            <a:rPr kumimoji="1" lang="ja-JP" altLang="en-US" sz="1100" b="1">
              <a:solidFill>
                <a:schemeClr val="dk1"/>
              </a:solidFill>
              <a:effectLst/>
              <a:latin typeface="+mn-lt"/>
              <a:ea typeface="+mn-ea"/>
              <a:cs typeface="+mn-cs"/>
            </a:rPr>
            <a:t>）</a:t>
          </a:r>
          <a:r>
            <a:rPr kumimoji="1" lang="ja-JP" altLang="ja-JP" sz="1100" b="1">
              <a:solidFill>
                <a:schemeClr val="dk1"/>
              </a:solidFill>
              <a:effectLst/>
              <a:latin typeface="+mn-lt"/>
              <a:ea typeface="+mn-ea"/>
              <a:cs typeface="+mn-cs"/>
            </a:rPr>
            <a:t>その他の事由により変動があっても差し支え</a:t>
          </a:r>
          <a:r>
            <a:rPr kumimoji="1" lang="ja-JP" altLang="en-US" sz="1100" b="1">
              <a:solidFill>
                <a:schemeClr val="dk1"/>
              </a:solidFill>
              <a:effectLst/>
              <a:latin typeface="+mn-lt"/>
              <a:ea typeface="+mn-ea"/>
              <a:cs typeface="+mn-cs"/>
            </a:rPr>
            <a:t>ありません。</a:t>
          </a:r>
          <a:endParaRPr kumimoji="1" lang="en-US" altLang="ja-JP" sz="1100" b="1">
            <a:solidFill>
              <a:schemeClr val="dk1"/>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endParaRPr lang="ja-JP" altLang="ja-JP" sz="1100" b="1">
            <a:effectLst/>
          </a:endParaRPr>
        </a:p>
      </xdr:txBody>
    </xdr:sp>
    <xdr:clientData/>
  </xdr:twoCellAnchor>
  <xdr:twoCellAnchor>
    <xdr:from>
      <xdr:col>41</xdr:col>
      <xdr:colOff>138870</xdr:colOff>
      <xdr:row>3</xdr:row>
      <xdr:rowOff>79902</xdr:rowOff>
    </xdr:from>
    <xdr:to>
      <xdr:col>42</xdr:col>
      <xdr:colOff>258493</xdr:colOff>
      <xdr:row>3</xdr:row>
      <xdr:rowOff>309991</xdr:rowOff>
    </xdr:to>
    <xdr:sp macro="" textlink="">
      <xdr:nvSpPr>
        <xdr:cNvPr id="11" name="正方形/長方形 33">
          <a:extLst>
            <a:ext uri="{FF2B5EF4-FFF2-40B4-BE49-F238E27FC236}">
              <a16:creationId xmlns:a16="http://schemas.microsoft.com/office/drawing/2014/main" id="{5FC92321-3678-F6BA-6989-2E131B9CCD57}"/>
            </a:ext>
          </a:extLst>
        </xdr:cNvPr>
        <xdr:cNvSpPr/>
      </xdr:nvSpPr>
      <xdr:spPr bwMode="auto">
        <a:xfrm>
          <a:off x="8740678" y="622094"/>
          <a:ext cx="529930" cy="230089"/>
        </a:xfrm>
        <a:prstGeom prst="rect">
          <a:avLst/>
        </a:prstGeom>
        <a:solidFill>
          <a:srgbClr val="FFF2C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100" b="1"/>
            <a:t>薄橙色</a:t>
          </a:r>
        </a:p>
      </xdr:txBody>
    </xdr:sp>
    <xdr:clientData/>
  </xdr:twoCellAnchor>
  <xdr:twoCellAnchor>
    <xdr:from>
      <xdr:col>38</xdr:col>
      <xdr:colOff>259143</xdr:colOff>
      <xdr:row>13</xdr:row>
      <xdr:rowOff>62548</xdr:rowOff>
    </xdr:from>
    <xdr:to>
      <xdr:col>41</xdr:col>
      <xdr:colOff>66471</xdr:colOff>
      <xdr:row>14</xdr:row>
      <xdr:rowOff>148793</xdr:rowOff>
    </xdr:to>
    <xdr:grpSp>
      <xdr:nvGrpSpPr>
        <xdr:cNvPr id="32" name="グループ化 31">
          <a:extLst>
            <a:ext uri="{FF2B5EF4-FFF2-40B4-BE49-F238E27FC236}">
              <a16:creationId xmlns:a16="http://schemas.microsoft.com/office/drawing/2014/main" id="{4CED0174-DEAC-981B-2551-6E9CBB00D7FC}"/>
            </a:ext>
          </a:extLst>
        </xdr:cNvPr>
        <xdr:cNvGrpSpPr/>
      </xdr:nvGrpSpPr>
      <xdr:grpSpPr>
        <a:xfrm>
          <a:off x="7554216" y="3015629"/>
          <a:ext cx="1248502" cy="189447"/>
          <a:chOff x="6938092" y="3722887"/>
          <a:chExt cx="1009859" cy="194419"/>
        </a:xfrm>
      </xdr:grpSpPr>
      <xdr:sp macro="" textlink="">
        <xdr:nvSpPr>
          <xdr:cNvPr id="28" name="正方形/長方形 36">
            <a:extLst>
              <a:ext uri="{FF2B5EF4-FFF2-40B4-BE49-F238E27FC236}">
                <a16:creationId xmlns:a16="http://schemas.microsoft.com/office/drawing/2014/main" id="{B2892D27-D783-9CBC-7DC2-E0C0D7E2F522}"/>
              </a:ext>
            </a:extLst>
          </xdr:cNvPr>
          <xdr:cNvSpPr/>
        </xdr:nvSpPr>
        <xdr:spPr bwMode="auto">
          <a:xfrm>
            <a:off x="6938092" y="3724100"/>
            <a:ext cx="179442" cy="191991"/>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050" b="1"/>
              <a:t>○</a:t>
            </a:r>
          </a:p>
        </xdr:txBody>
      </xdr:sp>
      <xdr:sp macro="" textlink="">
        <xdr:nvSpPr>
          <xdr:cNvPr id="48" name="テキスト ボックス 40">
            <a:extLst>
              <a:ext uri="{FF2B5EF4-FFF2-40B4-BE49-F238E27FC236}">
                <a16:creationId xmlns:a16="http://schemas.microsoft.com/office/drawing/2014/main" id="{627E817E-4221-87A4-E839-748FEE986E43}"/>
              </a:ext>
            </a:extLst>
          </xdr:cNvPr>
          <xdr:cNvSpPr txBox="1"/>
        </xdr:nvSpPr>
        <xdr:spPr>
          <a:xfrm>
            <a:off x="7079037" y="3722887"/>
            <a:ext cx="868914" cy="1944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要件を満たす</a:t>
            </a:r>
          </a:p>
        </xdr:txBody>
      </xdr:sp>
    </xdr:grpSp>
    <xdr:clientData/>
  </xdr:twoCellAnchor>
  <xdr:twoCellAnchor>
    <xdr:from>
      <xdr:col>41</xdr:col>
      <xdr:colOff>141092</xdr:colOff>
      <xdr:row>13</xdr:row>
      <xdr:rowOff>38194</xdr:rowOff>
    </xdr:from>
    <xdr:to>
      <xdr:col>47</xdr:col>
      <xdr:colOff>400316</xdr:colOff>
      <xdr:row>14</xdr:row>
      <xdr:rowOff>148793</xdr:rowOff>
    </xdr:to>
    <xdr:grpSp>
      <xdr:nvGrpSpPr>
        <xdr:cNvPr id="33" name="グループ化 32">
          <a:extLst>
            <a:ext uri="{FF2B5EF4-FFF2-40B4-BE49-F238E27FC236}">
              <a16:creationId xmlns:a16="http://schemas.microsoft.com/office/drawing/2014/main" id="{BA6A2050-325C-8078-8FB3-1CC46BE2D21B}"/>
            </a:ext>
          </a:extLst>
        </xdr:cNvPr>
        <xdr:cNvGrpSpPr/>
      </xdr:nvGrpSpPr>
      <xdr:grpSpPr>
        <a:xfrm>
          <a:off x="8877339" y="2995085"/>
          <a:ext cx="3338450" cy="209991"/>
          <a:chOff x="8088943" y="3734169"/>
          <a:chExt cx="2537585" cy="198229"/>
        </a:xfrm>
      </xdr:grpSpPr>
      <xdr:sp macro="" textlink="">
        <xdr:nvSpPr>
          <xdr:cNvPr id="29" name="正方形/長方形 37">
            <a:extLst>
              <a:ext uri="{FF2B5EF4-FFF2-40B4-BE49-F238E27FC236}">
                <a16:creationId xmlns:a16="http://schemas.microsoft.com/office/drawing/2014/main" id="{1B486725-7272-675E-CD9C-A21BA17FF637}"/>
              </a:ext>
            </a:extLst>
          </xdr:cNvPr>
          <xdr:cNvSpPr/>
        </xdr:nvSpPr>
        <xdr:spPr bwMode="auto">
          <a:xfrm>
            <a:off x="8088943" y="3736336"/>
            <a:ext cx="175996" cy="193896"/>
          </a:xfrm>
          <a:prstGeom prst="rect">
            <a:avLst/>
          </a:prstGeom>
          <a:solidFill>
            <a:srgbClr val="FFC000"/>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050" b="1" i="0"/>
              <a:t>×</a:t>
            </a:r>
            <a:endParaRPr kumimoji="1" lang="ja-JP" altLang="en-US" sz="1050" b="1" i="0"/>
          </a:p>
        </xdr:txBody>
      </xdr:sp>
      <xdr:sp macro="" textlink="">
        <xdr:nvSpPr>
          <xdr:cNvPr id="49" name="テキスト ボックス 41">
            <a:extLst>
              <a:ext uri="{FF2B5EF4-FFF2-40B4-BE49-F238E27FC236}">
                <a16:creationId xmlns:a16="http://schemas.microsoft.com/office/drawing/2014/main" id="{EF836C9C-1452-8D09-7AD4-0611CA345A5B}"/>
              </a:ext>
            </a:extLst>
          </xdr:cNvPr>
          <xdr:cNvSpPr txBox="1"/>
        </xdr:nvSpPr>
        <xdr:spPr>
          <a:xfrm>
            <a:off x="8250999" y="3734169"/>
            <a:ext cx="2375529" cy="1982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r>
              <a:rPr kumimoji="1" lang="ja-JP" altLang="en-US" sz="1100" b="1"/>
              <a:t>要件を満たさない（または未入力あり）</a:t>
            </a:r>
          </a:p>
        </xdr:txBody>
      </xdr:sp>
    </xdr:grpSp>
    <xdr:clientData/>
  </xdr:twoCellAnchor>
  <xdr:twoCellAnchor>
    <xdr:from>
      <xdr:col>46</xdr:col>
      <xdr:colOff>482691</xdr:colOff>
      <xdr:row>13</xdr:row>
      <xdr:rowOff>38958</xdr:rowOff>
    </xdr:from>
    <xdr:to>
      <xdr:col>50</xdr:col>
      <xdr:colOff>221002</xdr:colOff>
      <xdr:row>14</xdr:row>
      <xdr:rowOff>151928</xdr:rowOff>
    </xdr:to>
    <xdr:grpSp>
      <xdr:nvGrpSpPr>
        <xdr:cNvPr id="35" name="グループ化 34">
          <a:extLst>
            <a:ext uri="{FF2B5EF4-FFF2-40B4-BE49-F238E27FC236}">
              <a16:creationId xmlns:a16="http://schemas.microsoft.com/office/drawing/2014/main" id="{FCE8A94C-E8E4-950A-7846-09E13D73B28A}"/>
            </a:ext>
          </a:extLst>
        </xdr:cNvPr>
        <xdr:cNvGrpSpPr/>
      </xdr:nvGrpSpPr>
      <xdr:grpSpPr>
        <a:xfrm>
          <a:off x="11743229" y="2995849"/>
          <a:ext cx="1545825" cy="212362"/>
          <a:chOff x="11042315" y="3748290"/>
          <a:chExt cx="1482574" cy="200610"/>
        </a:xfrm>
      </xdr:grpSpPr>
      <xdr:sp macro="" textlink="">
        <xdr:nvSpPr>
          <xdr:cNvPr id="51" name="テキスト ボックス 42">
            <a:extLst>
              <a:ext uri="{FF2B5EF4-FFF2-40B4-BE49-F238E27FC236}">
                <a16:creationId xmlns:a16="http://schemas.microsoft.com/office/drawing/2014/main" id="{8668F91B-6A27-4E41-980A-CBBC1001A4D8}"/>
              </a:ext>
            </a:extLst>
          </xdr:cNvPr>
          <xdr:cNvSpPr txBox="1"/>
        </xdr:nvSpPr>
        <xdr:spPr>
          <a:xfrm>
            <a:off x="11198165" y="3748290"/>
            <a:ext cx="1326724" cy="20061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ctr">
            <a:noAutofit/>
          </a:bodyPr>
          <a:lstStyle/>
          <a:p>
            <a:pPr algn="l"/>
            <a:r>
              <a:rPr kumimoji="1" lang="ja-JP" altLang="en-US" sz="1100" b="1"/>
              <a:t>要件には影響せず</a:t>
            </a:r>
            <a:endParaRPr kumimoji="1" lang="en-US" altLang="ja-JP" sz="1100" b="1"/>
          </a:p>
        </xdr:txBody>
      </xdr:sp>
      <xdr:sp macro="" textlink="">
        <xdr:nvSpPr>
          <xdr:cNvPr id="30" name="正方形/長方形 38">
            <a:extLst>
              <a:ext uri="{FF2B5EF4-FFF2-40B4-BE49-F238E27FC236}">
                <a16:creationId xmlns:a16="http://schemas.microsoft.com/office/drawing/2014/main" id="{DCB14FEA-3A1D-AEEE-C8A4-079C0A57F344}"/>
              </a:ext>
            </a:extLst>
          </xdr:cNvPr>
          <xdr:cNvSpPr/>
        </xdr:nvSpPr>
        <xdr:spPr bwMode="auto">
          <a:xfrm>
            <a:off x="11042315" y="3753556"/>
            <a:ext cx="188662" cy="191430"/>
          </a:xfrm>
          <a:prstGeom prst="rect">
            <a:avLst/>
          </a:prstGeom>
          <a:solidFill>
            <a:schemeClr val="bg1">
              <a:lumMod val="95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en-US" altLang="ja-JP" sz="1100" b="1" i="0"/>
              <a:t>×</a:t>
            </a:r>
            <a:endParaRPr kumimoji="1" lang="ja-JP" altLang="en-US" sz="1100" b="1" i="0"/>
          </a:p>
        </xdr:txBody>
      </xdr:sp>
    </xdr:grpSp>
    <xdr:clientData/>
  </xdr:twoCellAnchor>
  <mc:AlternateContent xmlns:mc="http://schemas.openxmlformats.org/markup-compatibility/2006">
    <mc:Choice xmlns:a14="http://schemas.microsoft.com/office/drawing/2010/main" Requires="a14">
      <xdr:twoCellAnchor editAs="oneCell">
        <xdr:from>
          <xdr:col>0</xdr:col>
          <xdr:colOff>137160</xdr:colOff>
          <xdr:row>113</xdr:row>
          <xdr:rowOff>22860</xdr:rowOff>
        </xdr:from>
        <xdr:to>
          <xdr:col>2</xdr:col>
          <xdr:colOff>15240</xdr:colOff>
          <xdr:row>114</xdr:row>
          <xdr:rowOff>0</xdr:rowOff>
        </xdr:to>
        <xdr:sp macro="" textlink="">
          <xdr:nvSpPr>
            <xdr:cNvPr id="96339" name="Check Box 83" hidden="1">
              <a:extLst>
                <a:ext uri="{63B3BB69-23CF-44E3-9099-C40C66FF867C}">
                  <a14:compatExt spid="_x0000_s96339"/>
                </a:ext>
                <a:ext uri="{FF2B5EF4-FFF2-40B4-BE49-F238E27FC236}">
                  <a16:creationId xmlns:a16="http://schemas.microsoft.com/office/drawing/2014/main" id="{00000000-0008-0000-0100-00005378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85</xdr:row>
          <xdr:rowOff>135255</xdr:rowOff>
        </xdr:from>
        <xdr:to>
          <xdr:col>6</xdr:col>
          <xdr:colOff>15240</xdr:colOff>
          <xdr:row>99</xdr:row>
          <xdr:rowOff>20955</xdr:rowOff>
        </xdr:to>
        <xdr:grpSp>
          <xdr:nvGrpSpPr>
            <xdr:cNvPr id="13" name="Group 41">
              <a:extLst>
                <a:ext uri="{FF2B5EF4-FFF2-40B4-BE49-F238E27FC236}">
                  <a16:creationId xmlns:a16="http://schemas.microsoft.com/office/drawing/2014/main" id="{1262E550-7BE7-4F13-813A-4A8A41B6EA6B}"/>
                </a:ext>
              </a:extLst>
            </xdr:cNvPr>
            <xdr:cNvGrpSpPr>
              <a:grpSpLocks/>
            </xdr:cNvGrpSpPr>
          </xdr:nvGrpSpPr>
          <xdr:grpSpPr bwMode="auto">
            <a:xfrm>
              <a:off x="940904" y="20365858"/>
              <a:ext cx="154885" cy="31573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15240</xdr:colOff>
          <xdr:row>100</xdr:row>
          <xdr:rowOff>0</xdr:rowOff>
        </xdr:to>
        <xdr:grpSp>
          <xdr:nvGrpSpPr>
            <xdr:cNvPr id="14" name="Group 41">
              <a:extLst>
                <a:ext uri="{FF2B5EF4-FFF2-40B4-BE49-F238E27FC236}">
                  <a16:creationId xmlns:a16="http://schemas.microsoft.com/office/drawing/2014/main" id="{B24E1EB2-C1B6-405D-9345-050FE492A078}"/>
                </a:ext>
              </a:extLst>
            </xdr:cNvPr>
            <xdr:cNvGrpSpPr>
              <a:grpSpLocks/>
            </xdr:cNvGrpSpPr>
          </xdr:nvGrpSpPr>
          <xdr:grpSpPr bwMode="auto">
            <a:xfrm>
              <a:off x="940904" y="23315543"/>
              <a:ext cx="154885" cy="265044"/>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85</xdr:row>
          <xdr:rowOff>131445</xdr:rowOff>
        </xdr:from>
        <xdr:to>
          <xdr:col>6</xdr:col>
          <xdr:colOff>19050</xdr:colOff>
          <xdr:row>99</xdr:row>
          <xdr:rowOff>17145</xdr:rowOff>
        </xdr:to>
        <xdr:grpSp>
          <xdr:nvGrpSpPr>
            <xdr:cNvPr id="15" name="Group 41">
              <a:extLst>
                <a:ext uri="{FF2B5EF4-FFF2-40B4-BE49-F238E27FC236}">
                  <a16:creationId xmlns:a16="http://schemas.microsoft.com/office/drawing/2014/main" id="{B4287DD6-F858-47AB-B07D-3E133B3D7DAF}"/>
                </a:ext>
              </a:extLst>
            </xdr:cNvPr>
            <xdr:cNvGrpSpPr>
              <a:grpSpLocks/>
            </xdr:cNvGrpSpPr>
          </xdr:nvGrpSpPr>
          <xdr:grpSpPr bwMode="auto">
            <a:xfrm>
              <a:off x="940904" y="20369668"/>
              <a:ext cx="151075" cy="315733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5</xdr:col>
          <xdr:colOff>38100</xdr:colOff>
          <xdr:row>98</xdr:row>
          <xdr:rowOff>0</xdr:rowOff>
        </xdr:from>
        <xdr:to>
          <xdr:col>6</xdr:col>
          <xdr:colOff>19050</xdr:colOff>
          <xdr:row>100</xdr:row>
          <xdr:rowOff>0</xdr:rowOff>
        </xdr:to>
        <xdr:grpSp>
          <xdr:nvGrpSpPr>
            <xdr:cNvPr id="16" name="Group 41">
              <a:extLst>
                <a:ext uri="{FF2B5EF4-FFF2-40B4-BE49-F238E27FC236}">
                  <a16:creationId xmlns:a16="http://schemas.microsoft.com/office/drawing/2014/main" id="{3E91A583-1411-448A-B12A-EB88739D95FC}"/>
                </a:ext>
              </a:extLst>
            </xdr:cNvPr>
            <xdr:cNvGrpSpPr>
              <a:grpSpLocks/>
            </xdr:cNvGrpSpPr>
          </xdr:nvGrpSpPr>
          <xdr:grpSpPr bwMode="auto">
            <a:xfrm>
              <a:off x="940904" y="23315543"/>
              <a:ext cx="151075" cy="265044"/>
              <a:chOff x="9239" y="107537"/>
              <a:chExt cx="2190" cy="12573"/>
            </a:xfrm>
          </xdr:grpSpPr>
        </xdr:grp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10</xdr:col>
      <xdr:colOff>744416</xdr:colOff>
      <xdr:row>0</xdr:row>
      <xdr:rowOff>113123</xdr:rowOff>
    </xdr:from>
    <xdr:to>
      <xdr:col>29</xdr:col>
      <xdr:colOff>1058975</xdr:colOff>
      <xdr:row>3</xdr:row>
      <xdr:rowOff>36600</xdr:rowOff>
    </xdr:to>
    <xdr:grpSp>
      <xdr:nvGrpSpPr>
        <xdr:cNvPr id="12" name="グループ化 11">
          <a:extLst>
            <a:ext uri="{FF2B5EF4-FFF2-40B4-BE49-F238E27FC236}">
              <a16:creationId xmlns:a16="http://schemas.microsoft.com/office/drawing/2014/main" id="{E0C4980F-ECD3-4756-814D-E262B833B186}"/>
            </a:ext>
          </a:extLst>
        </xdr:cNvPr>
        <xdr:cNvGrpSpPr/>
      </xdr:nvGrpSpPr>
      <xdr:grpSpPr>
        <a:xfrm>
          <a:off x="5049007" y="113123"/>
          <a:ext cx="9885766" cy="898128"/>
          <a:chOff x="-35092518" y="191476"/>
          <a:chExt cx="251074291" cy="2218353"/>
        </a:xfrm>
      </xdr:grpSpPr>
      <xdr:sp macro="" textlink="">
        <xdr:nvSpPr>
          <xdr:cNvPr id="13" name="正方形/長方形 12">
            <a:extLst>
              <a:ext uri="{FF2B5EF4-FFF2-40B4-BE49-F238E27FC236}">
                <a16:creationId xmlns:a16="http://schemas.microsoft.com/office/drawing/2014/main" id="{70F7BFB9-BB83-2CB0-EEC3-53ECF01ACC99}"/>
              </a:ext>
            </a:extLst>
          </xdr:cNvPr>
          <xdr:cNvSpPr/>
        </xdr:nvSpPr>
        <xdr:spPr bwMode="auto">
          <a:xfrm>
            <a:off x="-35092518" y="191476"/>
            <a:ext cx="251074291" cy="2218353"/>
          </a:xfrm>
          <a:prstGeom prst="rect">
            <a:avLst/>
          </a:prstGeom>
          <a:noFill/>
          <a:ln w="76200">
            <a:solidFill>
              <a:sysClr val="windowText" lastClr="000000"/>
            </a:solidFill>
            <a:headEnd type="none" w="med" len="med"/>
            <a:tailEnd type="none" w="med" len="med"/>
          </a:ln>
        </xdr:spPr>
        <xdr:style>
          <a:lnRef idx="2">
            <a:schemeClr val="accent6"/>
          </a:lnRef>
          <a:fillRef idx="1">
            <a:schemeClr val="lt1"/>
          </a:fillRef>
          <a:effectRef idx="0">
            <a:schemeClr val="accent6"/>
          </a:effectRef>
          <a:fontRef idx="minor">
            <a:schemeClr val="dk1"/>
          </a:fontRef>
        </xdr:style>
        <xdr:txBody>
          <a:bodyPr vertOverflow="clip" wrap="square" lIns="18288" tIns="0" rIns="0" bIns="0" rtlCol="0" anchor="ctr" upright="1"/>
          <a:lstStyle/>
          <a:p>
            <a:pPr algn="l"/>
            <a:r>
              <a:rPr kumimoji="1" lang="en-US" altLang="ja-JP" sz="1800" b="1"/>
              <a:t>  【</a:t>
            </a:r>
            <a:r>
              <a:rPr kumimoji="1" lang="ja-JP" altLang="en-US" sz="1800" b="1"/>
              <a:t>記入上の注意</a:t>
            </a:r>
            <a:r>
              <a:rPr kumimoji="1" lang="en-US" altLang="ja-JP" sz="1800" b="1"/>
              <a:t>】</a:t>
            </a:r>
          </a:p>
          <a:p>
            <a:pPr algn="l"/>
            <a:r>
              <a:rPr kumimoji="1" lang="ja-JP" altLang="en-US" sz="1800" b="1">
                <a:latin typeface="+mn-ea"/>
                <a:ea typeface="+mn-ea"/>
              </a:rPr>
              <a:t>　・　</a:t>
            </a:r>
            <a:r>
              <a:rPr kumimoji="1" lang="ja-JP" altLang="en-US" sz="1800" b="1" baseline="0">
                <a:latin typeface="+mn-ea"/>
                <a:ea typeface="+mn-ea"/>
              </a:rPr>
              <a:t>　　　　　　                 </a:t>
            </a:r>
            <a:r>
              <a:rPr kumimoji="1" lang="ja-JP" altLang="en-US" sz="1800" b="1">
                <a:latin typeface="+mn-ea"/>
                <a:ea typeface="+mn-ea"/>
              </a:rPr>
              <a:t>のセルは必ず入力してください。空欄がある場合は不備となります。</a:t>
            </a:r>
            <a:endParaRPr kumimoji="1" lang="en-US" altLang="ja-JP" sz="1800" b="1">
              <a:latin typeface="+mn-ea"/>
              <a:ea typeface="+mn-ea"/>
            </a:endParaRPr>
          </a:p>
        </xdr:txBody>
      </xdr:sp>
      <xdr:sp macro="" textlink="">
        <xdr:nvSpPr>
          <xdr:cNvPr id="14" name="正方形/長方形 13">
            <a:extLst>
              <a:ext uri="{FF2B5EF4-FFF2-40B4-BE49-F238E27FC236}">
                <a16:creationId xmlns:a16="http://schemas.microsoft.com/office/drawing/2014/main" id="{2133CBD2-6EA0-3C18-3744-F88FD6437917}"/>
              </a:ext>
            </a:extLst>
          </xdr:cNvPr>
          <xdr:cNvSpPr/>
        </xdr:nvSpPr>
        <xdr:spPr bwMode="auto">
          <a:xfrm>
            <a:off x="-26902870" y="1408943"/>
            <a:ext cx="26320647" cy="593612"/>
          </a:xfrm>
          <a:prstGeom prst="rect">
            <a:avLst/>
          </a:prstGeom>
          <a:solidFill>
            <a:schemeClr val="accent6">
              <a:lumMod val="20000"/>
              <a:lumOff val="80000"/>
            </a:schemeClr>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オレンジ色</a:t>
            </a:r>
          </a:p>
        </xdr:txBody>
      </xdr:sp>
    </xdr:grpSp>
    <xdr:clientData/>
  </xdr:twoCellAnchor>
  <xdr:twoCellAnchor>
    <xdr:from>
      <xdr:col>11</xdr:col>
      <xdr:colOff>976312</xdr:colOff>
      <xdr:row>1</xdr:row>
      <xdr:rowOff>249391</xdr:rowOff>
    </xdr:from>
    <xdr:to>
      <xdr:col>13</xdr:col>
      <xdr:colOff>668654</xdr:colOff>
      <xdr:row>2</xdr:row>
      <xdr:rowOff>190500</xdr:rowOff>
    </xdr:to>
    <xdr:sp macro="" textlink="">
      <xdr:nvSpPr>
        <xdr:cNvPr id="2" name="正方形/長方形 1">
          <a:extLst>
            <a:ext uri="{FF2B5EF4-FFF2-40B4-BE49-F238E27FC236}">
              <a16:creationId xmlns:a16="http://schemas.microsoft.com/office/drawing/2014/main" id="{C4682990-EB1D-414F-B9B2-E9B128430C2F}"/>
            </a:ext>
          </a:extLst>
        </xdr:cNvPr>
        <xdr:cNvSpPr/>
      </xdr:nvSpPr>
      <xdr:spPr bwMode="auto">
        <a:xfrm>
          <a:off x="6488906" y="606579"/>
          <a:ext cx="1073467" cy="203046"/>
        </a:xfrm>
        <a:prstGeom prst="rect">
          <a:avLst/>
        </a:prstGeom>
        <a:solidFill>
          <a:srgbClr val="FFE5FC"/>
        </a:solidFill>
        <a:ln w="9525" cap="flat" cmpd="sng" algn="ctr">
          <a:solidFill>
            <a:sysClr val="windowText" lastClr="000000"/>
          </a:solidFill>
          <a:prstDash val="solid"/>
          <a:round/>
          <a:headEnd type="none" w="med" len="med"/>
          <a:tailEnd type="none" w="med" len="med"/>
        </a:ln>
        <a:effectLst/>
      </xdr:spPr>
      <xdr:txBody>
        <a:bodyPr vertOverflow="clip" wrap="square" lIns="18288" tIns="0" rIns="0" bIns="0" rtlCol="0" anchor="ctr" upright="1"/>
        <a:lstStyle/>
        <a:p>
          <a:pPr algn="ctr"/>
          <a:r>
            <a:rPr kumimoji="1" lang="ja-JP" altLang="en-US" sz="1800" b="1"/>
            <a:t>ピンク色</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37</xdr:col>
      <xdr:colOff>81324</xdr:colOff>
      <xdr:row>2</xdr:row>
      <xdr:rowOff>63575</xdr:rowOff>
    </xdr:from>
    <xdr:to>
      <xdr:col>42</xdr:col>
      <xdr:colOff>530466</xdr:colOff>
      <xdr:row>6</xdr:row>
      <xdr:rowOff>174577</xdr:rowOff>
    </xdr:to>
    <xdr:grpSp>
      <xdr:nvGrpSpPr>
        <xdr:cNvPr id="2" name="グループ化 1">
          <a:extLst>
            <a:ext uri="{FF2B5EF4-FFF2-40B4-BE49-F238E27FC236}">
              <a16:creationId xmlns:a16="http://schemas.microsoft.com/office/drawing/2014/main" id="{00000000-0008-0000-0100-000002000000}"/>
            </a:ext>
          </a:extLst>
        </xdr:cNvPr>
        <xdr:cNvGrpSpPr/>
      </xdr:nvGrpSpPr>
      <xdr:grpSpPr>
        <a:xfrm>
          <a:off x="8274729" y="564590"/>
          <a:ext cx="3590487" cy="796802"/>
          <a:chOff x="6400731" y="2513069"/>
          <a:chExt cx="5636228" cy="1370551"/>
        </a:xfrm>
      </xdr:grpSpPr>
      <xdr:sp macro="" textlink="">
        <xdr:nvSpPr>
          <xdr:cNvPr id="3" name="正方形/長方形 2">
            <a:extLst>
              <a:ext uri="{FF2B5EF4-FFF2-40B4-BE49-F238E27FC236}">
                <a16:creationId xmlns:a16="http://schemas.microsoft.com/office/drawing/2014/main" id="{00000000-0008-0000-0100-000003000000}"/>
              </a:ext>
            </a:extLst>
          </xdr:cNvPr>
          <xdr:cNvSpPr/>
        </xdr:nvSpPr>
        <xdr:spPr bwMode="auto">
          <a:xfrm>
            <a:off x="6400731" y="2513069"/>
            <a:ext cx="5636228" cy="1370551"/>
          </a:xfrm>
          <a:prstGeom prst="rect">
            <a:avLst/>
          </a:prstGeom>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ctr" anchorCtr="0" upright="1"/>
          <a:lstStyle/>
          <a:p>
            <a:pPr algn="l"/>
            <a:r>
              <a:rPr kumimoji="1" lang="ja-JP" altLang="en-US" sz="1100"/>
              <a:t>　　</a:t>
            </a:r>
            <a:r>
              <a:rPr kumimoji="1" lang="en-US" altLang="ja-JP" sz="1100"/>
              <a:t>【</a:t>
            </a:r>
            <a:r>
              <a:rPr kumimoji="1" lang="ja-JP" altLang="en-US" sz="1100"/>
              <a:t>凡例</a:t>
            </a:r>
            <a:r>
              <a:rPr kumimoji="1" lang="en-US" altLang="ja-JP" sz="1100"/>
              <a:t>】</a:t>
            </a:r>
          </a:p>
          <a:p>
            <a:pPr algn="l"/>
            <a:r>
              <a:rPr kumimoji="1" lang="ja-JP" altLang="en-US" sz="1100"/>
              <a:t>　</a:t>
            </a:r>
            <a:r>
              <a:rPr kumimoji="1" lang="ja-JP" altLang="en-US" sz="1100" baseline="0"/>
              <a:t>   </a:t>
            </a:r>
            <a:r>
              <a:rPr kumimoji="1" lang="ja-JP" altLang="en-US" sz="1100"/>
              <a:t>色付きセルに必要事項を入力してください。</a:t>
            </a:r>
            <a:endParaRPr kumimoji="1" lang="en-US" altLang="ja-JP" sz="1100"/>
          </a:p>
          <a:p>
            <a:pPr algn="l"/>
            <a:endParaRPr kumimoji="1" lang="en-US" altLang="ja-JP" sz="600"/>
          </a:p>
          <a:p>
            <a:pPr algn="l"/>
            <a:r>
              <a:rPr kumimoji="1" lang="ja-JP" altLang="en-US" sz="1100"/>
              <a:t>　　　　　　補助金の支給に必要な情報　入力セル</a:t>
            </a:r>
            <a:endParaRPr kumimoji="1" lang="en-US" altLang="ja-JP" sz="1100"/>
          </a:p>
        </xdr:txBody>
      </xdr:sp>
      <xdr:sp macro="" textlink="">
        <xdr:nvSpPr>
          <xdr:cNvPr id="4" name="正方形/長方形 3">
            <a:extLst>
              <a:ext uri="{FF2B5EF4-FFF2-40B4-BE49-F238E27FC236}">
                <a16:creationId xmlns:a16="http://schemas.microsoft.com/office/drawing/2014/main" id="{00000000-0008-0000-0100-000004000000}"/>
              </a:ext>
            </a:extLst>
          </xdr:cNvPr>
          <xdr:cNvSpPr/>
        </xdr:nvSpPr>
        <xdr:spPr bwMode="auto">
          <a:xfrm flipV="1">
            <a:off x="6598528" y="3382763"/>
            <a:ext cx="623735" cy="277925"/>
          </a:xfrm>
          <a:prstGeom prst="rect">
            <a:avLst/>
          </a:prstGeom>
          <a:solidFill>
            <a:schemeClr val="accent4">
              <a:lumMod val="20000"/>
              <a:lumOff val="80000"/>
            </a:schemeClr>
          </a:solidFill>
          <a:ln w="12700">
            <a:headEnd type="none" w="med" len="med"/>
            <a:tailEnd type="none" w="med" len="med"/>
          </a:ln>
        </xdr:spPr>
        <xdr:style>
          <a:lnRef idx="2">
            <a:schemeClr val="dk1"/>
          </a:lnRef>
          <a:fillRef idx="1">
            <a:schemeClr val="lt1"/>
          </a:fillRef>
          <a:effectRef idx="0">
            <a:schemeClr val="dk1"/>
          </a:effectRef>
          <a:fontRef idx="minor">
            <a:schemeClr val="dk1"/>
          </a:fontRef>
        </xdr:style>
        <xdr:txBody>
          <a:bodyPr vertOverflow="clip" horzOverflow="clip" wrap="square" lIns="18288" tIns="0" rIns="0" bIns="0" rtlCol="0" anchor="t" upright="1"/>
          <a:lstStyle/>
          <a:p>
            <a:pPr algn="l"/>
            <a:endParaRPr kumimoji="1" lang="ja-JP" altLang="en-US" sz="1100"/>
          </a:p>
        </xdr:txBody>
      </xdr:sp>
    </xdr:grpSp>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4</xdr:col>
          <xdr:colOff>38100</xdr:colOff>
          <xdr:row>6</xdr:row>
          <xdr:rowOff>0</xdr:rowOff>
        </xdr:from>
        <xdr:to>
          <xdr:col>5</xdr:col>
          <xdr:colOff>19050</xdr:colOff>
          <xdr:row>8</xdr:row>
          <xdr:rowOff>0</xdr:rowOff>
        </xdr:to>
        <xdr:grpSp>
          <xdr:nvGrpSpPr>
            <xdr:cNvPr id="3" name="Group 41">
              <a:extLst>
                <a:ext uri="{FF2B5EF4-FFF2-40B4-BE49-F238E27FC236}">
                  <a16:creationId xmlns:a16="http://schemas.microsoft.com/office/drawing/2014/main" id="{5BD800AB-A6C1-42FB-AED1-686B962D6EFE}"/>
                </a:ext>
              </a:extLst>
            </xdr:cNvPr>
            <xdr:cNvGrpSpPr>
              <a:grpSpLocks/>
            </xdr:cNvGrpSpPr>
          </xdr:nvGrpSpPr>
          <xdr:grpSpPr bwMode="auto">
            <a:xfrm>
              <a:off x="7292975" y="2222500"/>
              <a:ext cx="2898140" cy="635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13</xdr:row>
          <xdr:rowOff>0</xdr:rowOff>
        </xdr:from>
        <xdr:to>
          <xdr:col>5</xdr:col>
          <xdr:colOff>19050</xdr:colOff>
          <xdr:row>15</xdr:row>
          <xdr:rowOff>0</xdr:rowOff>
        </xdr:to>
        <xdr:grpSp>
          <xdr:nvGrpSpPr>
            <xdr:cNvPr id="4" name="Group 41">
              <a:extLst>
                <a:ext uri="{FF2B5EF4-FFF2-40B4-BE49-F238E27FC236}">
                  <a16:creationId xmlns:a16="http://schemas.microsoft.com/office/drawing/2014/main" id="{1638069A-A2D0-4100-85BC-8D2E10606CAB}"/>
                </a:ext>
              </a:extLst>
            </xdr:cNvPr>
            <xdr:cNvGrpSpPr>
              <a:grpSpLocks/>
            </xdr:cNvGrpSpPr>
          </xdr:nvGrpSpPr>
          <xdr:grpSpPr bwMode="auto">
            <a:xfrm>
              <a:off x="7292975" y="5461000"/>
              <a:ext cx="2898140" cy="635000"/>
              <a:chOff x="9239" y="107537"/>
              <a:chExt cx="2190" cy="12573"/>
            </a:xfrm>
          </xdr:grpSpPr>
        </xdr:grpSp>
        <xdr:clientData/>
      </xdr:twoCellAnchor>
    </mc:Choice>
    <mc:Fallback/>
  </mc:AlternateContent>
  <mc:AlternateContent xmlns:mc="http://schemas.openxmlformats.org/markup-compatibility/2006">
    <mc:Choice xmlns:a14="http://schemas.microsoft.com/office/drawing/2010/main" Requires="a14">
      <xdr:twoCellAnchor>
        <xdr:from>
          <xdr:col>4</xdr:col>
          <xdr:colOff>38100</xdr:colOff>
          <xdr:row>19</xdr:row>
          <xdr:rowOff>170793</xdr:rowOff>
        </xdr:from>
        <xdr:to>
          <xdr:col>5</xdr:col>
          <xdr:colOff>19050</xdr:colOff>
          <xdr:row>22</xdr:row>
          <xdr:rowOff>0</xdr:rowOff>
        </xdr:to>
        <xdr:grpSp>
          <xdr:nvGrpSpPr>
            <xdr:cNvPr id="5" name="Group 41">
              <a:extLst>
                <a:ext uri="{FF2B5EF4-FFF2-40B4-BE49-F238E27FC236}">
                  <a16:creationId xmlns:a16="http://schemas.microsoft.com/office/drawing/2014/main" id="{ABE4957F-9FEE-4174-8574-E6BDC13F9FB4}"/>
                </a:ext>
              </a:extLst>
            </xdr:cNvPr>
            <xdr:cNvGrpSpPr>
              <a:grpSpLocks/>
            </xdr:cNvGrpSpPr>
          </xdr:nvGrpSpPr>
          <xdr:grpSpPr bwMode="auto">
            <a:xfrm>
              <a:off x="7292975" y="8604228"/>
              <a:ext cx="2898140" cy="1349397"/>
              <a:chOff x="9239" y="107537"/>
              <a:chExt cx="2190" cy="12573"/>
            </a:xfrm>
          </xdr:grpSpPr>
        </xdr:grpSp>
        <xdr:clientData/>
      </xdr:twoCellAnchor>
    </mc:Choice>
    <mc:Fallback/>
  </mc:AlternateContent>
  <xdr:twoCellAnchor>
    <xdr:from>
      <xdr:col>10</xdr:col>
      <xdr:colOff>127000</xdr:colOff>
      <xdr:row>22</xdr:row>
      <xdr:rowOff>381000</xdr:rowOff>
    </xdr:from>
    <xdr:to>
      <xdr:col>25</xdr:col>
      <xdr:colOff>212912</xdr:colOff>
      <xdr:row>27</xdr:row>
      <xdr:rowOff>410508</xdr:rowOff>
    </xdr:to>
    <xdr:sp macro="" textlink="">
      <xdr:nvSpPr>
        <xdr:cNvPr id="6" name="テキスト ボックス 5">
          <a:extLst>
            <a:ext uri="{FF2B5EF4-FFF2-40B4-BE49-F238E27FC236}">
              <a16:creationId xmlns:a16="http://schemas.microsoft.com/office/drawing/2014/main" id="{42C407A1-24EE-48E4-8A7E-8FDA890EF52B}"/>
            </a:ext>
          </a:extLst>
        </xdr:cNvPr>
        <xdr:cNvSpPr txBox="1"/>
      </xdr:nvSpPr>
      <xdr:spPr>
        <a:xfrm>
          <a:off x="20812125" y="10334625"/>
          <a:ext cx="10325287" cy="2902883"/>
        </a:xfrm>
        <a:prstGeom prst="rect">
          <a:avLst/>
        </a:prstGeom>
        <a:solidFill>
          <a:schemeClr val="lt1"/>
        </a:solidFill>
        <a:ln w="5715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a:latin typeface="ＭＳ Ｐゴシック" panose="020B0600070205080204" pitchFamily="50" charset="-128"/>
              <a:ea typeface="ＭＳ Ｐゴシック" panose="020B0600070205080204" pitchFamily="50" charset="-128"/>
            </a:rPr>
            <a:t>【</a:t>
          </a:r>
          <a:r>
            <a:rPr kumimoji="1" lang="ja-JP" altLang="en-US" sz="2000">
              <a:latin typeface="ＭＳ Ｐゴシック" panose="020B0600070205080204" pitchFamily="50" charset="-128"/>
              <a:ea typeface="ＭＳ Ｐゴシック" panose="020B0600070205080204" pitchFamily="50" charset="-128"/>
            </a:rPr>
            <a:t>記入上の注意</a:t>
          </a:r>
          <a:r>
            <a:rPr kumimoji="1" lang="en-US" altLang="ja-JP" sz="2000">
              <a:latin typeface="ＭＳ Ｐゴシック" panose="020B0600070205080204" pitchFamily="50" charset="-128"/>
              <a:ea typeface="ＭＳ Ｐゴシック" panose="020B0600070205080204" pitchFamily="50" charset="-128"/>
            </a:rPr>
            <a:t>】</a:t>
          </a:r>
        </a:p>
        <a:p>
          <a:r>
            <a:rPr kumimoji="1" lang="ja-JP" altLang="en-US" sz="2000">
              <a:latin typeface="ＭＳ Ｐゴシック" panose="020B0600070205080204" pitchFamily="50" charset="-128"/>
              <a:ea typeface="ＭＳ Ｐゴシック" panose="020B0600070205080204" pitchFamily="50" charset="-128"/>
            </a:rPr>
            <a:t>・　本様式は、障害福祉サービス事業所等が、処遇改善加算のキャリアパス要件</a:t>
          </a:r>
          <a:r>
            <a:rPr kumimoji="1" lang="en-US" altLang="ja-JP" sz="2000">
              <a:latin typeface="ＭＳ Ｐゴシック" panose="020B0600070205080204" pitchFamily="50" charset="-128"/>
              <a:ea typeface="ＭＳ Ｐゴシック" panose="020B0600070205080204" pitchFamily="50" charset="-128"/>
            </a:rPr>
            <a:t>Ⅰ</a:t>
          </a:r>
          <a:r>
            <a:rPr kumimoji="1" lang="ja-JP" altLang="en-US" sz="2000">
              <a:latin typeface="ＭＳ Ｐゴシック" panose="020B0600070205080204" pitchFamily="50" charset="-128"/>
              <a:ea typeface="ＭＳ Ｐゴシック" panose="020B0600070205080204" pitchFamily="50" charset="-128"/>
            </a:rPr>
            <a:t>～</a:t>
          </a:r>
          <a:r>
            <a:rPr kumimoji="1" lang="en-US" altLang="ja-JP" sz="2000">
              <a:latin typeface="ＭＳ Ｐゴシック" panose="020B0600070205080204" pitchFamily="50" charset="-128"/>
              <a:ea typeface="ＭＳ Ｐゴシック" panose="020B0600070205080204" pitchFamily="50" charset="-128"/>
            </a:rPr>
            <a:t>Ⅲ</a:t>
          </a:r>
          <a:r>
            <a:rPr kumimoji="1" lang="ja-JP" altLang="en-US" sz="2000">
              <a:latin typeface="ＭＳ Ｐゴシック" panose="020B0600070205080204" pitchFamily="50" charset="-128"/>
              <a:ea typeface="ＭＳ Ｐゴシック" panose="020B0600070205080204" pitchFamily="50" charset="-128"/>
            </a:rPr>
            <a:t>を満たすために作成すべき「書面」のひな形として、お示しするものです。</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各欄に記載の内容は「例」であるため、事業所ごとの実態に応じて修正の上、職員への周知を行うようにしてください。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就業規則の作成義務がある事業所（常時雇用従業者が</a:t>
          </a:r>
          <a:r>
            <a:rPr kumimoji="1" lang="en-US" altLang="ja-JP" sz="2000">
              <a:latin typeface="ＭＳ Ｐゴシック" panose="020B0600070205080204" pitchFamily="50" charset="-128"/>
              <a:ea typeface="ＭＳ Ｐゴシック" panose="020B0600070205080204" pitchFamily="50" charset="-128"/>
            </a:rPr>
            <a:t>10</a:t>
          </a:r>
          <a:r>
            <a:rPr kumimoji="1" lang="ja-JP" altLang="en-US" sz="2000">
              <a:latin typeface="ＭＳ Ｐゴシック" panose="020B0600070205080204" pitchFamily="50" charset="-128"/>
              <a:ea typeface="ＭＳ Ｐゴシック" panose="020B0600070205080204" pitchFamily="50" charset="-128"/>
            </a:rPr>
            <a:t>名以上）においては、本様式とは別に、就業規則の適切な整備を行ってください。</a:t>
          </a:r>
          <a:endParaRPr kumimoji="1" lang="en-US" altLang="ja-JP" sz="2000">
            <a:latin typeface="ＭＳ Ｐゴシック" panose="020B0600070205080204" pitchFamily="50" charset="-128"/>
            <a:ea typeface="ＭＳ Ｐゴシック" panose="020B0600070205080204" pitchFamily="50" charset="-128"/>
          </a:endParaRPr>
        </a:p>
        <a:p>
          <a:r>
            <a:rPr kumimoji="1" lang="ja-JP" altLang="en-US" sz="2000">
              <a:latin typeface="ＭＳ Ｐゴシック" panose="020B0600070205080204" pitchFamily="50" charset="-128"/>
              <a:ea typeface="ＭＳ Ｐゴシック" panose="020B0600070205080204" pitchFamily="50" charset="-128"/>
            </a:rPr>
            <a:t>・　また、本様式を用いずに、独自に書面を整備いただいても差し支えありません。</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65"/>
        </a:solidFill>
        <a:ln w="9525" cap="flat" cmpd="sng" algn="ctr">
          <a:solidFill>
            <a:srgbClr xmlns:mc="http://schemas.openxmlformats.org/markup-compatibility/2006" xmlns:a14="http://schemas.microsoft.com/office/drawing/2010/main" val="0000FF" mc:Ignorable="a14" a14:legacySpreadsheetColorIndex="39"/>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vmlDrawing" Target="../drawings/vmlDrawing1.vml" />
  <Relationship Id="rId2" Type="http://schemas.openxmlformats.org/officeDocument/2006/relationships/drawing" Target="../drawings/drawing1.xml" />
  <Relationship Id="rId4" Type="http://schemas.openxmlformats.org/officeDocument/2006/relationships/comments" Target="../comments1.xml" />
</Relationships>
</file>

<file path=xl/worksheets/_rels/sheet2.xml.rels>&#65279;<?xml version="1.0" encoding="utf-8" standalone="yes"?>
<Relationships xmlns="http://schemas.openxmlformats.org/package/2006/relationships">
  <Relationship Id="rId8" Type="http://schemas.openxmlformats.org/officeDocument/2006/relationships/ctrlProp" Target="../ctrlProps/ctrlProp5.xml" />
  <Relationship Id="rId13" Type="http://schemas.openxmlformats.org/officeDocument/2006/relationships/ctrlProp" Target="../ctrlProps/ctrlProp10.xml" />
  <Relationship Id="rId3" Type="http://schemas.openxmlformats.org/officeDocument/2006/relationships/vmlDrawing" Target="../drawings/vmlDrawing2.vml" />
  <Relationship Id="rId7" Type="http://schemas.openxmlformats.org/officeDocument/2006/relationships/ctrlProp" Target="../ctrlProps/ctrlProp4.xml" />
  <Relationship Id="rId12" Type="http://schemas.openxmlformats.org/officeDocument/2006/relationships/ctrlProp" Target="../ctrlProps/ctrlProp9.xml" />
  <Relationship Id="rId17" Type="http://schemas.openxmlformats.org/officeDocument/2006/relationships/comments" Target="../comments2.xml" />
  <Relationship Id="rId2" Type="http://schemas.openxmlformats.org/officeDocument/2006/relationships/drawing" Target="../drawings/drawing2.xml" />
  <Relationship Id="rId16" Type="http://schemas.openxmlformats.org/officeDocument/2006/relationships/ctrlProp" Target="../ctrlProps/ctrlProp13.xml" />
  <Relationship Id="rId6" Type="http://schemas.openxmlformats.org/officeDocument/2006/relationships/ctrlProp" Target="../ctrlProps/ctrlProp3.xml" />
  <Relationship Id="rId11" Type="http://schemas.openxmlformats.org/officeDocument/2006/relationships/ctrlProp" Target="../ctrlProps/ctrlProp8.xml" />
  <Relationship Id="rId5" Type="http://schemas.openxmlformats.org/officeDocument/2006/relationships/ctrlProp" Target="../ctrlProps/ctrlProp2.xml" />
  <Relationship Id="rId15" Type="http://schemas.openxmlformats.org/officeDocument/2006/relationships/ctrlProp" Target="../ctrlProps/ctrlProp12.xml" />
  <Relationship Id="rId10" Type="http://schemas.openxmlformats.org/officeDocument/2006/relationships/ctrlProp" Target="../ctrlProps/ctrlProp7.xml" />
  <Relationship Id="rId4" Type="http://schemas.openxmlformats.org/officeDocument/2006/relationships/ctrlProp" Target="../ctrlProps/ctrlProp1.xml" />
  <Relationship Id="rId9" Type="http://schemas.openxmlformats.org/officeDocument/2006/relationships/ctrlProp" Target="../ctrlProps/ctrlProp6.xml" />
  <Relationship Id="rId14" Type="http://schemas.openxmlformats.org/officeDocument/2006/relationships/ctrlProp" Target="../ctrlProps/ctrlProp11.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3.xml"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4.xml"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comments" Target="../comments5.xml" />
  <Relationship Id="rId2" Type="http://schemas.openxmlformats.org/officeDocument/2006/relationships/vmlDrawing" Target="../drawings/vmlDrawing5.vml" />
</Relationships>
</file>

<file path=xl/worksheets/_rels/sheet6.xml.rels>&#65279;<?xml version="1.0" encoding="utf-8" standalone="yes"?>
<Relationships xmlns="http://schemas.openxmlformats.org/package/2006/relationships">
  <Relationship Id="rId2" Type="http://schemas.openxmlformats.org/officeDocument/2006/relationships/drawing" Target="../drawings/drawing5.xml" />
</Relationships>
</file>

<file path=xl/worksheets/_rels/sheet7.xml.rels>&#65279;<?xml version="1.0" encoding="utf-8" standalone="yes"?>
<Relationships xmlns="http://schemas.openxmlformats.org/package/2006/relationships" />
</file>

<file path=xl/worksheets/_rels/sheet8.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AN233"/>
  <sheetViews>
    <sheetView showGridLines="0" tabSelected="1" view="pageBreakPreview" zoomScaleNormal="80" zoomScaleSheetLayoutView="100" workbookViewId="0">
      <selection sqref="A1:AE1"/>
    </sheetView>
  </sheetViews>
  <sheetFormatPr defaultColWidth="9" defaultRowHeight="20.100000000000001" customHeight="1"/>
  <cols>
    <col min="1" max="1" width="6.44140625" customWidth="1"/>
    <col min="2" max="11" width="0.88671875" customWidth="1"/>
    <col min="12" max="19" width="1.44140625" customWidth="1"/>
    <col min="20" max="20" width="2.109375" customWidth="1"/>
    <col min="21" max="21" width="0.44140625" customWidth="1"/>
    <col min="22" max="22" width="7.44140625" customWidth="1"/>
    <col min="23" max="23" width="14.44140625" customWidth="1"/>
    <col min="24" max="24" width="10.44140625" customWidth="1"/>
    <col min="25" max="25" width="4.88671875" customWidth="1"/>
    <col min="26" max="26" width="3.44140625" customWidth="1"/>
    <col min="27" max="27" width="10.6640625" customWidth="1"/>
    <col min="28" max="29" width="10.88671875" customWidth="1"/>
    <col min="30" max="30" width="8.6640625" customWidth="1"/>
    <col min="31" max="31" width="6.88671875" customWidth="1"/>
    <col min="32" max="32" width="6.44140625" style="47" customWidth="1"/>
    <col min="33" max="33" width="18.88671875" customWidth="1"/>
    <col min="34" max="34" width="16.88671875" customWidth="1"/>
    <col min="35" max="35" width="8.88671875" customWidth="1"/>
    <col min="36" max="36" width="17.6640625" customWidth="1"/>
    <col min="37" max="37" width="14" customWidth="1"/>
    <col min="38" max="38" width="9" customWidth="1"/>
    <col min="39" max="39" width="9" hidden="1" customWidth="1"/>
    <col min="40" max="41" width="9" customWidth="1"/>
  </cols>
  <sheetData>
    <row r="1" spans="1:39" s="188" customFormat="1" ht="43.8" customHeight="1">
      <c r="A1" s="717" t="s">
        <v>2166</v>
      </c>
      <c r="B1" s="717"/>
      <c r="C1" s="717"/>
      <c r="D1" s="717"/>
      <c r="E1" s="717"/>
      <c r="F1" s="717"/>
      <c r="G1" s="717"/>
      <c r="H1" s="717"/>
      <c r="I1" s="717"/>
      <c r="J1" s="717"/>
      <c r="K1" s="717"/>
      <c r="L1" s="717"/>
      <c r="M1" s="717"/>
      <c r="N1" s="717"/>
      <c r="O1" s="717"/>
      <c r="P1" s="717"/>
      <c r="Q1" s="717"/>
      <c r="R1" s="717"/>
      <c r="S1" s="717"/>
      <c r="T1" s="717"/>
      <c r="U1" s="717"/>
      <c r="V1" s="717"/>
      <c r="W1" s="717"/>
      <c r="X1" s="717"/>
      <c r="Y1" s="717"/>
      <c r="Z1" s="717"/>
      <c r="AA1" s="717"/>
      <c r="AB1" s="717"/>
      <c r="AC1" s="717"/>
      <c r="AD1" s="717"/>
      <c r="AE1" s="717"/>
      <c r="AF1" s="189"/>
      <c r="AM1" s="190" t="s">
        <v>0</v>
      </c>
    </row>
    <row r="2" spans="1:39" s="188" customFormat="1" ht="28.95" customHeight="1">
      <c r="A2" s="707" t="s">
        <v>1</v>
      </c>
      <c r="B2" s="707"/>
      <c r="C2" s="707"/>
      <c r="D2" s="707"/>
      <c r="E2" s="707"/>
      <c r="F2" s="707"/>
      <c r="G2" s="707"/>
      <c r="H2" s="707"/>
      <c r="I2" s="707"/>
      <c r="J2" s="707"/>
      <c r="K2" s="707"/>
      <c r="L2" s="707"/>
      <c r="M2" s="707"/>
      <c r="N2" s="707"/>
      <c r="O2" s="707"/>
      <c r="P2" s="707"/>
      <c r="Q2" s="707"/>
      <c r="R2" s="707"/>
      <c r="S2" s="707"/>
      <c r="T2" s="707"/>
      <c r="U2" s="707"/>
      <c r="V2" s="707"/>
      <c r="W2" s="707"/>
      <c r="X2" s="707"/>
      <c r="Y2" s="707"/>
      <c r="Z2" s="707"/>
      <c r="AA2" s="707"/>
      <c r="AB2" s="707"/>
      <c r="AC2" s="707"/>
      <c r="AD2" s="707"/>
      <c r="AE2" s="707"/>
      <c r="AF2" s="191"/>
    </row>
    <row r="3" spans="1:39" s="193" customFormat="1" ht="99" customHeight="1">
      <c r="A3" s="694" t="s">
        <v>2167</v>
      </c>
      <c r="B3" s="694"/>
      <c r="C3" s="694"/>
      <c r="D3" s="694"/>
      <c r="E3" s="694"/>
      <c r="F3" s="694"/>
      <c r="G3" s="694"/>
      <c r="H3" s="694"/>
      <c r="I3" s="694"/>
      <c r="J3" s="694"/>
      <c r="K3" s="694"/>
      <c r="L3" s="694"/>
      <c r="M3" s="694"/>
      <c r="N3" s="694"/>
      <c r="O3" s="694"/>
      <c r="P3" s="694"/>
      <c r="Q3" s="694"/>
      <c r="R3" s="694"/>
      <c r="S3" s="694"/>
      <c r="T3" s="694"/>
      <c r="U3" s="694"/>
      <c r="V3" s="694"/>
      <c r="W3" s="694"/>
      <c r="X3" s="694"/>
      <c r="Y3" s="694"/>
      <c r="Z3" s="694"/>
      <c r="AA3" s="694"/>
      <c r="AB3" s="694"/>
      <c r="AC3" s="694"/>
      <c r="AD3" s="694"/>
      <c r="AE3" s="694"/>
      <c r="AF3" s="192"/>
    </row>
    <row r="4" spans="1:39" s="188" customFormat="1" ht="157.94999999999999" customHeight="1">
      <c r="A4" s="710" t="s">
        <v>2</v>
      </c>
      <c r="B4" s="710"/>
      <c r="C4" s="710"/>
      <c r="D4" s="710"/>
      <c r="E4" s="710"/>
      <c r="F4" s="710"/>
      <c r="G4" s="710"/>
      <c r="H4" s="710"/>
      <c r="I4" s="710"/>
      <c r="J4" s="710"/>
      <c r="K4" s="710"/>
      <c r="L4" s="710"/>
      <c r="M4" s="710"/>
      <c r="N4" s="710"/>
      <c r="O4" s="710"/>
      <c r="P4" s="710"/>
      <c r="Q4" s="710"/>
      <c r="R4" s="710"/>
      <c r="S4" s="710"/>
      <c r="T4" s="710"/>
      <c r="U4" s="710"/>
      <c r="V4" s="710"/>
      <c r="W4" s="710"/>
      <c r="X4" s="710"/>
      <c r="Y4" s="710"/>
      <c r="Z4" s="710"/>
      <c r="AA4" s="710"/>
      <c r="AB4" s="710"/>
      <c r="AC4" s="710"/>
      <c r="AD4" s="710"/>
      <c r="AE4" s="710"/>
    </row>
    <row r="5" spans="1:39" ht="20.100000000000001" customHeight="1">
      <c r="A5" s="184"/>
      <c r="B5" s="184"/>
      <c r="C5" s="184"/>
      <c r="D5" s="184"/>
      <c r="E5" s="184"/>
      <c r="F5" s="184"/>
      <c r="G5" s="184"/>
      <c r="H5" s="184"/>
      <c r="I5" s="184"/>
      <c r="J5" s="184"/>
      <c r="K5" s="184"/>
      <c r="L5" s="184"/>
      <c r="M5" s="184"/>
      <c r="N5" s="184"/>
      <c r="O5" s="184"/>
      <c r="P5" s="184"/>
      <c r="Q5" s="184"/>
      <c r="R5" s="184"/>
      <c r="S5" s="184"/>
      <c r="T5" s="184"/>
      <c r="U5" s="184"/>
      <c r="V5" s="184"/>
      <c r="W5" s="184"/>
      <c r="X5" s="184"/>
      <c r="Y5" s="184"/>
      <c r="Z5" s="184"/>
      <c r="AA5" s="53"/>
      <c r="AB5" s="53"/>
      <c r="AC5" s="53"/>
      <c r="AD5" s="53"/>
      <c r="AF5"/>
    </row>
    <row r="6" spans="1:39" ht="20.100000000000001" customHeight="1">
      <c r="A6" s="184"/>
      <c r="B6" s="184"/>
      <c r="C6" s="184"/>
      <c r="D6" s="184"/>
      <c r="E6" s="184"/>
      <c r="F6" s="184"/>
      <c r="G6" s="184"/>
      <c r="H6" s="184"/>
      <c r="I6" s="184"/>
      <c r="J6" s="184"/>
      <c r="K6" s="184"/>
      <c r="L6" s="184"/>
      <c r="M6" s="184"/>
      <c r="N6" s="184"/>
      <c r="O6" s="184"/>
      <c r="P6" s="184"/>
      <c r="Q6" s="184"/>
      <c r="R6" s="184"/>
      <c r="S6" s="184"/>
      <c r="T6" s="184"/>
      <c r="U6" s="184"/>
      <c r="V6" s="184"/>
      <c r="W6" s="184"/>
      <c r="X6" s="184"/>
      <c r="Y6" s="184"/>
      <c r="Z6" s="184"/>
      <c r="AA6" s="53"/>
      <c r="AB6" s="53"/>
      <c r="AC6" s="53"/>
      <c r="AD6" s="53"/>
      <c r="AF6"/>
    </row>
    <row r="7" spans="1:39" ht="19.95" customHeight="1">
      <c r="A7" s="184"/>
      <c r="B7" s="184"/>
      <c r="C7" s="184"/>
      <c r="D7" s="184"/>
      <c r="E7" s="184"/>
      <c r="F7" s="184"/>
      <c r="G7" s="184"/>
      <c r="H7" s="184"/>
      <c r="I7" s="184"/>
      <c r="J7" s="184"/>
      <c r="K7" s="184"/>
      <c r="L7" s="184"/>
      <c r="M7" s="184"/>
      <c r="N7" s="184"/>
      <c r="O7" s="184"/>
      <c r="P7" s="184"/>
      <c r="Q7" s="184"/>
      <c r="R7" s="184"/>
      <c r="S7" s="184"/>
      <c r="T7" s="184"/>
      <c r="U7" s="184"/>
      <c r="V7" s="184"/>
      <c r="W7" s="184"/>
      <c r="X7" s="184"/>
      <c r="Y7" s="184"/>
      <c r="Z7" s="184"/>
      <c r="AA7" s="53"/>
      <c r="AB7" s="53"/>
      <c r="AC7" s="53"/>
      <c r="AD7" s="53"/>
      <c r="AF7"/>
    </row>
    <row r="8" spans="1:39" ht="16.95" customHeight="1">
      <c r="A8" s="707"/>
      <c r="B8" s="707"/>
      <c r="C8" s="707"/>
      <c r="D8" s="707"/>
      <c r="E8" s="707"/>
      <c r="F8" s="707"/>
      <c r="G8" s="707"/>
      <c r="H8" s="707"/>
      <c r="I8" s="707"/>
      <c r="J8" s="707"/>
      <c r="K8" s="707"/>
      <c r="L8" s="707"/>
      <c r="M8" s="707"/>
      <c r="N8" s="707"/>
      <c r="O8" s="707"/>
      <c r="P8" s="707"/>
      <c r="Q8" s="707"/>
      <c r="R8" s="707"/>
      <c r="S8" s="707"/>
      <c r="T8" s="707"/>
      <c r="U8" s="707"/>
      <c r="V8" s="707"/>
      <c r="W8" s="707"/>
      <c r="X8" s="707"/>
      <c r="Y8" s="707"/>
      <c r="Z8" s="707"/>
      <c r="AA8" s="707"/>
      <c r="AB8" s="707"/>
      <c r="AC8" s="707"/>
      <c r="AD8" s="707"/>
      <c r="AE8" s="707"/>
      <c r="AF8" s="191"/>
    </row>
    <row r="9" spans="1:39" ht="17.399999999999999" customHeight="1">
      <c r="A9" s="184"/>
      <c r="B9" s="184"/>
      <c r="C9" s="184"/>
      <c r="D9" s="184"/>
      <c r="E9" s="184"/>
      <c r="F9" s="184"/>
      <c r="G9" s="184"/>
      <c r="H9" s="184"/>
      <c r="I9" s="184"/>
      <c r="J9" s="184"/>
      <c r="K9" s="184"/>
      <c r="L9" s="184"/>
      <c r="M9" s="184"/>
      <c r="N9" s="184"/>
      <c r="O9" s="184"/>
      <c r="P9" s="184"/>
      <c r="Q9" s="184"/>
      <c r="R9" s="184"/>
      <c r="S9" s="184"/>
      <c r="T9" s="184"/>
      <c r="U9" s="184"/>
      <c r="V9" s="184"/>
      <c r="W9" s="184"/>
      <c r="X9" s="184"/>
      <c r="Y9" s="184"/>
      <c r="Z9" s="53"/>
      <c r="AA9" s="53"/>
      <c r="AB9" s="53"/>
      <c r="AC9" s="53"/>
      <c r="AD9" s="53"/>
      <c r="AF9"/>
    </row>
    <row r="10" spans="1:39" ht="47.25" customHeight="1">
      <c r="A10" s="184"/>
      <c r="B10" s="184"/>
      <c r="C10" s="184"/>
      <c r="D10" s="184"/>
      <c r="E10" s="184"/>
      <c r="F10" s="184"/>
      <c r="G10" s="184"/>
      <c r="H10" s="184"/>
      <c r="I10" s="184"/>
      <c r="J10" s="184"/>
      <c r="K10" s="184"/>
      <c r="L10" s="184"/>
      <c r="M10" s="184"/>
      <c r="N10" s="184"/>
      <c r="O10" s="184"/>
      <c r="P10" s="184"/>
      <c r="Q10" s="184"/>
      <c r="R10" s="184"/>
      <c r="S10" s="184"/>
      <c r="T10" s="184"/>
      <c r="U10" s="184"/>
      <c r="V10" s="184"/>
      <c r="W10" s="184"/>
      <c r="X10" s="184"/>
      <c r="Y10" s="184"/>
      <c r="Z10" s="184"/>
      <c r="AA10" s="53"/>
      <c r="AB10" s="53"/>
      <c r="AC10" s="53"/>
      <c r="AD10" s="53"/>
      <c r="AF10"/>
    </row>
    <row r="11" spans="1:39" ht="45.6" customHeight="1">
      <c r="A11" s="184"/>
      <c r="B11" s="184"/>
      <c r="D11" s="184"/>
      <c r="F11" s="184"/>
      <c r="G11" s="184"/>
      <c r="H11" s="184"/>
      <c r="I11" s="184"/>
      <c r="J11" s="184"/>
      <c r="K11" s="184"/>
      <c r="L11" s="184"/>
      <c r="M11" s="184"/>
      <c r="N11" s="184"/>
      <c r="O11" s="184"/>
      <c r="P11" s="184"/>
      <c r="Q11" s="184"/>
      <c r="R11" s="184"/>
      <c r="S11" s="184"/>
      <c r="T11" s="184"/>
      <c r="U11" s="184"/>
      <c r="V11" s="184"/>
      <c r="W11" s="184"/>
      <c r="X11" s="184"/>
      <c r="Y11" s="184"/>
      <c r="AA11" s="53"/>
      <c r="AB11" s="195"/>
      <c r="AC11" s="53"/>
      <c r="AD11" s="53"/>
      <c r="AF11"/>
    </row>
    <row r="12" spans="1:39" ht="20.100000000000001" customHeight="1">
      <c r="A12" s="187" t="s">
        <v>3</v>
      </c>
      <c r="B12" s="194"/>
      <c r="C12" s="194"/>
      <c r="D12" s="194"/>
      <c r="E12" s="194"/>
      <c r="F12" s="194"/>
      <c r="G12" s="194"/>
      <c r="H12" s="194"/>
      <c r="I12" s="194"/>
      <c r="J12" s="194"/>
      <c r="K12" s="194"/>
      <c r="L12" s="194"/>
      <c r="M12" s="194"/>
      <c r="N12" s="194"/>
      <c r="O12" s="194"/>
      <c r="P12" s="194"/>
      <c r="Q12" s="194"/>
      <c r="R12" s="194"/>
      <c r="S12" s="194"/>
      <c r="T12" s="194"/>
      <c r="U12" s="194"/>
      <c r="V12" s="194"/>
      <c r="W12" s="194"/>
      <c r="X12" s="194"/>
      <c r="Y12" s="194"/>
      <c r="Z12" s="194"/>
      <c r="AA12" s="194"/>
      <c r="AC12" s="195"/>
      <c r="AD12" s="195"/>
      <c r="AF12"/>
    </row>
    <row r="13" spans="1:39" ht="6" customHeight="1">
      <c r="A13" s="196"/>
      <c r="B13" s="194"/>
      <c r="C13" s="194"/>
      <c r="D13" s="194"/>
      <c r="E13" s="194"/>
      <c r="F13" s="194"/>
      <c r="G13" s="194"/>
      <c r="H13" s="194"/>
      <c r="I13" s="194"/>
      <c r="J13" s="194"/>
      <c r="K13" s="194"/>
      <c r="L13" s="194"/>
      <c r="M13" s="194"/>
      <c r="N13" s="194"/>
      <c r="O13" s="194"/>
      <c r="P13" s="194"/>
      <c r="Q13" s="194"/>
      <c r="R13" s="194"/>
      <c r="S13" s="194"/>
      <c r="T13" s="194"/>
      <c r="U13" s="194"/>
      <c r="V13" s="194"/>
      <c r="W13" s="194"/>
      <c r="X13" s="194"/>
      <c r="Y13" s="194"/>
      <c r="Z13" s="194"/>
      <c r="AA13" s="194"/>
      <c r="AB13" s="195"/>
      <c r="AC13" s="195"/>
      <c r="AD13" s="195"/>
      <c r="AF13"/>
    </row>
    <row r="14" spans="1:39" ht="18.600000000000001" customHeight="1">
      <c r="A14" s="695" t="s">
        <v>4</v>
      </c>
      <c r="B14" s="695"/>
      <c r="C14" s="695"/>
      <c r="D14" s="695"/>
      <c r="E14" s="695"/>
      <c r="F14" s="695"/>
      <c r="G14" s="695"/>
      <c r="H14" s="695"/>
      <c r="I14" s="695"/>
      <c r="J14" s="695"/>
      <c r="K14" s="695"/>
      <c r="L14" s="695"/>
      <c r="M14" s="695"/>
      <c r="N14" s="695"/>
      <c r="O14" s="695"/>
      <c r="P14" s="695"/>
      <c r="Q14" s="695"/>
      <c r="R14" s="695"/>
      <c r="S14" s="695"/>
      <c r="T14" s="695"/>
      <c r="U14" s="695"/>
      <c r="V14" s="698" t="s">
        <v>369</v>
      </c>
      <c r="W14" s="699"/>
      <c r="X14" s="699"/>
      <c r="Y14" s="699"/>
      <c r="Z14" s="700"/>
      <c r="AF14"/>
      <c r="AG14" s="197"/>
      <c r="AH14" s="198"/>
    </row>
    <row r="15" spans="1:39" ht="38.4" customHeight="1">
      <c r="A15" s="701" t="s">
        <v>5</v>
      </c>
      <c r="B15" s="702"/>
      <c r="C15" s="702"/>
      <c r="D15" s="702"/>
      <c r="E15" s="702"/>
      <c r="F15" s="702"/>
      <c r="G15" s="702"/>
      <c r="H15" s="702"/>
      <c r="I15" s="702"/>
      <c r="J15" s="702"/>
      <c r="K15" s="702"/>
      <c r="L15" s="702"/>
      <c r="M15" s="702"/>
      <c r="N15" s="702"/>
      <c r="O15" s="702"/>
      <c r="P15" s="702"/>
      <c r="Q15" s="702"/>
      <c r="R15" s="702"/>
      <c r="S15" s="702"/>
      <c r="T15" s="702"/>
      <c r="U15" s="703"/>
      <c r="V15" s="696" t="s">
        <v>6</v>
      </c>
      <c r="W15" s="697"/>
      <c r="X15" s="697"/>
      <c r="Y15" s="697"/>
      <c r="Z15" s="697"/>
      <c r="AA15" s="697" t="s">
        <v>7</v>
      </c>
      <c r="AB15" s="697"/>
      <c r="AC15" s="697"/>
      <c r="AD15" s="697"/>
      <c r="AE15" s="697"/>
      <c r="AF15" s="199"/>
      <c r="AG15" s="197"/>
      <c r="AH15" s="198"/>
    </row>
    <row r="16" spans="1:39" ht="22.95" customHeight="1">
      <c r="A16" s="704"/>
      <c r="B16" s="705"/>
      <c r="C16" s="705"/>
      <c r="D16" s="705"/>
      <c r="E16" s="705"/>
      <c r="F16" s="705"/>
      <c r="G16" s="705"/>
      <c r="H16" s="705"/>
      <c r="I16" s="705"/>
      <c r="J16" s="705"/>
      <c r="K16" s="705"/>
      <c r="L16" s="705"/>
      <c r="M16" s="705"/>
      <c r="N16" s="705"/>
      <c r="O16" s="705"/>
      <c r="P16" s="705"/>
      <c r="Q16" s="705"/>
      <c r="R16" s="705"/>
      <c r="S16" s="705"/>
      <c r="T16" s="705"/>
      <c r="U16" s="706"/>
      <c r="V16" s="718" t="s">
        <v>2361</v>
      </c>
      <c r="W16" s="718"/>
      <c r="X16" s="718"/>
      <c r="Y16" s="718"/>
      <c r="Z16" s="718"/>
      <c r="AA16" s="718"/>
      <c r="AB16" s="718"/>
      <c r="AC16" s="718"/>
      <c r="AD16" s="718"/>
      <c r="AE16" s="718"/>
      <c r="AF16" s="200"/>
      <c r="AG16" s="50"/>
    </row>
    <row r="17" spans="1:39" ht="12" customHeight="1">
      <c r="A17" s="708" t="s">
        <v>8</v>
      </c>
      <c r="B17" s="708"/>
      <c r="C17" s="708"/>
      <c r="D17" s="708"/>
      <c r="E17" s="708"/>
      <c r="F17" s="708"/>
      <c r="G17" s="708"/>
      <c r="H17" s="708"/>
      <c r="I17" s="708"/>
      <c r="J17" s="708"/>
      <c r="K17" s="708"/>
      <c r="L17" s="708"/>
      <c r="M17" s="708"/>
      <c r="N17" s="708"/>
      <c r="O17" s="708"/>
      <c r="P17" s="708"/>
      <c r="Q17" s="708"/>
      <c r="R17" s="708"/>
      <c r="S17" s="708"/>
      <c r="T17" s="708"/>
      <c r="U17" s="708"/>
      <c r="V17" s="708"/>
      <c r="W17" s="708"/>
      <c r="X17" s="708"/>
      <c r="Y17" s="708"/>
      <c r="Z17" s="708"/>
      <c r="AA17" s="708"/>
      <c r="AB17" s="708"/>
      <c r="AC17" s="708"/>
      <c r="AD17" s="708"/>
      <c r="AE17" s="708"/>
      <c r="AF17" s="201"/>
    </row>
    <row r="18" spans="1:39" ht="57.6" customHeight="1">
      <c r="A18" s="709"/>
      <c r="B18" s="709"/>
      <c r="C18" s="709"/>
      <c r="D18" s="709"/>
      <c r="E18" s="709"/>
      <c r="F18" s="709"/>
      <c r="G18" s="709"/>
      <c r="H18" s="709"/>
      <c r="I18" s="709"/>
      <c r="J18" s="709"/>
      <c r="K18" s="709"/>
      <c r="L18" s="709"/>
      <c r="M18" s="709"/>
      <c r="N18" s="709"/>
      <c r="O18" s="709"/>
      <c r="P18" s="709"/>
      <c r="Q18" s="709"/>
      <c r="R18" s="709"/>
      <c r="S18" s="709"/>
      <c r="T18" s="709"/>
      <c r="U18" s="709"/>
      <c r="V18" s="709"/>
      <c r="W18" s="709"/>
      <c r="X18" s="709"/>
      <c r="Y18" s="709"/>
      <c r="Z18" s="709"/>
      <c r="AA18" s="709"/>
      <c r="AB18" s="709"/>
      <c r="AC18" s="709"/>
      <c r="AD18" s="709"/>
      <c r="AE18" s="709"/>
      <c r="AF18" s="201"/>
    </row>
    <row r="19" spans="1:39" s="188" customFormat="1" ht="20.100000000000001" customHeight="1">
      <c r="A19" s="187" t="s">
        <v>9</v>
      </c>
      <c r="B19" s="184"/>
      <c r="C19" s="184"/>
      <c r="D19" s="184"/>
      <c r="E19" s="184"/>
      <c r="F19" s="184"/>
      <c r="G19" s="184"/>
      <c r="H19" s="184"/>
      <c r="I19" s="184"/>
      <c r="J19" s="184"/>
      <c r="K19" s="184"/>
      <c r="L19" s="184"/>
      <c r="M19" s="184"/>
      <c r="N19" s="184"/>
      <c r="O19" s="184"/>
      <c r="P19" s="184"/>
      <c r="Q19" s="184"/>
      <c r="R19" s="184"/>
      <c r="S19" s="184"/>
      <c r="T19" s="184"/>
      <c r="U19" s="184"/>
      <c r="V19" s="184"/>
      <c r="W19" s="184"/>
      <c r="X19" s="184"/>
      <c r="Y19" s="184"/>
      <c r="Z19" s="184"/>
      <c r="AA19" s="53"/>
      <c r="AB19" s="53"/>
      <c r="AC19" s="53"/>
      <c r="AD19" s="53"/>
    </row>
    <row r="20" spans="1:39" s="188" customFormat="1" ht="15.6" customHeight="1">
      <c r="A20" s="728" t="s">
        <v>10</v>
      </c>
      <c r="B20" s="728"/>
      <c r="C20" s="728"/>
      <c r="D20" s="728"/>
      <c r="E20" s="728"/>
      <c r="F20" s="728"/>
      <c r="G20" s="728"/>
      <c r="H20" s="728"/>
      <c r="I20" s="728"/>
      <c r="J20" s="728"/>
      <c r="K20" s="728"/>
      <c r="L20" s="728"/>
      <c r="M20" s="728"/>
      <c r="N20" s="728"/>
      <c r="O20" s="728"/>
      <c r="P20" s="728"/>
      <c r="Q20" s="728"/>
      <c r="R20" s="728"/>
      <c r="S20" s="728"/>
      <c r="T20" s="728"/>
      <c r="U20" s="728"/>
      <c r="V20" s="728"/>
      <c r="W20" s="728"/>
      <c r="X20" s="728"/>
      <c r="Y20" s="728"/>
      <c r="Z20" s="728"/>
      <c r="AA20" s="728"/>
      <c r="AB20" s="53"/>
      <c r="AC20" s="53"/>
      <c r="AD20" s="53"/>
    </row>
    <row r="21" spans="1:39" ht="20.100000000000001" customHeight="1">
      <c r="A21" s="732" t="s">
        <v>11</v>
      </c>
      <c r="B21" s="690" t="s">
        <v>12</v>
      </c>
      <c r="C21" s="690"/>
      <c r="D21" s="690"/>
      <c r="E21" s="690"/>
      <c r="F21" s="690"/>
      <c r="G21" s="690"/>
      <c r="H21" s="690"/>
      <c r="I21" s="690"/>
      <c r="J21" s="690"/>
      <c r="K21" s="690"/>
      <c r="L21" s="683" t="s">
        <v>2324</v>
      </c>
      <c r="M21" s="684"/>
      <c r="N21" s="684"/>
      <c r="O21" s="684"/>
      <c r="P21" s="684"/>
      <c r="Q21" s="684"/>
      <c r="R21" s="684"/>
      <c r="S21" s="684"/>
      <c r="T21" s="684"/>
      <c r="U21" s="684"/>
      <c r="V21" s="684"/>
      <c r="W21" s="684"/>
      <c r="X21" s="684"/>
      <c r="Y21" s="684"/>
      <c r="Z21" s="684"/>
      <c r="AA21" s="684"/>
      <c r="AB21" s="684"/>
      <c r="AC21" s="684"/>
      <c r="AD21" s="685"/>
      <c r="AF21"/>
    </row>
    <row r="22" spans="1:39" ht="20.100000000000001" customHeight="1">
      <c r="A22" s="733"/>
      <c r="B22" s="690" t="s">
        <v>13</v>
      </c>
      <c r="C22" s="690"/>
      <c r="D22" s="690"/>
      <c r="E22" s="690"/>
      <c r="F22" s="690"/>
      <c r="G22" s="690"/>
      <c r="H22" s="690"/>
      <c r="I22" s="690"/>
      <c r="J22" s="690"/>
      <c r="K22" s="690"/>
      <c r="L22" s="683" t="s">
        <v>2325</v>
      </c>
      <c r="M22" s="684"/>
      <c r="N22" s="684"/>
      <c r="O22" s="684"/>
      <c r="P22" s="684"/>
      <c r="Q22" s="684"/>
      <c r="R22" s="684"/>
      <c r="S22" s="684"/>
      <c r="T22" s="684"/>
      <c r="U22" s="684"/>
      <c r="V22" s="684"/>
      <c r="W22" s="684"/>
      <c r="X22" s="684"/>
      <c r="Y22" s="684"/>
      <c r="Z22" s="684"/>
      <c r="AA22" s="684"/>
      <c r="AB22" s="684"/>
      <c r="AC22" s="684"/>
      <c r="AD22" s="685"/>
      <c r="AF22"/>
    </row>
    <row r="23" spans="1:39" ht="20.100000000000001" customHeight="1">
      <c r="A23" s="654" t="s">
        <v>14</v>
      </c>
      <c r="B23" s="690" t="s">
        <v>15</v>
      </c>
      <c r="C23" s="690"/>
      <c r="D23" s="690"/>
      <c r="E23" s="690"/>
      <c r="F23" s="690"/>
      <c r="G23" s="690"/>
      <c r="H23" s="690"/>
      <c r="I23" s="690"/>
      <c r="J23" s="690"/>
      <c r="K23" s="690"/>
      <c r="L23" s="711">
        <v>100</v>
      </c>
      <c r="M23" s="712"/>
      <c r="N23" s="712"/>
      <c r="O23" s="713"/>
      <c r="P23" s="564" t="s">
        <v>16</v>
      </c>
      <c r="Q23" s="714">
        <v>1234</v>
      </c>
      <c r="R23" s="715"/>
      <c r="S23" s="715"/>
      <c r="T23" s="715"/>
      <c r="U23" s="716"/>
      <c r="V23" s="184"/>
      <c r="W23" s="184"/>
      <c r="X23" s="184"/>
      <c r="Y23" s="184"/>
      <c r="Z23" s="184"/>
      <c r="AA23" s="53"/>
      <c r="AB23" s="53"/>
      <c r="AC23" s="53"/>
      <c r="AD23" s="53"/>
      <c r="AF23"/>
      <c r="AH23" s="563"/>
      <c r="AM23" s="202" t="s">
        <v>17</v>
      </c>
    </row>
    <row r="24" spans="1:39" ht="44.25" customHeight="1">
      <c r="A24" s="734"/>
      <c r="B24" s="735" t="s">
        <v>18</v>
      </c>
      <c r="C24" s="735"/>
      <c r="D24" s="735"/>
      <c r="E24" s="735"/>
      <c r="F24" s="735"/>
      <c r="G24" s="735"/>
      <c r="H24" s="735"/>
      <c r="I24" s="735"/>
      <c r="J24" s="735"/>
      <c r="K24" s="735"/>
      <c r="L24" s="683" t="s">
        <v>2345</v>
      </c>
      <c r="M24" s="684"/>
      <c r="N24" s="684"/>
      <c r="O24" s="684"/>
      <c r="P24" s="684"/>
      <c r="Q24" s="684"/>
      <c r="R24" s="684"/>
      <c r="S24" s="684"/>
      <c r="T24" s="684"/>
      <c r="U24" s="684"/>
      <c r="V24" s="684"/>
      <c r="W24" s="684"/>
      <c r="X24" s="684"/>
      <c r="Y24" s="684"/>
      <c r="Z24" s="684"/>
      <c r="AA24" s="684"/>
      <c r="AB24" s="684"/>
      <c r="AC24" s="684"/>
      <c r="AD24" s="685"/>
      <c r="AF24"/>
      <c r="AM24" s="202" t="str">
        <f>L23&amp;"-"&amp;Q23</f>
        <v>100-1234</v>
      </c>
    </row>
    <row r="25" spans="1:39" ht="38.25" customHeight="1">
      <c r="A25" s="655"/>
      <c r="B25" s="735" t="s">
        <v>19</v>
      </c>
      <c r="C25" s="735"/>
      <c r="D25" s="735"/>
      <c r="E25" s="735"/>
      <c r="F25" s="735"/>
      <c r="G25" s="735"/>
      <c r="H25" s="735"/>
      <c r="I25" s="735"/>
      <c r="J25" s="735"/>
      <c r="K25" s="735"/>
      <c r="L25" s="686"/>
      <c r="M25" s="687"/>
      <c r="N25" s="687"/>
      <c r="O25" s="687"/>
      <c r="P25" s="687"/>
      <c r="Q25" s="687"/>
      <c r="R25" s="687"/>
      <c r="S25" s="687"/>
      <c r="T25" s="687"/>
      <c r="U25" s="687"/>
      <c r="V25" s="687"/>
      <c r="W25" s="687"/>
      <c r="X25" s="687"/>
      <c r="Y25" s="687"/>
      <c r="Z25" s="687"/>
      <c r="AA25" s="687"/>
      <c r="AB25" s="687"/>
      <c r="AC25" s="687"/>
      <c r="AD25" s="688"/>
      <c r="AF25"/>
    </row>
    <row r="26" spans="1:39" ht="30" customHeight="1">
      <c r="A26" s="722" t="s">
        <v>20</v>
      </c>
      <c r="B26" s="689" t="s">
        <v>21</v>
      </c>
      <c r="C26" s="690"/>
      <c r="D26" s="690"/>
      <c r="E26" s="690"/>
      <c r="F26" s="690"/>
      <c r="G26" s="690"/>
      <c r="H26" s="690"/>
      <c r="I26" s="690"/>
      <c r="J26" s="690"/>
      <c r="K26" s="690"/>
      <c r="L26" s="691" t="s">
        <v>2346</v>
      </c>
      <c r="M26" s="692"/>
      <c r="N26" s="692"/>
      <c r="O26" s="692"/>
      <c r="P26" s="692"/>
      <c r="Q26" s="692"/>
      <c r="R26" s="692"/>
      <c r="S26" s="692"/>
      <c r="T26" s="692"/>
      <c r="U26" s="692"/>
      <c r="V26" s="692"/>
      <c r="W26" s="692"/>
      <c r="X26" s="692"/>
      <c r="Y26" s="692"/>
      <c r="Z26" s="692"/>
      <c r="AA26" s="692"/>
      <c r="AB26" s="692"/>
      <c r="AC26" s="692"/>
      <c r="AD26" s="693"/>
      <c r="AF26"/>
    </row>
    <row r="27" spans="1:39" ht="19.5" customHeight="1">
      <c r="A27" s="723"/>
      <c r="B27" s="721" t="s">
        <v>22</v>
      </c>
      <c r="C27" s="721"/>
      <c r="D27" s="721"/>
      <c r="E27" s="721"/>
      <c r="F27" s="721"/>
      <c r="G27" s="721"/>
      <c r="H27" s="721"/>
      <c r="I27" s="721"/>
      <c r="J27" s="721"/>
      <c r="K27" s="689"/>
      <c r="L27" s="691" t="s">
        <v>2326</v>
      </c>
      <c r="M27" s="692"/>
      <c r="N27" s="692"/>
      <c r="O27" s="692"/>
      <c r="P27" s="692"/>
      <c r="Q27" s="692"/>
      <c r="R27" s="692"/>
      <c r="S27" s="692"/>
      <c r="T27" s="692"/>
      <c r="U27" s="692"/>
      <c r="V27" s="692"/>
      <c r="W27" s="692"/>
      <c r="X27" s="692"/>
      <c r="Y27" s="692"/>
      <c r="Z27" s="692"/>
      <c r="AA27" s="692"/>
      <c r="AB27" s="692"/>
      <c r="AC27" s="692"/>
      <c r="AD27" s="693"/>
      <c r="AF27"/>
    </row>
    <row r="28" spans="1:39" ht="20.100000000000001" customHeight="1">
      <c r="A28" s="729" t="s">
        <v>23</v>
      </c>
      <c r="B28" s="730"/>
      <c r="C28" s="730"/>
      <c r="D28" s="730"/>
      <c r="E28" s="730"/>
      <c r="F28" s="730"/>
      <c r="G28" s="730"/>
      <c r="H28" s="730"/>
      <c r="I28" s="730"/>
      <c r="J28" s="730"/>
      <c r="K28" s="731"/>
      <c r="L28" s="676" t="s">
        <v>2347</v>
      </c>
      <c r="M28" s="677"/>
      <c r="N28" s="677"/>
      <c r="O28" s="677"/>
      <c r="P28" s="677"/>
      <c r="Q28" s="677"/>
      <c r="R28" s="677"/>
      <c r="S28" s="677"/>
      <c r="T28" s="677"/>
      <c r="U28" s="677"/>
      <c r="V28" s="678"/>
      <c r="W28" s="185"/>
      <c r="X28" s="185"/>
      <c r="Y28" s="185"/>
      <c r="Z28" s="185"/>
      <c r="AA28" s="186"/>
      <c r="AB28" s="186"/>
      <c r="AC28" s="186"/>
      <c r="AD28" s="186"/>
      <c r="AF28"/>
      <c r="AG28" s="14"/>
    </row>
    <row r="29" spans="1:39" ht="20.100000000000001" customHeight="1">
      <c r="A29" s="719" t="s">
        <v>24</v>
      </c>
      <c r="B29" s="690" t="s">
        <v>12</v>
      </c>
      <c r="C29" s="690"/>
      <c r="D29" s="690"/>
      <c r="E29" s="690"/>
      <c r="F29" s="690"/>
      <c r="G29" s="690"/>
      <c r="H29" s="690"/>
      <c r="I29" s="690"/>
      <c r="J29" s="690"/>
      <c r="K29" s="690"/>
      <c r="L29" s="691" t="s">
        <v>2348</v>
      </c>
      <c r="M29" s="692"/>
      <c r="N29" s="692"/>
      <c r="O29" s="692"/>
      <c r="P29" s="692"/>
      <c r="Q29" s="692"/>
      <c r="R29" s="692"/>
      <c r="S29" s="692"/>
      <c r="T29" s="692"/>
      <c r="U29" s="692"/>
      <c r="V29" s="692"/>
      <c r="W29" s="692"/>
      <c r="X29" s="693"/>
      <c r="Y29" s="185"/>
      <c r="Z29" s="185"/>
      <c r="AA29" s="186"/>
      <c r="AB29" s="186"/>
      <c r="AC29" s="186"/>
      <c r="AD29" s="186"/>
      <c r="AF29"/>
    </row>
    <row r="30" spans="1:39" ht="20.100000000000001" customHeight="1">
      <c r="A30" s="720"/>
      <c r="B30" s="727" t="s">
        <v>22</v>
      </c>
      <c r="C30" s="727"/>
      <c r="D30" s="727"/>
      <c r="E30" s="727"/>
      <c r="F30" s="727"/>
      <c r="G30" s="727"/>
      <c r="H30" s="727"/>
      <c r="I30" s="727"/>
      <c r="J30" s="727"/>
      <c r="K30" s="727"/>
      <c r="L30" s="691" t="s">
        <v>2327</v>
      </c>
      <c r="M30" s="692"/>
      <c r="N30" s="692"/>
      <c r="O30" s="692"/>
      <c r="P30" s="692"/>
      <c r="Q30" s="692"/>
      <c r="R30" s="692"/>
      <c r="S30" s="692"/>
      <c r="T30" s="692"/>
      <c r="U30" s="692"/>
      <c r="V30" s="692"/>
      <c r="W30" s="692"/>
      <c r="X30" s="693"/>
      <c r="Y30" s="185"/>
      <c r="Z30" s="185"/>
      <c r="AA30" s="186"/>
      <c r="AB30" s="186"/>
      <c r="AC30" s="186"/>
      <c r="AD30" s="186"/>
      <c r="AF30"/>
    </row>
    <row r="31" spans="1:39" ht="20.100000000000001" customHeight="1">
      <c r="A31" s="654" t="s">
        <v>25</v>
      </c>
      <c r="B31" s="690" t="s">
        <v>26</v>
      </c>
      <c r="C31" s="690"/>
      <c r="D31" s="690"/>
      <c r="E31" s="690"/>
      <c r="F31" s="690"/>
      <c r="G31" s="690"/>
      <c r="H31" s="690"/>
      <c r="I31" s="690"/>
      <c r="J31" s="690"/>
      <c r="K31" s="690"/>
      <c r="L31" s="676" t="s">
        <v>2349</v>
      </c>
      <c r="M31" s="677"/>
      <c r="N31" s="677"/>
      <c r="O31" s="677"/>
      <c r="P31" s="677"/>
      <c r="Q31" s="677"/>
      <c r="R31" s="677"/>
      <c r="S31" s="677"/>
      <c r="T31" s="677"/>
      <c r="U31" s="677"/>
      <c r="V31" s="677"/>
      <c r="W31" s="677"/>
      <c r="X31" s="678"/>
      <c r="Y31" s="185"/>
      <c r="Z31" s="185"/>
      <c r="AA31" s="186"/>
      <c r="AB31" s="186"/>
      <c r="AC31" s="186"/>
      <c r="AD31" s="186"/>
      <c r="AF31"/>
    </row>
    <row r="32" spans="1:39" ht="20.100000000000001" customHeight="1">
      <c r="A32" s="655"/>
      <c r="B32" s="690" t="s">
        <v>27</v>
      </c>
      <c r="C32" s="690"/>
      <c r="D32" s="690"/>
      <c r="E32" s="690"/>
      <c r="F32" s="690"/>
      <c r="G32" s="690"/>
      <c r="H32" s="690"/>
      <c r="I32" s="690"/>
      <c r="J32" s="690"/>
      <c r="K32" s="690"/>
      <c r="L32" s="724" t="s">
        <v>2350</v>
      </c>
      <c r="M32" s="725"/>
      <c r="N32" s="725"/>
      <c r="O32" s="725"/>
      <c r="P32" s="725"/>
      <c r="Q32" s="725"/>
      <c r="R32" s="725"/>
      <c r="S32" s="725"/>
      <c r="T32" s="725"/>
      <c r="U32" s="725"/>
      <c r="V32" s="725"/>
      <c r="W32" s="725"/>
      <c r="X32" s="726"/>
      <c r="Y32" s="185"/>
      <c r="Z32" s="185"/>
      <c r="AA32" s="186"/>
      <c r="AB32" s="186"/>
      <c r="AC32" s="186"/>
      <c r="AD32" s="186"/>
      <c r="AF32"/>
    </row>
    <row r="33" spans="1:40" s="188" customFormat="1" ht="20.100000000000001" customHeight="1">
      <c r="A33" s="187" t="s">
        <v>28</v>
      </c>
      <c r="B33" s="184"/>
      <c r="C33" s="184"/>
      <c r="D33" s="184"/>
      <c r="E33" s="184"/>
      <c r="F33" s="184"/>
      <c r="G33" s="184"/>
      <c r="H33" s="184"/>
      <c r="I33" s="184"/>
      <c r="J33" s="184"/>
      <c r="K33" s="184"/>
      <c r="L33" s="184"/>
      <c r="M33" s="184"/>
      <c r="N33" s="184"/>
      <c r="O33" s="184"/>
      <c r="P33" s="184"/>
      <c r="Q33" s="184"/>
      <c r="R33" s="184"/>
      <c r="S33" s="184"/>
      <c r="T33" s="184"/>
      <c r="U33" s="184"/>
      <c r="V33" s="184"/>
      <c r="W33" s="184"/>
      <c r="X33" s="184"/>
      <c r="Y33" s="184"/>
      <c r="Z33" s="184"/>
      <c r="AA33" s="53"/>
      <c r="AB33" s="53"/>
      <c r="AC33" s="53"/>
      <c r="AD33" s="53"/>
    </row>
    <row r="34" spans="1:40" s="188" customFormat="1" ht="20.100000000000001" customHeight="1">
      <c r="A34" s="203" t="s">
        <v>29</v>
      </c>
      <c r="B34" s="184"/>
      <c r="C34" s="184"/>
      <c r="D34" s="184"/>
      <c r="E34" s="184"/>
      <c r="F34" s="184"/>
      <c r="G34" s="184"/>
      <c r="H34" s="184"/>
      <c r="I34" s="184"/>
      <c r="J34" s="184"/>
      <c r="K34" s="184"/>
      <c r="L34" s="184"/>
      <c r="M34" s="184"/>
      <c r="N34" s="184"/>
      <c r="O34" s="184"/>
      <c r="P34" s="184"/>
      <c r="Q34" s="184"/>
      <c r="R34" s="184"/>
      <c r="S34" s="184"/>
      <c r="T34" s="184"/>
      <c r="U34" s="184"/>
      <c r="V34" s="184"/>
      <c r="W34" s="204"/>
      <c r="X34" s="184"/>
      <c r="Y34" s="184"/>
      <c r="Z34" s="184"/>
      <c r="AA34" s="53"/>
      <c r="AB34" s="53"/>
      <c r="AC34" s="53"/>
      <c r="AD34" s="53"/>
    </row>
    <row r="35" spans="1:40" s="188" customFormat="1" ht="79.2" customHeight="1">
      <c r="A35" s="640" t="s">
        <v>2307</v>
      </c>
      <c r="B35" s="640"/>
      <c r="C35" s="640"/>
      <c r="D35" s="640"/>
      <c r="E35" s="640"/>
      <c r="F35" s="640"/>
      <c r="G35" s="640"/>
      <c r="H35" s="640"/>
      <c r="I35" s="640"/>
      <c r="J35" s="640"/>
      <c r="K35" s="640"/>
      <c r="L35" s="640"/>
      <c r="M35" s="640"/>
      <c r="N35" s="640"/>
      <c r="O35" s="640"/>
      <c r="P35" s="640"/>
      <c r="Q35" s="640"/>
      <c r="R35" s="640"/>
      <c r="S35" s="640"/>
      <c r="T35" s="640"/>
      <c r="U35" s="640"/>
      <c r="V35" s="640"/>
      <c r="W35" s="640"/>
      <c r="X35" s="640"/>
      <c r="Y35" s="640"/>
      <c r="Z35" s="640"/>
      <c r="AA35" s="640"/>
      <c r="AB35" s="640"/>
      <c r="AC35" s="640"/>
      <c r="AD35" s="640"/>
      <c r="AE35" s="640"/>
    </row>
    <row r="36" spans="1:40" s="188" customFormat="1" ht="10.199999999999999" customHeight="1">
      <c r="A36" s="155"/>
      <c r="B36" s="155"/>
      <c r="C36" s="155"/>
      <c r="D36" s="155"/>
      <c r="E36" s="155"/>
      <c r="F36" s="155"/>
      <c r="G36" s="155"/>
      <c r="H36" s="155"/>
      <c r="I36" s="155"/>
      <c r="J36" s="155"/>
      <c r="K36" s="155"/>
      <c r="L36" s="155"/>
      <c r="M36" s="155"/>
      <c r="N36" s="155"/>
      <c r="O36" s="155"/>
      <c r="P36" s="155"/>
      <c r="Q36" s="206"/>
      <c r="R36" s="206"/>
      <c r="S36" s="206"/>
      <c r="T36" s="206"/>
      <c r="U36" s="206"/>
      <c r="V36" s="206"/>
      <c r="W36" s="155"/>
      <c r="X36" s="155"/>
      <c r="Y36" s="155"/>
      <c r="Z36" s="155"/>
      <c r="AA36" s="155"/>
      <c r="AB36" s="155"/>
      <c r="AC36" s="155"/>
      <c r="AD36" s="155"/>
    </row>
    <row r="37" spans="1:40" ht="45" customHeight="1">
      <c r="A37" s="654" t="s">
        <v>30</v>
      </c>
      <c r="B37" s="650" t="s">
        <v>2168</v>
      </c>
      <c r="C37" s="656"/>
      <c r="D37" s="656"/>
      <c r="E37" s="656"/>
      <c r="F37" s="656"/>
      <c r="G37" s="656"/>
      <c r="H37" s="656"/>
      <c r="I37" s="656"/>
      <c r="J37" s="656"/>
      <c r="K37" s="651"/>
      <c r="L37" s="650" t="s">
        <v>2169</v>
      </c>
      <c r="M37" s="656"/>
      <c r="N37" s="656"/>
      <c r="O37" s="656"/>
      <c r="P37" s="651"/>
      <c r="Q37" s="671" t="s">
        <v>32</v>
      </c>
      <c r="R37" s="672"/>
      <c r="S37" s="672"/>
      <c r="T37" s="672"/>
      <c r="U37" s="672"/>
      <c r="V37" s="673"/>
      <c r="W37" s="669" t="s">
        <v>33</v>
      </c>
      <c r="X37" s="650" t="s">
        <v>34</v>
      </c>
      <c r="Y37" s="651"/>
      <c r="Z37" s="679" t="s">
        <v>35</v>
      </c>
      <c r="AA37" s="674" t="s">
        <v>2170</v>
      </c>
      <c r="AB37" s="674" t="s">
        <v>2171</v>
      </c>
      <c r="AC37" s="674" t="s">
        <v>2296</v>
      </c>
      <c r="AD37" s="669" t="s">
        <v>2172</v>
      </c>
      <c r="AE37" s="207"/>
      <c r="AF37"/>
    </row>
    <row r="38" spans="1:40" ht="34.200000000000003" customHeight="1" thickBot="1">
      <c r="A38" s="655"/>
      <c r="B38" s="652"/>
      <c r="C38" s="657"/>
      <c r="D38" s="657"/>
      <c r="E38" s="657"/>
      <c r="F38" s="657"/>
      <c r="G38" s="657"/>
      <c r="H38" s="657"/>
      <c r="I38" s="657"/>
      <c r="J38" s="657"/>
      <c r="K38" s="653"/>
      <c r="L38" s="652"/>
      <c r="M38" s="657"/>
      <c r="N38" s="657"/>
      <c r="O38" s="657"/>
      <c r="P38" s="653"/>
      <c r="Q38" s="658" t="s">
        <v>36</v>
      </c>
      <c r="R38" s="659"/>
      <c r="S38" s="659"/>
      <c r="T38" s="659"/>
      <c r="U38" s="659"/>
      <c r="V38" s="518" t="s">
        <v>37</v>
      </c>
      <c r="W38" s="670"/>
      <c r="X38" s="652"/>
      <c r="Y38" s="653"/>
      <c r="Z38" s="680"/>
      <c r="AA38" s="675"/>
      <c r="AB38" s="675"/>
      <c r="AC38" s="675"/>
      <c r="AD38" s="670"/>
      <c r="AE38" s="207"/>
      <c r="AF38"/>
    </row>
    <row r="39" spans="1:40" ht="49.95" customHeight="1">
      <c r="A39" s="208">
        <v>1</v>
      </c>
      <c r="B39" s="645" t="s">
        <v>2328</v>
      </c>
      <c r="C39" s="646"/>
      <c r="D39" s="646"/>
      <c r="E39" s="646"/>
      <c r="F39" s="646"/>
      <c r="G39" s="646"/>
      <c r="H39" s="646"/>
      <c r="I39" s="646"/>
      <c r="J39" s="646"/>
      <c r="K39" s="646"/>
      <c r="L39" s="681" t="s">
        <v>2333</v>
      </c>
      <c r="M39" s="681"/>
      <c r="N39" s="681"/>
      <c r="O39" s="681"/>
      <c r="P39" s="681"/>
      <c r="Q39" s="644" t="s">
        <v>396</v>
      </c>
      <c r="R39" s="644"/>
      <c r="S39" s="644"/>
      <c r="T39" s="644"/>
      <c r="U39" s="644"/>
      <c r="V39" s="520" t="s">
        <v>1074</v>
      </c>
      <c r="W39" s="520" t="s">
        <v>2334</v>
      </c>
      <c r="X39" s="636" t="s">
        <v>2351</v>
      </c>
      <c r="Y39" s="637"/>
      <c r="Z39" s="519" t="str">
        <f>IFERROR(VLOOKUP(X39, 【参考】数式用!$A$2:$B$48, 2, FALSE), "")</f>
        <v>11</v>
      </c>
      <c r="AA39" s="533">
        <v>620000</v>
      </c>
      <c r="AB39" s="534">
        <v>258540</v>
      </c>
      <c r="AC39" s="535">
        <f>AA39-AB39</f>
        <v>361460</v>
      </c>
      <c r="AD39" s="530" t="s">
        <v>2339</v>
      </c>
      <c r="AE39" s="209"/>
      <c r="AF39" s="210"/>
      <c r="AG39" s="210"/>
      <c r="AH39" s="210"/>
      <c r="AI39" s="210"/>
      <c r="AJ39" s="210"/>
      <c r="AK39" s="210"/>
      <c r="AL39" s="210"/>
      <c r="AM39" s="210"/>
      <c r="AN39" s="210"/>
    </row>
    <row r="40" spans="1:40" ht="49.95" customHeight="1">
      <c r="A40" s="208">
        <f>A39+1</f>
        <v>2</v>
      </c>
      <c r="B40" s="645" t="s">
        <v>2329</v>
      </c>
      <c r="C40" s="646"/>
      <c r="D40" s="646"/>
      <c r="E40" s="646"/>
      <c r="F40" s="646"/>
      <c r="G40" s="646"/>
      <c r="H40" s="646"/>
      <c r="I40" s="646"/>
      <c r="J40" s="646"/>
      <c r="K40" s="646"/>
      <c r="L40" s="681" t="s">
        <v>2333</v>
      </c>
      <c r="M40" s="681"/>
      <c r="N40" s="681"/>
      <c r="O40" s="681"/>
      <c r="P40" s="681"/>
      <c r="Q40" s="644" t="s">
        <v>396</v>
      </c>
      <c r="R40" s="644"/>
      <c r="S40" s="644"/>
      <c r="T40" s="644"/>
      <c r="U40" s="644"/>
      <c r="V40" s="520" t="s">
        <v>1076</v>
      </c>
      <c r="W40" s="520" t="s">
        <v>2335</v>
      </c>
      <c r="X40" s="636" t="s">
        <v>2352</v>
      </c>
      <c r="Y40" s="637"/>
      <c r="Z40" s="509" t="str">
        <f>IFERROR(VLOOKUP(X40, 【参考】数式用!$A$2:$B$48, 2, FALSE), "")</f>
        <v>22</v>
      </c>
      <c r="AA40" s="536">
        <v>4740000</v>
      </c>
      <c r="AB40" s="537">
        <v>260700</v>
      </c>
      <c r="AC40" s="538">
        <f t="shared" ref="AC40:AC103" si="0">AA40-AB40</f>
        <v>4479300</v>
      </c>
      <c r="AD40" s="531" t="s">
        <v>2339</v>
      </c>
      <c r="AE40" s="209"/>
      <c r="AF40"/>
    </row>
    <row r="41" spans="1:40" ht="49.95" customHeight="1">
      <c r="A41" s="208">
        <f t="shared" ref="A41:A77" si="1">A40+1</f>
        <v>3</v>
      </c>
      <c r="B41" s="647" t="s">
        <v>2330</v>
      </c>
      <c r="C41" s="648"/>
      <c r="D41" s="648"/>
      <c r="E41" s="648"/>
      <c r="F41" s="648"/>
      <c r="G41" s="648"/>
      <c r="H41" s="648"/>
      <c r="I41" s="648"/>
      <c r="J41" s="648"/>
      <c r="K41" s="649"/>
      <c r="L41" s="641" t="s">
        <v>2333</v>
      </c>
      <c r="M41" s="642"/>
      <c r="N41" s="642"/>
      <c r="O41" s="642"/>
      <c r="P41" s="643"/>
      <c r="Q41" s="644" t="s">
        <v>396</v>
      </c>
      <c r="R41" s="644"/>
      <c r="S41" s="644"/>
      <c r="T41" s="644"/>
      <c r="U41" s="644"/>
      <c r="V41" s="520" t="s">
        <v>1080</v>
      </c>
      <c r="W41" s="101" t="s">
        <v>2336</v>
      </c>
      <c r="X41" s="636" t="s">
        <v>2353</v>
      </c>
      <c r="Y41" s="637"/>
      <c r="Z41" s="510" t="str">
        <f>IFERROR(VLOOKUP(X41, 【参考】数式用!$A$2:$B$48, 2, FALSE), "")</f>
        <v>46</v>
      </c>
      <c r="AA41" s="536">
        <v>2370000</v>
      </c>
      <c r="AB41" s="537">
        <v>73470</v>
      </c>
      <c r="AC41" s="539">
        <f t="shared" si="0"/>
        <v>2296530</v>
      </c>
      <c r="AD41" s="531" t="s">
        <v>2339</v>
      </c>
      <c r="AE41" s="209"/>
      <c r="AF41"/>
    </row>
    <row r="42" spans="1:40" ht="49.95" customHeight="1">
      <c r="A42" s="208">
        <f t="shared" si="1"/>
        <v>4</v>
      </c>
      <c r="B42" s="647" t="s">
        <v>2331</v>
      </c>
      <c r="C42" s="648"/>
      <c r="D42" s="648"/>
      <c r="E42" s="648"/>
      <c r="F42" s="648"/>
      <c r="G42" s="648"/>
      <c r="H42" s="648"/>
      <c r="I42" s="648"/>
      <c r="J42" s="648"/>
      <c r="K42" s="649"/>
      <c r="L42" s="641" t="s">
        <v>2333</v>
      </c>
      <c r="M42" s="642"/>
      <c r="N42" s="642"/>
      <c r="O42" s="642"/>
      <c r="P42" s="643"/>
      <c r="Q42" s="644" t="s">
        <v>396</v>
      </c>
      <c r="R42" s="644"/>
      <c r="S42" s="644"/>
      <c r="T42" s="644"/>
      <c r="U42" s="644"/>
      <c r="V42" s="520" t="s">
        <v>1071</v>
      </c>
      <c r="W42" s="101" t="s">
        <v>2337</v>
      </c>
      <c r="X42" s="636" t="s">
        <v>2354</v>
      </c>
      <c r="Y42" s="637"/>
      <c r="Z42" s="509" t="str">
        <f>IFERROR(VLOOKUP(X42, 【参考】数式用!$A$2:$B$48, 2, FALSE), "")</f>
        <v>32</v>
      </c>
      <c r="AA42" s="536">
        <v>7100000</v>
      </c>
      <c r="AB42" s="537">
        <v>1128900</v>
      </c>
      <c r="AC42" s="538">
        <f t="shared" si="0"/>
        <v>5971100</v>
      </c>
      <c r="AD42" s="531" t="s">
        <v>2339</v>
      </c>
      <c r="AE42" s="209"/>
      <c r="AF42"/>
    </row>
    <row r="43" spans="1:40" ht="49.95" customHeight="1">
      <c r="A43" s="208">
        <f t="shared" si="1"/>
        <v>5</v>
      </c>
      <c r="B43" s="647" t="s">
        <v>2332</v>
      </c>
      <c r="C43" s="648"/>
      <c r="D43" s="648"/>
      <c r="E43" s="648"/>
      <c r="F43" s="648"/>
      <c r="G43" s="648"/>
      <c r="H43" s="648"/>
      <c r="I43" s="648"/>
      <c r="J43" s="648"/>
      <c r="K43" s="649"/>
      <c r="L43" s="641" t="s">
        <v>2333</v>
      </c>
      <c r="M43" s="642"/>
      <c r="N43" s="642"/>
      <c r="O43" s="642"/>
      <c r="P43" s="643"/>
      <c r="Q43" s="644" t="s">
        <v>396</v>
      </c>
      <c r="R43" s="644"/>
      <c r="S43" s="644"/>
      <c r="T43" s="644"/>
      <c r="U43" s="644"/>
      <c r="V43" s="574" t="s">
        <v>1071</v>
      </c>
      <c r="W43" s="101" t="s">
        <v>2338</v>
      </c>
      <c r="X43" s="636" t="s">
        <v>2273</v>
      </c>
      <c r="Y43" s="637"/>
      <c r="Z43" s="509" t="str">
        <f>IFERROR(VLOOKUP(X43, 【参考】数式用!$A$2:$B$48, 2, FALSE), "")</f>
        <v>22</v>
      </c>
      <c r="AA43" s="536">
        <v>12700000</v>
      </c>
      <c r="AB43" s="537">
        <v>850900</v>
      </c>
      <c r="AC43" s="538">
        <f t="shared" si="0"/>
        <v>11849100</v>
      </c>
      <c r="AD43" s="531" t="s">
        <v>2339</v>
      </c>
      <c r="AE43" s="209"/>
      <c r="AF43"/>
    </row>
    <row r="44" spans="1:40" ht="49.95" customHeight="1">
      <c r="A44" s="208">
        <f t="shared" si="1"/>
        <v>6</v>
      </c>
      <c r="B44" s="647" t="s">
        <v>2340</v>
      </c>
      <c r="C44" s="648"/>
      <c r="D44" s="648"/>
      <c r="E44" s="648"/>
      <c r="F44" s="648"/>
      <c r="G44" s="648"/>
      <c r="H44" s="648"/>
      <c r="I44" s="648"/>
      <c r="J44" s="648"/>
      <c r="K44" s="649"/>
      <c r="L44" s="641" t="s">
        <v>2333</v>
      </c>
      <c r="M44" s="642"/>
      <c r="N44" s="642"/>
      <c r="O44" s="642"/>
      <c r="P44" s="643"/>
      <c r="Q44" s="644" t="s">
        <v>396</v>
      </c>
      <c r="R44" s="644"/>
      <c r="S44" s="644"/>
      <c r="T44" s="644"/>
      <c r="U44" s="644"/>
      <c r="V44" s="520" t="s">
        <v>1078</v>
      </c>
      <c r="W44" s="101" t="s">
        <v>2341</v>
      </c>
      <c r="X44" s="636" t="s">
        <v>2310</v>
      </c>
      <c r="Y44" s="637"/>
      <c r="Z44" s="509" t="str">
        <f>IFERROR(VLOOKUP(X44, 【参考】数式用!$A$2:$B$48, 2, FALSE), "")</f>
        <v>44</v>
      </c>
      <c r="AA44" s="536">
        <v>500000</v>
      </c>
      <c r="AB44" s="537">
        <v>15500</v>
      </c>
      <c r="AC44" s="538">
        <f t="shared" si="0"/>
        <v>484500</v>
      </c>
      <c r="AD44" s="531" t="s">
        <v>2339</v>
      </c>
      <c r="AE44" s="209"/>
      <c r="AF44"/>
    </row>
    <row r="45" spans="1:40" ht="49.95" customHeight="1">
      <c r="A45" s="208">
        <f t="shared" si="1"/>
        <v>7</v>
      </c>
      <c r="B45" s="647"/>
      <c r="C45" s="648"/>
      <c r="D45" s="648"/>
      <c r="E45" s="648"/>
      <c r="F45" s="648"/>
      <c r="G45" s="648"/>
      <c r="H45" s="648"/>
      <c r="I45" s="648"/>
      <c r="J45" s="648"/>
      <c r="K45" s="649"/>
      <c r="L45" s="641"/>
      <c r="M45" s="642"/>
      <c r="N45" s="642"/>
      <c r="O45" s="642"/>
      <c r="P45" s="643"/>
      <c r="Q45" s="644"/>
      <c r="R45" s="644"/>
      <c r="S45" s="644"/>
      <c r="T45" s="644"/>
      <c r="U45" s="644"/>
      <c r="V45" s="520"/>
      <c r="W45" s="101"/>
      <c r="X45" s="636"/>
      <c r="Y45" s="637"/>
      <c r="Z45" s="509" t="str">
        <f>IFERROR(VLOOKUP(X45, 【参考】数式用!$A$2:$B$48, 2, FALSE), "")</f>
        <v/>
      </c>
      <c r="AA45" s="536"/>
      <c r="AB45" s="537"/>
      <c r="AC45" s="538">
        <f>AA45-AB45</f>
        <v>0</v>
      </c>
      <c r="AD45" s="531"/>
      <c r="AE45" s="209"/>
      <c r="AF45"/>
    </row>
    <row r="46" spans="1:40" ht="49.95" customHeight="1">
      <c r="A46" s="208">
        <f t="shared" si="1"/>
        <v>8</v>
      </c>
      <c r="B46" s="647"/>
      <c r="C46" s="648"/>
      <c r="D46" s="648"/>
      <c r="E46" s="648"/>
      <c r="F46" s="648"/>
      <c r="G46" s="648"/>
      <c r="H46" s="648"/>
      <c r="I46" s="648"/>
      <c r="J46" s="648"/>
      <c r="K46" s="649"/>
      <c r="L46" s="641"/>
      <c r="M46" s="642"/>
      <c r="N46" s="642"/>
      <c r="O46" s="642"/>
      <c r="P46" s="643"/>
      <c r="Q46" s="644"/>
      <c r="R46" s="644"/>
      <c r="S46" s="644"/>
      <c r="T46" s="644"/>
      <c r="U46" s="644"/>
      <c r="V46" s="520"/>
      <c r="W46" s="101"/>
      <c r="X46" s="636"/>
      <c r="Y46" s="637"/>
      <c r="Z46" s="509" t="str">
        <f>IFERROR(VLOOKUP(X46, 【参考】数式用!$A$2:$B$48, 2, FALSE), "")</f>
        <v/>
      </c>
      <c r="AA46" s="536"/>
      <c r="AB46" s="537"/>
      <c r="AC46" s="538">
        <f t="shared" si="0"/>
        <v>0</v>
      </c>
      <c r="AD46" s="531"/>
      <c r="AE46" s="209"/>
      <c r="AF46"/>
    </row>
    <row r="47" spans="1:40" ht="49.95" customHeight="1">
      <c r="A47" s="208">
        <f t="shared" si="1"/>
        <v>9</v>
      </c>
      <c r="B47" s="647"/>
      <c r="C47" s="648"/>
      <c r="D47" s="648"/>
      <c r="E47" s="648"/>
      <c r="F47" s="648"/>
      <c r="G47" s="648"/>
      <c r="H47" s="648"/>
      <c r="I47" s="648"/>
      <c r="J47" s="648"/>
      <c r="K47" s="649"/>
      <c r="L47" s="641"/>
      <c r="M47" s="642"/>
      <c r="N47" s="642"/>
      <c r="O47" s="642"/>
      <c r="P47" s="643"/>
      <c r="Q47" s="644"/>
      <c r="R47" s="644"/>
      <c r="S47" s="644"/>
      <c r="T47" s="644"/>
      <c r="U47" s="644"/>
      <c r="V47" s="520"/>
      <c r="W47" s="101"/>
      <c r="X47" s="636"/>
      <c r="Y47" s="637"/>
      <c r="Z47" s="509" t="str">
        <f>IFERROR(VLOOKUP(X47, 【参考】数式用!$A$2:$B$48, 2, FALSE), "")</f>
        <v/>
      </c>
      <c r="AA47" s="536"/>
      <c r="AB47" s="537"/>
      <c r="AC47" s="538">
        <f t="shared" si="0"/>
        <v>0</v>
      </c>
      <c r="AD47" s="531"/>
      <c r="AE47" s="209"/>
      <c r="AF47"/>
    </row>
    <row r="48" spans="1:40" ht="49.95" customHeight="1">
      <c r="A48" s="208">
        <f t="shared" si="1"/>
        <v>10</v>
      </c>
      <c r="B48" s="647"/>
      <c r="C48" s="648"/>
      <c r="D48" s="648"/>
      <c r="E48" s="648"/>
      <c r="F48" s="648"/>
      <c r="G48" s="648"/>
      <c r="H48" s="648"/>
      <c r="I48" s="648"/>
      <c r="J48" s="648"/>
      <c r="K48" s="649"/>
      <c r="L48" s="641"/>
      <c r="M48" s="642"/>
      <c r="N48" s="642"/>
      <c r="O48" s="642"/>
      <c r="P48" s="643"/>
      <c r="Q48" s="644"/>
      <c r="R48" s="644"/>
      <c r="S48" s="644"/>
      <c r="T48" s="644"/>
      <c r="U48" s="644"/>
      <c r="V48" s="520"/>
      <c r="W48" s="101"/>
      <c r="X48" s="636"/>
      <c r="Y48" s="637"/>
      <c r="Z48" s="509" t="str">
        <f>IFERROR(VLOOKUP(X48, 【参考】数式用!$A$2:$B$48, 2, FALSE), "")</f>
        <v/>
      </c>
      <c r="AA48" s="536"/>
      <c r="AB48" s="537"/>
      <c r="AC48" s="538">
        <f t="shared" si="0"/>
        <v>0</v>
      </c>
      <c r="AD48" s="531"/>
      <c r="AE48" s="209"/>
      <c r="AF48"/>
    </row>
    <row r="49" spans="1:32" ht="49.95" customHeight="1">
      <c r="A49" s="208">
        <f t="shared" si="1"/>
        <v>11</v>
      </c>
      <c r="B49" s="647"/>
      <c r="C49" s="648"/>
      <c r="D49" s="648"/>
      <c r="E49" s="648"/>
      <c r="F49" s="648"/>
      <c r="G49" s="648"/>
      <c r="H49" s="648"/>
      <c r="I49" s="648"/>
      <c r="J49" s="648"/>
      <c r="K49" s="649"/>
      <c r="L49" s="641"/>
      <c r="M49" s="642"/>
      <c r="N49" s="642"/>
      <c r="O49" s="642"/>
      <c r="P49" s="643"/>
      <c r="Q49" s="644"/>
      <c r="R49" s="644"/>
      <c r="S49" s="644"/>
      <c r="T49" s="644"/>
      <c r="U49" s="644"/>
      <c r="V49" s="520"/>
      <c r="W49" s="101"/>
      <c r="X49" s="636"/>
      <c r="Y49" s="637"/>
      <c r="Z49" s="509" t="str">
        <f>IFERROR(VLOOKUP(X49, 【参考】数式用!$A$2:$B$48, 2, FALSE), "")</f>
        <v/>
      </c>
      <c r="AA49" s="536"/>
      <c r="AB49" s="537"/>
      <c r="AC49" s="538">
        <f t="shared" si="0"/>
        <v>0</v>
      </c>
      <c r="AD49" s="531"/>
      <c r="AE49" s="209"/>
      <c r="AF49"/>
    </row>
    <row r="50" spans="1:32" ht="49.95" customHeight="1">
      <c r="A50" s="208">
        <f t="shared" si="1"/>
        <v>12</v>
      </c>
      <c r="B50" s="647"/>
      <c r="C50" s="648"/>
      <c r="D50" s="648"/>
      <c r="E50" s="648"/>
      <c r="F50" s="648"/>
      <c r="G50" s="648"/>
      <c r="H50" s="648"/>
      <c r="I50" s="648"/>
      <c r="J50" s="648"/>
      <c r="K50" s="649"/>
      <c r="L50" s="641"/>
      <c r="M50" s="642"/>
      <c r="N50" s="642"/>
      <c r="O50" s="642"/>
      <c r="P50" s="643"/>
      <c r="Q50" s="644"/>
      <c r="R50" s="644"/>
      <c r="S50" s="644"/>
      <c r="T50" s="644"/>
      <c r="U50" s="644"/>
      <c r="V50" s="520"/>
      <c r="W50" s="101"/>
      <c r="X50" s="636"/>
      <c r="Y50" s="637"/>
      <c r="Z50" s="509" t="str">
        <f>IFERROR(VLOOKUP(X50, 【参考】数式用!$A$2:$B$48, 2, FALSE), "")</f>
        <v/>
      </c>
      <c r="AA50" s="536"/>
      <c r="AB50" s="537"/>
      <c r="AC50" s="538">
        <f t="shared" si="0"/>
        <v>0</v>
      </c>
      <c r="AD50" s="531"/>
      <c r="AE50" s="209"/>
      <c r="AF50"/>
    </row>
    <row r="51" spans="1:32" ht="49.95" customHeight="1">
      <c r="A51" s="208">
        <f t="shared" si="1"/>
        <v>13</v>
      </c>
      <c r="B51" s="647"/>
      <c r="C51" s="648"/>
      <c r="D51" s="648"/>
      <c r="E51" s="648"/>
      <c r="F51" s="648"/>
      <c r="G51" s="648"/>
      <c r="H51" s="648"/>
      <c r="I51" s="648"/>
      <c r="J51" s="648"/>
      <c r="K51" s="649"/>
      <c r="L51" s="641"/>
      <c r="M51" s="642"/>
      <c r="N51" s="642"/>
      <c r="O51" s="642"/>
      <c r="P51" s="643"/>
      <c r="Q51" s="644"/>
      <c r="R51" s="644"/>
      <c r="S51" s="644"/>
      <c r="T51" s="644"/>
      <c r="U51" s="644"/>
      <c r="V51" s="520"/>
      <c r="W51" s="101"/>
      <c r="X51" s="636"/>
      <c r="Y51" s="637"/>
      <c r="Z51" s="509" t="str">
        <f>IFERROR(VLOOKUP(X51, 【参考】数式用!$A$2:$B$48, 2, FALSE), "")</f>
        <v/>
      </c>
      <c r="AA51" s="536"/>
      <c r="AB51" s="537"/>
      <c r="AC51" s="538">
        <f t="shared" si="0"/>
        <v>0</v>
      </c>
      <c r="AD51" s="531"/>
      <c r="AE51" s="209"/>
      <c r="AF51"/>
    </row>
    <row r="52" spans="1:32" ht="49.95" customHeight="1">
      <c r="A52" s="208">
        <f t="shared" si="1"/>
        <v>14</v>
      </c>
      <c r="B52" s="647"/>
      <c r="C52" s="648"/>
      <c r="D52" s="648"/>
      <c r="E52" s="648"/>
      <c r="F52" s="648"/>
      <c r="G52" s="648"/>
      <c r="H52" s="648"/>
      <c r="I52" s="648"/>
      <c r="J52" s="648"/>
      <c r="K52" s="649"/>
      <c r="L52" s="641"/>
      <c r="M52" s="642"/>
      <c r="N52" s="642"/>
      <c r="O52" s="642"/>
      <c r="P52" s="643"/>
      <c r="Q52" s="644"/>
      <c r="R52" s="644"/>
      <c r="S52" s="644"/>
      <c r="T52" s="644"/>
      <c r="U52" s="644"/>
      <c r="V52" s="520"/>
      <c r="W52" s="101"/>
      <c r="X52" s="636"/>
      <c r="Y52" s="637"/>
      <c r="Z52" s="509" t="str">
        <f>IFERROR(VLOOKUP(X52, 【参考】数式用!$A$2:$B$48, 2, FALSE), "")</f>
        <v/>
      </c>
      <c r="AA52" s="536"/>
      <c r="AB52" s="537"/>
      <c r="AC52" s="538">
        <f t="shared" si="0"/>
        <v>0</v>
      </c>
      <c r="AD52" s="531"/>
      <c r="AE52" s="209"/>
      <c r="AF52"/>
    </row>
    <row r="53" spans="1:32" ht="49.95" customHeight="1">
      <c r="A53" s="208">
        <f t="shared" si="1"/>
        <v>15</v>
      </c>
      <c r="B53" s="647"/>
      <c r="C53" s="648"/>
      <c r="D53" s="648"/>
      <c r="E53" s="648"/>
      <c r="F53" s="648"/>
      <c r="G53" s="648"/>
      <c r="H53" s="648"/>
      <c r="I53" s="648"/>
      <c r="J53" s="648"/>
      <c r="K53" s="649"/>
      <c r="L53" s="641"/>
      <c r="M53" s="642"/>
      <c r="N53" s="642"/>
      <c r="O53" s="642"/>
      <c r="P53" s="643"/>
      <c r="Q53" s="644"/>
      <c r="R53" s="644"/>
      <c r="S53" s="644"/>
      <c r="T53" s="644"/>
      <c r="U53" s="644"/>
      <c r="V53" s="520"/>
      <c r="W53" s="101"/>
      <c r="X53" s="636"/>
      <c r="Y53" s="637"/>
      <c r="Z53" s="509" t="str">
        <f>IFERROR(VLOOKUP(X53, 【参考】数式用!$A$2:$B$48, 2, FALSE), "")</f>
        <v/>
      </c>
      <c r="AA53" s="536"/>
      <c r="AB53" s="537"/>
      <c r="AC53" s="538">
        <f t="shared" si="0"/>
        <v>0</v>
      </c>
      <c r="AD53" s="531"/>
      <c r="AE53" s="209"/>
      <c r="AF53"/>
    </row>
    <row r="54" spans="1:32" ht="49.95" customHeight="1">
      <c r="A54" s="208">
        <f t="shared" si="1"/>
        <v>16</v>
      </c>
      <c r="B54" s="647"/>
      <c r="C54" s="648"/>
      <c r="D54" s="648"/>
      <c r="E54" s="648"/>
      <c r="F54" s="648"/>
      <c r="G54" s="648"/>
      <c r="H54" s="648"/>
      <c r="I54" s="648"/>
      <c r="J54" s="648"/>
      <c r="K54" s="649"/>
      <c r="L54" s="641"/>
      <c r="M54" s="642"/>
      <c r="N54" s="642"/>
      <c r="O54" s="642"/>
      <c r="P54" s="643"/>
      <c r="Q54" s="644"/>
      <c r="R54" s="644"/>
      <c r="S54" s="644"/>
      <c r="T54" s="644"/>
      <c r="U54" s="644"/>
      <c r="V54" s="520"/>
      <c r="W54" s="101"/>
      <c r="X54" s="636"/>
      <c r="Y54" s="637"/>
      <c r="Z54" s="509" t="str">
        <f>IFERROR(VLOOKUP(X54, 【参考】数式用!$A$2:$B$48, 2, FALSE), "")</f>
        <v/>
      </c>
      <c r="AA54" s="536"/>
      <c r="AB54" s="537"/>
      <c r="AC54" s="538">
        <f t="shared" si="0"/>
        <v>0</v>
      </c>
      <c r="AD54" s="531"/>
      <c r="AE54" s="209"/>
      <c r="AF54"/>
    </row>
    <row r="55" spans="1:32" ht="49.95" customHeight="1">
      <c r="A55" s="208">
        <f t="shared" si="1"/>
        <v>17</v>
      </c>
      <c r="B55" s="647"/>
      <c r="C55" s="648"/>
      <c r="D55" s="648"/>
      <c r="E55" s="648"/>
      <c r="F55" s="648"/>
      <c r="G55" s="648"/>
      <c r="H55" s="648"/>
      <c r="I55" s="648"/>
      <c r="J55" s="648"/>
      <c r="K55" s="649"/>
      <c r="L55" s="641"/>
      <c r="M55" s="642"/>
      <c r="N55" s="642"/>
      <c r="O55" s="642"/>
      <c r="P55" s="643"/>
      <c r="Q55" s="644"/>
      <c r="R55" s="644"/>
      <c r="S55" s="644"/>
      <c r="T55" s="644"/>
      <c r="U55" s="644"/>
      <c r="V55" s="520"/>
      <c r="W55" s="101"/>
      <c r="X55" s="636"/>
      <c r="Y55" s="637"/>
      <c r="Z55" s="509" t="str">
        <f>IFERROR(VLOOKUP(X55, 【参考】数式用!$A$2:$B$48, 2, FALSE), "")</f>
        <v/>
      </c>
      <c r="AA55" s="536"/>
      <c r="AB55" s="537"/>
      <c r="AC55" s="538">
        <f t="shared" si="0"/>
        <v>0</v>
      </c>
      <c r="AD55" s="531"/>
      <c r="AE55" s="209"/>
      <c r="AF55"/>
    </row>
    <row r="56" spans="1:32" ht="49.95" customHeight="1">
      <c r="A56" s="208">
        <f t="shared" si="1"/>
        <v>18</v>
      </c>
      <c r="B56" s="647"/>
      <c r="C56" s="648"/>
      <c r="D56" s="648"/>
      <c r="E56" s="648"/>
      <c r="F56" s="648"/>
      <c r="G56" s="648"/>
      <c r="H56" s="648"/>
      <c r="I56" s="648"/>
      <c r="J56" s="648"/>
      <c r="K56" s="649"/>
      <c r="L56" s="641"/>
      <c r="M56" s="642"/>
      <c r="N56" s="642"/>
      <c r="O56" s="642"/>
      <c r="P56" s="643"/>
      <c r="Q56" s="644"/>
      <c r="R56" s="644"/>
      <c r="S56" s="644"/>
      <c r="T56" s="644"/>
      <c r="U56" s="644"/>
      <c r="V56" s="520"/>
      <c r="W56" s="101"/>
      <c r="X56" s="636"/>
      <c r="Y56" s="637"/>
      <c r="Z56" s="509" t="str">
        <f>IFERROR(VLOOKUP(X56, 【参考】数式用!$A$2:$B$48, 2, FALSE), "")</f>
        <v/>
      </c>
      <c r="AA56" s="536"/>
      <c r="AB56" s="537"/>
      <c r="AC56" s="538">
        <f t="shared" si="0"/>
        <v>0</v>
      </c>
      <c r="AD56" s="531"/>
      <c r="AE56" s="209"/>
      <c r="AF56"/>
    </row>
    <row r="57" spans="1:32" ht="49.95" customHeight="1">
      <c r="A57" s="208">
        <f t="shared" si="1"/>
        <v>19</v>
      </c>
      <c r="B57" s="647"/>
      <c r="C57" s="648"/>
      <c r="D57" s="648"/>
      <c r="E57" s="648"/>
      <c r="F57" s="648"/>
      <c r="G57" s="648"/>
      <c r="H57" s="648"/>
      <c r="I57" s="648"/>
      <c r="J57" s="648"/>
      <c r="K57" s="649"/>
      <c r="L57" s="641"/>
      <c r="M57" s="642"/>
      <c r="N57" s="642"/>
      <c r="O57" s="642"/>
      <c r="P57" s="643"/>
      <c r="Q57" s="644"/>
      <c r="R57" s="644"/>
      <c r="S57" s="644"/>
      <c r="T57" s="644"/>
      <c r="U57" s="644"/>
      <c r="V57" s="520"/>
      <c r="W57" s="101"/>
      <c r="X57" s="636"/>
      <c r="Y57" s="637"/>
      <c r="Z57" s="509" t="str">
        <f>IFERROR(VLOOKUP(X57, 【参考】数式用!$A$2:$B$48, 2, FALSE), "")</f>
        <v/>
      </c>
      <c r="AA57" s="536"/>
      <c r="AB57" s="537"/>
      <c r="AC57" s="538">
        <f t="shared" si="0"/>
        <v>0</v>
      </c>
      <c r="AD57" s="531"/>
      <c r="AE57" s="209"/>
      <c r="AF57"/>
    </row>
    <row r="58" spans="1:32" ht="49.95" customHeight="1">
      <c r="A58" s="208">
        <f t="shared" si="1"/>
        <v>20</v>
      </c>
      <c r="B58" s="647"/>
      <c r="C58" s="648"/>
      <c r="D58" s="648"/>
      <c r="E58" s="648"/>
      <c r="F58" s="648"/>
      <c r="G58" s="648"/>
      <c r="H58" s="648"/>
      <c r="I58" s="648"/>
      <c r="J58" s="648"/>
      <c r="K58" s="649"/>
      <c r="L58" s="641"/>
      <c r="M58" s="642"/>
      <c r="N58" s="642"/>
      <c r="O58" s="642"/>
      <c r="P58" s="643"/>
      <c r="Q58" s="644"/>
      <c r="R58" s="644"/>
      <c r="S58" s="644"/>
      <c r="T58" s="644"/>
      <c r="U58" s="644"/>
      <c r="V58" s="520"/>
      <c r="W58" s="101"/>
      <c r="X58" s="636"/>
      <c r="Y58" s="637"/>
      <c r="Z58" s="509" t="str">
        <f>IFERROR(VLOOKUP(X58, 【参考】数式用!$A$2:$B$48, 2, FALSE), "")</f>
        <v/>
      </c>
      <c r="AA58" s="536"/>
      <c r="AB58" s="537"/>
      <c r="AC58" s="538">
        <f t="shared" si="0"/>
        <v>0</v>
      </c>
      <c r="AD58" s="531"/>
      <c r="AE58" s="209"/>
      <c r="AF58"/>
    </row>
    <row r="59" spans="1:32" ht="49.95" customHeight="1">
      <c r="A59" s="208">
        <f t="shared" si="1"/>
        <v>21</v>
      </c>
      <c r="B59" s="647"/>
      <c r="C59" s="648"/>
      <c r="D59" s="648"/>
      <c r="E59" s="648"/>
      <c r="F59" s="648"/>
      <c r="G59" s="648"/>
      <c r="H59" s="648"/>
      <c r="I59" s="648"/>
      <c r="J59" s="648"/>
      <c r="K59" s="649"/>
      <c r="L59" s="641"/>
      <c r="M59" s="642"/>
      <c r="N59" s="642"/>
      <c r="O59" s="642"/>
      <c r="P59" s="643"/>
      <c r="Q59" s="644"/>
      <c r="R59" s="644"/>
      <c r="S59" s="644"/>
      <c r="T59" s="644"/>
      <c r="U59" s="644"/>
      <c r="V59" s="520"/>
      <c r="W59" s="101"/>
      <c r="X59" s="636"/>
      <c r="Y59" s="637"/>
      <c r="Z59" s="509" t="str">
        <f>IFERROR(VLOOKUP(X59, 【参考】数式用!$A$2:$B$48, 2, FALSE), "")</f>
        <v/>
      </c>
      <c r="AA59" s="536"/>
      <c r="AB59" s="537"/>
      <c r="AC59" s="538">
        <f t="shared" si="0"/>
        <v>0</v>
      </c>
      <c r="AD59" s="531"/>
      <c r="AE59" s="209"/>
      <c r="AF59"/>
    </row>
    <row r="60" spans="1:32" ht="49.95" customHeight="1">
      <c r="A60" s="208">
        <f t="shared" si="1"/>
        <v>22</v>
      </c>
      <c r="B60" s="647"/>
      <c r="C60" s="648"/>
      <c r="D60" s="648"/>
      <c r="E60" s="648"/>
      <c r="F60" s="648"/>
      <c r="G60" s="648"/>
      <c r="H60" s="648"/>
      <c r="I60" s="648"/>
      <c r="J60" s="648"/>
      <c r="K60" s="649"/>
      <c r="L60" s="641"/>
      <c r="M60" s="642"/>
      <c r="N60" s="642"/>
      <c r="O60" s="642"/>
      <c r="P60" s="643"/>
      <c r="Q60" s="644"/>
      <c r="R60" s="644"/>
      <c r="S60" s="644"/>
      <c r="T60" s="644"/>
      <c r="U60" s="644"/>
      <c r="V60" s="520"/>
      <c r="W60" s="101"/>
      <c r="X60" s="636"/>
      <c r="Y60" s="637"/>
      <c r="Z60" s="509" t="str">
        <f>IFERROR(VLOOKUP(X60, 【参考】数式用!$A$2:$B$48, 2, FALSE), "")</f>
        <v/>
      </c>
      <c r="AA60" s="536"/>
      <c r="AB60" s="537"/>
      <c r="AC60" s="538">
        <f t="shared" si="0"/>
        <v>0</v>
      </c>
      <c r="AD60" s="531"/>
      <c r="AE60" s="209"/>
      <c r="AF60"/>
    </row>
    <row r="61" spans="1:32" ht="49.95" customHeight="1">
      <c r="A61" s="208">
        <f t="shared" si="1"/>
        <v>23</v>
      </c>
      <c r="B61" s="647"/>
      <c r="C61" s="648"/>
      <c r="D61" s="648"/>
      <c r="E61" s="648"/>
      <c r="F61" s="648"/>
      <c r="G61" s="648"/>
      <c r="H61" s="648"/>
      <c r="I61" s="648"/>
      <c r="J61" s="648"/>
      <c r="K61" s="649"/>
      <c r="L61" s="641"/>
      <c r="M61" s="642"/>
      <c r="N61" s="642"/>
      <c r="O61" s="642"/>
      <c r="P61" s="643"/>
      <c r="Q61" s="644"/>
      <c r="R61" s="644"/>
      <c r="S61" s="644"/>
      <c r="T61" s="644"/>
      <c r="U61" s="644"/>
      <c r="V61" s="520"/>
      <c r="W61" s="101"/>
      <c r="X61" s="636"/>
      <c r="Y61" s="637"/>
      <c r="Z61" s="509" t="str">
        <f>IFERROR(VLOOKUP(X61, 【参考】数式用!$A$2:$B$48, 2, FALSE), "")</f>
        <v/>
      </c>
      <c r="AA61" s="536"/>
      <c r="AB61" s="537"/>
      <c r="AC61" s="538">
        <f t="shared" si="0"/>
        <v>0</v>
      </c>
      <c r="AD61" s="531"/>
      <c r="AE61" s="209"/>
      <c r="AF61"/>
    </row>
    <row r="62" spans="1:32" ht="49.95" customHeight="1">
      <c r="A62" s="208">
        <f t="shared" si="1"/>
        <v>24</v>
      </c>
      <c r="B62" s="647"/>
      <c r="C62" s="648"/>
      <c r="D62" s="648"/>
      <c r="E62" s="648"/>
      <c r="F62" s="648"/>
      <c r="G62" s="648"/>
      <c r="H62" s="648"/>
      <c r="I62" s="648"/>
      <c r="J62" s="648"/>
      <c r="K62" s="649"/>
      <c r="L62" s="641"/>
      <c r="M62" s="642"/>
      <c r="N62" s="642"/>
      <c r="O62" s="642"/>
      <c r="P62" s="643"/>
      <c r="Q62" s="644"/>
      <c r="R62" s="644"/>
      <c r="S62" s="644"/>
      <c r="T62" s="644"/>
      <c r="U62" s="644"/>
      <c r="V62" s="520"/>
      <c r="W62" s="101"/>
      <c r="X62" s="636"/>
      <c r="Y62" s="637"/>
      <c r="Z62" s="509" t="str">
        <f>IFERROR(VLOOKUP(X62, 【参考】数式用!$A$2:$B$48, 2, FALSE), "")</f>
        <v/>
      </c>
      <c r="AA62" s="536"/>
      <c r="AB62" s="537"/>
      <c r="AC62" s="538">
        <f t="shared" si="0"/>
        <v>0</v>
      </c>
      <c r="AD62" s="531"/>
      <c r="AE62" s="209"/>
      <c r="AF62"/>
    </row>
    <row r="63" spans="1:32" ht="49.95" customHeight="1">
      <c r="A63" s="208">
        <f t="shared" si="1"/>
        <v>25</v>
      </c>
      <c r="B63" s="647"/>
      <c r="C63" s="648"/>
      <c r="D63" s="648"/>
      <c r="E63" s="648"/>
      <c r="F63" s="648"/>
      <c r="G63" s="648"/>
      <c r="H63" s="648"/>
      <c r="I63" s="648"/>
      <c r="J63" s="648"/>
      <c r="K63" s="649"/>
      <c r="L63" s="641"/>
      <c r="M63" s="642"/>
      <c r="N63" s="642"/>
      <c r="O63" s="642"/>
      <c r="P63" s="643"/>
      <c r="Q63" s="644"/>
      <c r="R63" s="644"/>
      <c r="S63" s="644"/>
      <c r="T63" s="644"/>
      <c r="U63" s="644"/>
      <c r="V63" s="520"/>
      <c r="W63" s="101"/>
      <c r="X63" s="636"/>
      <c r="Y63" s="637"/>
      <c r="Z63" s="509" t="str">
        <f>IFERROR(VLOOKUP(X63, 【参考】数式用!$A$2:$B$48, 2, FALSE), "")</f>
        <v/>
      </c>
      <c r="AA63" s="536"/>
      <c r="AB63" s="537"/>
      <c r="AC63" s="538">
        <f t="shared" si="0"/>
        <v>0</v>
      </c>
      <c r="AD63" s="531"/>
      <c r="AE63" s="209"/>
      <c r="AF63"/>
    </row>
    <row r="64" spans="1:32" ht="49.95" customHeight="1">
      <c r="A64" s="208">
        <f t="shared" si="1"/>
        <v>26</v>
      </c>
      <c r="B64" s="647"/>
      <c r="C64" s="648"/>
      <c r="D64" s="648"/>
      <c r="E64" s="648"/>
      <c r="F64" s="648"/>
      <c r="G64" s="648"/>
      <c r="H64" s="648"/>
      <c r="I64" s="648"/>
      <c r="J64" s="648"/>
      <c r="K64" s="649"/>
      <c r="L64" s="641"/>
      <c r="M64" s="642"/>
      <c r="N64" s="642"/>
      <c r="O64" s="642"/>
      <c r="P64" s="643"/>
      <c r="Q64" s="644"/>
      <c r="R64" s="644"/>
      <c r="S64" s="644"/>
      <c r="T64" s="644"/>
      <c r="U64" s="644"/>
      <c r="V64" s="520"/>
      <c r="W64" s="101"/>
      <c r="X64" s="636"/>
      <c r="Y64" s="637"/>
      <c r="Z64" s="509" t="str">
        <f>IFERROR(VLOOKUP(X64, 【参考】数式用!$A$2:$B$48, 2, FALSE), "")</f>
        <v/>
      </c>
      <c r="AA64" s="536"/>
      <c r="AB64" s="537"/>
      <c r="AC64" s="538">
        <f t="shared" si="0"/>
        <v>0</v>
      </c>
      <c r="AD64" s="531"/>
      <c r="AE64" s="209"/>
      <c r="AF64"/>
    </row>
    <row r="65" spans="1:32" ht="49.95" customHeight="1">
      <c r="A65" s="208">
        <f t="shared" si="1"/>
        <v>27</v>
      </c>
      <c r="B65" s="647"/>
      <c r="C65" s="648"/>
      <c r="D65" s="648"/>
      <c r="E65" s="648"/>
      <c r="F65" s="648"/>
      <c r="G65" s="648"/>
      <c r="H65" s="648"/>
      <c r="I65" s="648"/>
      <c r="J65" s="648"/>
      <c r="K65" s="649"/>
      <c r="L65" s="641"/>
      <c r="M65" s="642"/>
      <c r="N65" s="642"/>
      <c r="O65" s="642"/>
      <c r="P65" s="643"/>
      <c r="Q65" s="644"/>
      <c r="R65" s="644"/>
      <c r="S65" s="644"/>
      <c r="T65" s="644"/>
      <c r="U65" s="644"/>
      <c r="V65" s="520"/>
      <c r="W65" s="101"/>
      <c r="X65" s="636"/>
      <c r="Y65" s="637"/>
      <c r="Z65" s="509" t="str">
        <f>IFERROR(VLOOKUP(X65, 【参考】数式用!$A$2:$B$48, 2, FALSE), "")</f>
        <v/>
      </c>
      <c r="AA65" s="536"/>
      <c r="AB65" s="537"/>
      <c r="AC65" s="538">
        <f t="shared" si="0"/>
        <v>0</v>
      </c>
      <c r="AD65" s="531"/>
      <c r="AE65" s="209"/>
      <c r="AF65"/>
    </row>
    <row r="66" spans="1:32" ht="49.95" customHeight="1">
      <c r="A66" s="208">
        <f t="shared" si="1"/>
        <v>28</v>
      </c>
      <c r="B66" s="647"/>
      <c r="C66" s="648"/>
      <c r="D66" s="648"/>
      <c r="E66" s="648"/>
      <c r="F66" s="648"/>
      <c r="G66" s="648"/>
      <c r="H66" s="648"/>
      <c r="I66" s="648"/>
      <c r="J66" s="648"/>
      <c r="K66" s="649"/>
      <c r="L66" s="641"/>
      <c r="M66" s="642"/>
      <c r="N66" s="642"/>
      <c r="O66" s="642"/>
      <c r="P66" s="643"/>
      <c r="Q66" s="644"/>
      <c r="R66" s="644"/>
      <c r="S66" s="644"/>
      <c r="T66" s="644"/>
      <c r="U66" s="644"/>
      <c r="V66" s="520"/>
      <c r="W66" s="101"/>
      <c r="X66" s="636"/>
      <c r="Y66" s="637"/>
      <c r="Z66" s="509" t="str">
        <f>IFERROR(VLOOKUP(X66, 【参考】数式用!$A$2:$B$48, 2, FALSE), "")</f>
        <v/>
      </c>
      <c r="AA66" s="536"/>
      <c r="AB66" s="537"/>
      <c r="AC66" s="538">
        <f t="shared" si="0"/>
        <v>0</v>
      </c>
      <c r="AD66" s="531"/>
      <c r="AE66" s="209"/>
      <c r="AF66"/>
    </row>
    <row r="67" spans="1:32" ht="49.95" customHeight="1">
      <c r="A67" s="208">
        <f t="shared" si="1"/>
        <v>29</v>
      </c>
      <c r="B67" s="647"/>
      <c r="C67" s="648"/>
      <c r="D67" s="648"/>
      <c r="E67" s="648"/>
      <c r="F67" s="648"/>
      <c r="G67" s="648"/>
      <c r="H67" s="648"/>
      <c r="I67" s="648"/>
      <c r="J67" s="648"/>
      <c r="K67" s="649"/>
      <c r="L67" s="641"/>
      <c r="M67" s="642"/>
      <c r="N67" s="642"/>
      <c r="O67" s="642"/>
      <c r="P67" s="643"/>
      <c r="Q67" s="644"/>
      <c r="R67" s="644"/>
      <c r="S67" s="644"/>
      <c r="T67" s="644"/>
      <c r="U67" s="644"/>
      <c r="V67" s="520"/>
      <c r="W67" s="101"/>
      <c r="X67" s="636"/>
      <c r="Y67" s="637"/>
      <c r="Z67" s="509" t="str">
        <f>IFERROR(VLOOKUP(X67, 【参考】数式用!$A$2:$B$48, 2, FALSE), "")</f>
        <v/>
      </c>
      <c r="AA67" s="536"/>
      <c r="AB67" s="537"/>
      <c r="AC67" s="538">
        <f t="shared" si="0"/>
        <v>0</v>
      </c>
      <c r="AD67" s="531"/>
      <c r="AE67" s="209"/>
      <c r="AF67"/>
    </row>
    <row r="68" spans="1:32" ht="49.95" customHeight="1">
      <c r="A68" s="208">
        <f t="shared" si="1"/>
        <v>30</v>
      </c>
      <c r="B68" s="647"/>
      <c r="C68" s="648"/>
      <c r="D68" s="648"/>
      <c r="E68" s="648"/>
      <c r="F68" s="648"/>
      <c r="G68" s="648"/>
      <c r="H68" s="648"/>
      <c r="I68" s="648"/>
      <c r="J68" s="648"/>
      <c r="K68" s="649"/>
      <c r="L68" s="641"/>
      <c r="M68" s="642"/>
      <c r="N68" s="642"/>
      <c r="O68" s="642"/>
      <c r="P68" s="643"/>
      <c r="Q68" s="644"/>
      <c r="R68" s="644"/>
      <c r="S68" s="644"/>
      <c r="T68" s="644"/>
      <c r="U68" s="644"/>
      <c r="V68" s="520"/>
      <c r="W68" s="101"/>
      <c r="X68" s="636"/>
      <c r="Y68" s="637"/>
      <c r="Z68" s="509" t="str">
        <f>IFERROR(VLOOKUP(X68, 【参考】数式用!$A$2:$B$48, 2, FALSE), "")</f>
        <v/>
      </c>
      <c r="AA68" s="536"/>
      <c r="AB68" s="537"/>
      <c r="AC68" s="538">
        <f t="shared" si="0"/>
        <v>0</v>
      </c>
      <c r="AD68" s="531"/>
      <c r="AE68" s="209"/>
      <c r="AF68"/>
    </row>
    <row r="69" spans="1:32" ht="49.95" customHeight="1">
      <c r="A69" s="208">
        <f t="shared" si="1"/>
        <v>31</v>
      </c>
      <c r="B69" s="647"/>
      <c r="C69" s="648"/>
      <c r="D69" s="648"/>
      <c r="E69" s="648"/>
      <c r="F69" s="648"/>
      <c r="G69" s="648"/>
      <c r="H69" s="648"/>
      <c r="I69" s="648"/>
      <c r="J69" s="648"/>
      <c r="K69" s="649"/>
      <c r="L69" s="641"/>
      <c r="M69" s="642"/>
      <c r="N69" s="642"/>
      <c r="O69" s="642"/>
      <c r="P69" s="643"/>
      <c r="Q69" s="644"/>
      <c r="R69" s="644"/>
      <c r="S69" s="644"/>
      <c r="T69" s="644"/>
      <c r="U69" s="644"/>
      <c r="V69" s="520"/>
      <c r="W69" s="101"/>
      <c r="X69" s="636"/>
      <c r="Y69" s="637"/>
      <c r="Z69" s="509" t="str">
        <f>IFERROR(VLOOKUP(X69, 【参考】数式用!$A$2:$B$48, 2, FALSE), "")</f>
        <v/>
      </c>
      <c r="AA69" s="536"/>
      <c r="AB69" s="537"/>
      <c r="AC69" s="538">
        <f t="shared" si="0"/>
        <v>0</v>
      </c>
      <c r="AD69" s="531"/>
      <c r="AE69" s="209"/>
      <c r="AF69"/>
    </row>
    <row r="70" spans="1:32" ht="49.95" customHeight="1">
      <c r="A70" s="208">
        <f t="shared" si="1"/>
        <v>32</v>
      </c>
      <c r="B70" s="647"/>
      <c r="C70" s="648"/>
      <c r="D70" s="648"/>
      <c r="E70" s="648"/>
      <c r="F70" s="648"/>
      <c r="G70" s="648"/>
      <c r="H70" s="648"/>
      <c r="I70" s="648"/>
      <c r="J70" s="648"/>
      <c r="K70" s="649"/>
      <c r="L70" s="641"/>
      <c r="M70" s="642"/>
      <c r="N70" s="642"/>
      <c r="O70" s="642"/>
      <c r="P70" s="643"/>
      <c r="Q70" s="644"/>
      <c r="R70" s="644"/>
      <c r="S70" s="644"/>
      <c r="T70" s="644"/>
      <c r="U70" s="644"/>
      <c r="V70" s="520"/>
      <c r="W70" s="101"/>
      <c r="X70" s="636"/>
      <c r="Y70" s="637"/>
      <c r="Z70" s="509" t="str">
        <f>IFERROR(VLOOKUP(X70, 【参考】数式用!$A$2:$B$48, 2, FALSE), "")</f>
        <v/>
      </c>
      <c r="AA70" s="536"/>
      <c r="AB70" s="537"/>
      <c r="AC70" s="538">
        <f t="shared" si="0"/>
        <v>0</v>
      </c>
      <c r="AD70" s="531"/>
      <c r="AE70" s="209"/>
      <c r="AF70"/>
    </row>
    <row r="71" spans="1:32" ht="49.95" customHeight="1">
      <c r="A71" s="208">
        <f t="shared" si="1"/>
        <v>33</v>
      </c>
      <c r="B71" s="647"/>
      <c r="C71" s="648"/>
      <c r="D71" s="648"/>
      <c r="E71" s="648"/>
      <c r="F71" s="648"/>
      <c r="G71" s="648"/>
      <c r="H71" s="648"/>
      <c r="I71" s="648"/>
      <c r="J71" s="648"/>
      <c r="K71" s="649"/>
      <c r="L71" s="641"/>
      <c r="M71" s="642"/>
      <c r="N71" s="642"/>
      <c r="O71" s="642"/>
      <c r="P71" s="643"/>
      <c r="Q71" s="644"/>
      <c r="R71" s="644"/>
      <c r="S71" s="644"/>
      <c r="T71" s="644"/>
      <c r="U71" s="644"/>
      <c r="V71" s="520"/>
      <c r="W71" s="101"/>
      <c r="X71" s="636"/>
      <c r="Y71" s="637"/>
      <c r="Z71" s="509" t="str">
        <f>IFERROR(VLOOKUP(X71, 【参考】数式用!$A$2:$B$48, 2, FALSE), "")</f>
        <v/>
      </c>
      <c r="AA71" s="536"/>
      <c r="AB71" s="537"/>
      <c r="AC71" s="538">
        <f t="shared" si="0"/>
        <v>0</v>
      </c>
      <c r="AD71" s="531"/>
      <c r="AE71" s="209"/>
      <c r="AF71"/>
    </row>
    <row r="72" spans="1:32" ht="49.95" customHeight="1">
      <c r="A72" s="208">
        <f t="shared" si="1"/>
        <v>34</v>
      </c>
      <c r="B72" s="647"/>
      <c r="C72" s="648"/>
      <c r="D72" s="648"/>
      <c r="E72" s="648"/>
      <c r="F72" s="648"/>
      <c r="G72" s="648"/>
      <c r="H72" s="648"/>
      <c r="I72" s="648"/>
      <c r="J72" s="648"/>
      <c r="K72" s="649"/>
      <c r="L72" s="641"/>
      <c r="M72" s="642"/>
      <c r="N72" s="642"/>
      <c r="O72" s="642"/>
      <c r="P72" s="643"/>
      <c r="Q72" s="644"/>
      <c r="R72" s="644"/>
      <c r="S72" s="644"/>
      <c r="T72" s="644"/>
      <c r="U72" s="644"/>
      <c r="V72" s="520"/>
      <c r="W72" s="101"/>
      <c r="X72" s="636"/>
      <c r="Y72" s="637"/>
      <c r="Z72" s="509" t="str">
        <f>IFERROR(VLOOKUP(X72, 【参考】数式用!$A$2:$B$48, 2, FALSE), "")</f>
        <v/>
      </c>
      <c r="AA72" s="536"/>
      <c r="AB72" s="537"/>
      <c r="AC72" s="538">
        <f t="shared" si="0"/>
        <v>0</v>
      </c>
      <c r="AD72" s="531"/>
      <c r="AE72" s="209"/>
      <c r="AF72"/>
    </row>
    <row r="73" spans="1:32" ht="49.95" customHeight="1">
      <c r="A73" s="208">
        <f t="shared" si="1"/>
        <v>35</v>
      </c>
      <c r="B73" s="647"/>
      <c r="C73" s="648"/>
      <c r="D73" s="648"/>
      <c r="E73" s="648"/>
      <c r="F73" s="648"/>
      <c r="G73" s="648"/>
      <c r="H73" s="648"/>
      <c r="I73" s="648"/>
      <c r="J73" s="648"/>
      <c r="K73" s="649"/>
      <c r="L73" s="641"/>
      <c r="M73" s="642"/>
      <c r="N73" s="642"/>
      <c r="O73" s="642"/>
      <c r="P73" s="643"/>
      <c r="Q73" s="644"/>
      <c r="R73" s="644"/>
      <c r="S73" s="644"/>
      <c r="T73" s="644"/>
      <c r="U73" s="644"/>
      <c r="V73" s="520"/>
      <c r="W73" s="101"/>
      <c r="X73" s="636"/>
      <c r="Y73" s="637"/>
      <c r="Z73" s="509" t="str">
        <f>IFERROR(VLOOKUP(X73, 【参考】数式用!$A$2:$B$48, 2, FALSE), "")</f>
        <v/>
      </c>
      <c r="AA73" s="536"/>
      <c r="AB73" s="537"/>
      <c r="AC73" s="538">
        <f t="shared" si="0"/>
        <v>0</v>
      </c>
      <c r="AD73" s="531"/>
      <c r="AE73" s="209"/>
      <c r="AF73" s="211"/>
    </row>
    <row r="74" spans="1:32" ht="49.95" customHeight="1">
      <c r="A74" s="208">
        <f t="shared" si="1"/>
        <v>36</v>
      </c>
      <c r="B74" s="647"/>
      <c r="C74" s="648"/>
      <c r="D74" s="648"/>
      <c r="E74" s="648"/>
      <c r="F74" s="648"/>
      <c r="G74" s="648"/>
      <c r="H74" s="648"/>
      <c r="I74" s="648"/>
      <c r="J74" s="648"/>
      <c r="K74" s="649"/>
      <c r="L74" s="641"/>
      <c r="M74" s="642"/>
      <c r="N74" s="642"/>
      <c r="O74" s="642"/>
      <c r="P74" s="643"/>
      <c r="Q74" s="644"/>
      <c r="R74" s="644"/>
      <c r="S74" s="644"/>
      <c r="T74" s="644"/>
      <c r="U74" s="644"/>
      <c r="V74" s="520"/>
      <c r="W74" s="101"/>
      <c r="X74" s="636"/>
      <c r="Y74" s="637"/>
      <c r="Z74" s="509" t="str">
        <f>IFERROR(VLOOKUP(X74, 【参考】数式用!$A$2:$B$48, 2, FALSE), "")</f>
        <v/>
      </c>
      <c r="AA74" s="536"/>
      <c r="AB74" s="537"/>
      <c r="AC74" s="538">
        <f t="shared" si="0"/>
        <v>0</v>
      </c>
      <c r="AD74" s="531"/>
      <c r="AE74" s="209"/>
      <c r="AF74" s="211"/>
    </row>
    <row r="75" spans="1:32" ht="49.95" customHeight="1">
      <c r="A75" s="208">
        <f t="shared" si="1"/>
        <v>37</v>
      </c>
      <c r="B75" s="647"/>
      <c r="C75" s="648"/>
      <c r="D75" s="648"/>
      <c r="E75" s="648"/>
      <c r="F75" s="648"/>
      <c r="G75" s="648"/>
      <c r="H75" s="648"/>
      <c r="I75" s="648"/>
      <c r="J75" s="648"/>
      <c r="K75" s="649"/>
      <c r="L75" s="641"/>
      <c r="M75" s="642"/>
      <c r="N75" s="642"/>
      <c r="O75" s="642"/>
      <c r="P75" s="643"/>
      <c r="Q75" s="644"/>
      <c r="R75" s="644"/>
      <c r="S75" s="644"/>
      <c r="T75" s="644"/>
      <c r="U75" s="644"/>
      <c r="V75" s="520"/>
      <c r="W75" s="101"/>
      <c r="X75" s="636"/>
      <c r="Y75" s="637"/>
      <c r="Z75" s="509" t="str">
        <f>IFERROR(VLOOKUP(X75, 【参考】数式用!$A$2:$B$48, 2, FALSE), "")</f>
        <v/>
      </c>
      <c r="AA75" s="536"/>
      <c r="AB75" s="537"/>
      <c r="AC75" s="538">
        <f t="shared" si="0"/>
        <v>0</v>
      </c>
      <c r="AD75" s="531"/>
      <c r="AE75" s="209"/>
      <c r="AF75" s="211"/>
    </row>
    <row r="76" spans="1:32" ht="49.95" customHeight="1">
      <c r="A76" s="208">
        <f t="shared" si="1"/>
        <v>38</v>
      </c>
      <c r="B76" s="647"/>
      <c r="C76" s="648"/>
      <c r="D76" s="648"/>
      <c r="E76" s="648"/>
      <c r="F76" s="648"/>
      <c r="G76" s="648"/>
      <c r="H76" s="648"/>
      <c r="I76" s="648"/>
      <c r="J76" s="648"/>
      <c r="K76" s="649"/>
      <c r="L76" s="641"/>
      <c r="M76" s="642"/>
      <c r="N76" s="642"/>
      <c r="O76" s="642"/>
      <c r="P76" s="643"/>
      <c r="Q76" s="644"/>
      <c r="R76" s="644"/>
      <c r="S76" s="644"/>
      <c r="T76" s="644"/>
      <c r="U76" s="644"/>
      <c r="V76" s="520"/>
      <c r="W76" s="101"/>
      <c r="X76" s="636"/>
      <c r="Y76" s="637"/>
      <c r="Z76" s="509" t="str">
        <f>IFERROR(VLOOKUP(X76, 【参考】数式用!$A$2:$B$48, 2, FALSE), "")</f>
        <v/>
      </c>
      <c r="AA76" s="536"/>
      <c r="AB76" s="537"/>
      <c r="AC76" s="538">
        <f t="shared" si="0"/>
        <v>0</v>
      </c>
      <c r="AD76" s="531"/>
      <c r="AE76" s="209"/>
      <c r="AF76" s="211"/>
    </row>
    <row r="77" spans="1:32" ht="49.95" customHeight="1">
      <c r="A77" s="208">
        <f t="shared" si="1"/>
        <v>39</v>
      </c>
      <c r="B77" s="647"/>
      <c r="C77" s="648"/>
      <c r="D77" s="648"/>
      <c r="E77" s="648"/>
      <c r="F77" s="648"/>
      <c r="G77" s="648"/>
      <c r="H77" s="648"/>
      <c r="I77" s="648"/>
      <c r="J77" s="648"/>
      <c r="K77" s="649"/>
      <c r="L77" s="641"/>
      <c r="M77" s="642"/>
      <c r="N77" s="642"/>
      <c r="O77" s="642"/>
      <c r="P77" s="643"/>
      <c r="Q77" s="644"/>
      <c r="R77" s="644"/>
      <c r="S77" s="644"/>
      <c r="T77" s="644"/>
      <c r="U77" s="644"/>
      <c r="V77" s="520"/>
      <c r="W77" s="101"/>
      <c r="X77" s="636"/>
      <c r="Y77" s="637"/>
      <c r="Z77" s="509" t="str">
        <f>IFERROR(VLOOKUP(X77, 【参考】数式用!$A$2:$B$48, 2, FALSE), "")</f>
        <v/>
      </c>
      <c r="AA77" s="536"/>
      <c r="AB77" s="537"/>
      <c r="AC77" s="538">
        <f t="shared" si="0"/>
        <v>0</v>
      </c>
      <c r="AD77" s="531"/>
      <c r="AE77" s="209"/>
      <c r="AF77" s="211"/>
    </row>
    <row r="78" spans="1:32" ht="49.95" customHeight="1">
      <c r="A78" s="208">
        <f t="shared" ref="A78:A104" si="2">A77+1</f>
        <v>40</v>
      </c>
      <c r="B78" s="647"/>
      <c r="C78" s="648"/>
      <c r="D78" s="648"/>
      <c r="E78" s="648"/>
      <c r="F78" s="648"/>
      <c r="G78" s="648"/>
      <c r="H78" s="648"/>
      <c r="I78" s="648"/>
      <c r="J78" s="648"/>
      <c r="K78" s="649"/>
      <c r="L78" s="641"/>
      <c r="M78" s="642"/>
      <c r="N78" s="642"/>
      <c r="O78" s="642"/>
      <c r="P78" s="643"/>
      <c r="Q78" s="664"/>
      <c r="R78" s="664"/>
      <c r="S78" s="664"/>
      <c r="T78" s="664"/>
      <c r="U78" s="664"/>
      <c r="V78" s="101"/>
      <c r="W78" s="101"/>
      <c r="X78" s="636"/>
      <c r="Y78" s="637"/>
      <c r="Z78" s="509" t="str">
        <f>IFERROR(VLOOKUP(X78, 【参考】数式用!$A$2:$B$48, 2, FALSE), "")</f>
        <v/>
      </c>
      <c r="AA78" s="536"/>
      <c r="AB78" s="537"/>
      <c r="AC78" s="538">
        <f t="shared" si="0"/>
        <v>0</v>
      </c>
      <c r="AD78" s="531"/>
      <c r="AE78" s="209"/>
      <c r="AF78" s="211"/>
    </row>
    <row r="79" spans="1:32" ht="49.95" customHeight="1">
      <c r="A79" s="208">
        <f t="shared" si="2"/>
        <v>41</v>
      </c>
      <c r="B79" s="647"/>
      <c r="C79" s="648"/>
      <c r="D79" s="648"/>
      <c r="E79" s="648"/>
      <c r="F79" s="648"/>
      <c r="G79" s="648"/>
      <c r="H79" s="648"/>
      <c r="I79" s="648"/>
      <c r="J79" s="648"/>
      <c r="K79" s="649"/>
      <c r="L79" s="641"/>
      <c r="M79" s="642"/>
      <c r="N79" s="642"/>
      <c r="O79" s="642"/>
      <c r="P79" s="643"/>
      <c r="Q79" s="664"/>
      <c r="R79" s="664"/>
      <c r="S79" s="664"/>
      <c r="T79" s="664"/>
      <c r="U79" s="664"/>
      <c r="V79" s="101"/>
      <c r="W79" s="101"/>
      <c r="X79" s="636"/>
      <c r="Y79" s="637"/>
      <c r="Z79" s="509" t="str">
        <f>IFERROR(VLOOKUP(X79, 【参考】数式用!$A$2:$B$48, 2, FALSE), "")</f>
        <v/>
      </c>
      <c r="AA79" s="536"/>
      <c r="AB79" s="537"/>
      <c r="AC79" s="538">
        <f t="shared" si="0"/>
        <v>0</v>
      </c>
      <c r="AD79" s="531"/>
      <c r="AE79" s="209"/>
      <c r="AF79" s="211"/>
    </row>
    <row r="80" spans="1:32" ht="49.95" customHeight="1">
      <c r="A80" s="208">
        <f t="shared" si="2"/>
        <v>42</v>
      </c>
      <c r="B80" s="647"/>
      <c r="C80" s="648"/>
      <c r="D80" s="648"/>
      <c r="E80" s="648"/>
      <c r="F80" s="648"/>
      <c r="G80" s="648"/>
      <c r="H80" s="648"/>
      <c r="I80" s="648"/>
      <c r="J80" s="648"/>
      <c r="K80" s="649"/>
      <c r="L80" s="641"/>
      <c r="M80" s="642"/>
      <c r="N80" s="642"/>
      <c r="O80" s="642"/>
      <c r="P80" s="643"/>
      <c r="Q80" s="664"/>
      <c r="R80" s="664"/>
      <c r="S80" s="664"/>
      <c r="T80" s="664"/>
      <c r="U80" s="664"/>
      <c r="V80" s="101"/>
      <c r="W80" s="101"/>
      <c r="X80" s="636"/>
      <c r="Y80" s="637"/>
      <c r="Z80" s="509" t="str">
        <f>IFERROR(VLOOKUP(X80, 【参考】数式用!$A$2:$B$48, 2, FALSE), "")</f>
        <v/>
      </c>
      <c r="AA80" s="536"/>
      <c r="AB80" s="537"/>
      <c r="AC80" s="538">
        <f t="shared" si="0"/>
        <v>0</v>
      </c>
      <c r="AD80" s="531"/>
      <c r="AE80" s="209"/>
      <c r="AF80" s="211"/>
    </row>
    <row r="81" spans="1:32" ht="49.95" customHeight="1">
      <c r="A81" s="208">
        <f t="shared" si="2"/>
        <v>43</v>
      </c>
      <c r="B81" s="647"/>
      <c r="C81" s="648"/>
      <c r="D81" s="648"/>
      <c r="E81" s="648"/>
      <c r="F81" s="648"/>
      <c r="G81" s="648"/>
      <c r="H81" s="648"/>
      <c r="I81" s="648"/>
      <c r="J81" s="648"/>
      <c r="K81" s="649"/>
      <c r="L81" s="641"/>
      <c r="M81" s="642"/>
      <c r="N81" s="642"/>
      <c r="O81" s="642"/>
      <c r="P81" s="643"/>
      <c r="Q81" s="664"/>
      <c r="R81" s="664"/>
      <c r="S81" s="664"/>
      <c r="T81" s="664"/>
      <c r="U81" s="664"/>
      <c r="V81" s="101"/>
      <c r="W81" s="101"/>
      <c r="X81" s="636"/>
      <c r="Y81" s="637"/>
      <c r="Z81" s="509" t="str">
        <f>IFERROR(VLOOKUP(X81, 【参考】数式用!$A$2:$B$48, 2, FALSE), "")</f>
        <v/>
      </c>
      <c r="AA81" s="536"/>
      <c r="AB81" s="537"/>
      <c r="AC81" s="538">
        <f t="shared" si="0"/>
        <v>0</v>
      </c>
      <c r="AD81" s="531"/>
      <c r="AE81" s="209"/>
      <c r="AF81" s="211"/>
    </row>
    <row r="82" spans="1:32" ht="49.95" customHeight="1">
      <c r="A82" s="208">
        <f t="shared" si="2"/>
        <v>44</v>
      </c>
      <c r="B82" s="647"/>
      <c r="C82" s="648"/>
      <c r="D82" s="648"/>
      <c r="E82" s="648"/>
      <c r="F82" s="648"/>
      <c r="G82" s="648"/>
      <c r="H82" s="648"/>
      <c r="I82" s="648"/>
      <c r="J82" s="648"/>
      <c r="K82" s="649"/>
      <c r="L82" s="641"/>
      <c r="M82" s="642"/>
      <c r="N82" s="642"/>
      <c r="O82" s="642"/>
      <c r="P82" s="643"/>
      <c r="Q82" s="664"/>
      <c r="R82" s="664"/>
      <c r="S82" s="664"/>
      <c r="T82" s="664"/>
      <c r="U82" s="664"/>
      <c r="V82" s="101"/>
      <c r="W82" s="101"/>
      <c r="X82" s="636"/>
      <c r="Y82" s="637"/>
      <c r="Z82" s="509" t="str">
        <f>IFERROR(VLOOKUP(X82, 【参考】数式用!$A$2:$B$48, 2, FALSE), "")</f>
        <v/>
      </c>
      <c r="AA82" s="536"/>
      <c r="AB82" s="537"/>
      <c r="AC82" s="538">
        <f t="shared" si="0"/>
        <v>0</v>
      </c>
      <c r="AD82" s="531"/>
      <c r="AE82" s="209"/>
      <c r="AF82" s="211"/>
    </row>
    <row r="83" spans="1:32" ht="49.95" customHeight="1">
      <c r="A83" s="208">
        <f t="shared" si="2"/>
        <v>45</v>
      </c>
      <c r="B83" s="660"/>
      <c r="C83" s="661"/>
      <c r="D83" s="661"/>
      <c r="E83" s="661"/>
      <c r="F83" s="661"/>
      <c r="G83" s="661"/>
      <c r="H83" s="661"/>
      <c r="I83" s="661"/>
      <c r="J83" s="661"/>
      <c r="K83" s="661"/>
      <c r="L83" s="641"/>
      <c r="M83" s="642"/>
      <c r="N83" s="642"/>
      <c r="O83" s="642"/>
      <c r="P83" s="643"/>
      <c r="Q83" s="664"/>
      <c r="R83" s="664"/>
      <c r="S83" s="664"/>
      <c r="T83" s="664"/>
      <c r="U83" s="664"/>
      <c r="V83" s="101"/>
      <c r="W83" s="101"/>
      <c r="X83" s="636"/>
      <c r="Y83" s="637"/>
      <c r="Z83" s="509" t="str">
        <f>IFERROR(VLOOKUP(X83, 【参考】数式用!$A$2:$B$48, 2, FALSE), "")</f>
        <v/>
      </c>
      <c r="AA83" s="536"/>
      <c r="AB83" s="537"/>
      <c r="AC83" s="538">
        <f t="shared" si="0"/>
        <v>0</v>
      </c>
      <c r="AD83" s="531"/>
      <c r="AE83" s="209"/>
      <c r="AF83" s="211"/>
    </row>
    <row r="84" spans="1:32" ht="49.95" customHeight="1">
      <c r="A84" s="208">
        <f t="shared" si="2"/>
        <v>46</v>
      </c>
      <c r="B84" s="660"/>
      <c r="C84" s="661"/>
      <c r="D84" s="661"/>
      <c r="E84" s="661"/>
      <c r="F84" s="661"/>
      <c r="G84" s="661"/>
      <c r="H84" s="661"/>
      <c r="I84" s="661"/>
      <c r="J84" s="661"/>
      <c r="K84" s="661"/>
      <c r="L84" s="641"/>
      <c r="M84" s="642"/>
      <c r="N84" s="642"/>
      <c r="O84" s="642"/>
      <c r="P84" s="643"/>
      <c r="Q84" s="664"/>
      <c r="R84" s="664"/>
      <c r="S84" s="664"/>
      <c r="T84" s="664"/>
      <c r="U84" s="664"/>
      <c r="V84" s="101"/>
      <c r="W84" s="101"/>
      <c r="X84" s="636"/>
      <c r="Y84" s="637"/>
      <c r="Z84" s="509" t="str">
        <f>IFERROR(VLOOKUP(X84, 【参考】数式用!$A$2:$B$48, 2, FALSE), "")</f>
        <v/>
      </c>
      <c r="AA84" s="536"/>
      <c r="AB84" s="537"/>
      <c r="AC84" s="538">
        <f t="shared" si="0"/>
        <v>0</v>
      </c>
      <c r="AD84" s="531"/>
      <c r="AE84" s="209"/>
      <c r="AF84" s="211"/>
    </row>
    <row r="85" spans="1:32" ht="49.95" customHeight="1">
      <c r="A85" s="208">
        <f t="shared" si="2"/>
        <v>47</v>
      </c>
      <c r="B85" s="660"/>
      <c r="C85" s="661"/>
      <c r="D85" s="661"/>
      <c r="E85" s="661"/>
      <c r="F85" s="661"/>
      <c r="G85" s="661"/>
      <c r="H85" s="661"/>
      <c r="I85" s="661"/>
      <c r="J85" s="661"/>
      <c r="K85" s="661"/>
      <c r="L85" s="641"/>
      <c r="M85" s="642"/>
      <c r="N85" s="642"/>
      <c r="O85" s="642"/>
      <c r="P85" s="643"/>
      <c r="Q85" s="664"/>
      <c r="R85" s="664"/>
      <c r="S85" s="664"/>
      <c r="T85" s="664"/>
      <c r="U85" s="664"/>
      <c r="V85" s="101"/>
      <c r="W85" s="101"/>
      <c r="X85" s="636"/>
      <c r="Y85" s="637"/>
      <c r="Z85" s="509" t="str">
        <f>IFERROR(VLOOKUP(X85, 【参考】数式用!$A$2:$B$48, 2, FALSE), "")</f>
        <v/>
      </c>
      <c r="AA85" s="536"/>
      <c r="AB85" s="537"/>
      <c r="AC85" s="538">
        <f t="shared" si="0"/>
        <v>0</v>
      </c>
      <c r="AD85" s="531"/>
      <c r="AE85" s="209"/>
      <c r="AF85" s="211"/>
    </row>
    <row r="86" spans="1:32" ht="49.95" customHeight="1">
      <c r="A86" s="208">
        <f t="shared" si="2"/>
        <v>48</v>
      </c>
      <c r="B86" s="660"/>
      <c r="C86" s="661"/>
      <c r="D86" s="661"/>
      <c r="E86" s="661"/>
      <c r="F86" s="661"/>
      <c r="G86" s="661"/>
      <c r="H86" s="661"/>
      <c r="I86" s="661"/>
      <c r="J86" s="661"/>
      <c r="K86" s="661"/>
      <c r="L86" s="641"/>
      <c r="M86" s="642"/>
      <c r="N86" s="642"/>
      <c r="O86" s="642"/>
      <c r="P86" s="643"/>
      <c r="Q86" s="664"/>
      <c r="R86" s="664"/>
      <c r="S86" s="664"/>
      <c r="T86" s="664"/>
      <c r="U86" s="664"/>
      <c r="V86" s="101"/>
      <c r="W86" s="101"/>
      <c r="X86" s="636"/>
      <c r="Y86" s="637"/>
      <c r="Z86" s="509" t="str">
        <f>IFERROR(VLOOKUP(X86, 【参考】数式用!$A$2:$B$48, 2, FALSE), "")</f>
        <v/>
      </c>
      <c r="AA86" s="536"/>
      <c r="AB86" s="537"/>
      <c r="AC86" s="538">
        <f t="shared" si="0"/>
        <v>0</v>
      </c>
      <c r="AD86" s="531"/>
      <c r="AE86" s="209"/>
      <c r="AF86" s="211"/>
    </row>
    <row r="87" spans="1:32" ht="49.95" customHeight="1">
      <c r="A87" s="208">
        <f t="shared" si="2"/>
        <v>49</v>
      </c>
      <c r="B87" s="660"/>
      <c r="C87" s="661"/>
      <c r="D87" s="661"/>
      <c r="E87" s="661"/>
      <c r="F87" s="661"/>
      <c r="G87" s="661"/>
      <c r="H87" s="661"/>
      <c r="I87" s="661"/>
      <c r="J87" s="661"/>
      <c r="K87" s="661"/>
      <c r="L87" s="641"/>
      <c r="M87" s="642"/>
      <c r="N87" s="642"/>
      <c r="O87" s="642"/>
      <c r="P87" s="643"/>
      <c r="Q87" s="664"/>
      <c r="R87" s="664"/>
      <c r="S87" s="664"/>
      <c r="T87" s="664"/>
      <c r="U87" s="664"/>
      <c r="V87" s="101"/>
      <c r="W87" s="101"/>
      <c r="X87" s="636"/>
      <c r="Y87" s="637"/>
      <c r="Z87" s="509" t="str">
        <f>IFERROR(VLOOKUP(X87, 【参考】数式用!$A$2:$B$48, 2, FALSE), "")</f>
        <v/>
      </c>
      <c r="AA87" s="536"/>
      <c r="AB87" s="537"/>
      <c r="AC87" s="538">
        <f t="shared" si="0"/>
        <v>0</v>
      </c>
      <c r="AD87" s="531"/>
      <c r="AE87" s="209"/>
      <c r="AF87" s="211"/>
    </row>
    <row r="88" spans="1:32" ht="49.95" customHeight="1">
      <c r="A88" s="208">
        <f t="shared" si="2"/>
        <v>50</v>
      </c>
      <c r="B88" s="660"/>
      <c r="C88" s="661"/>
      <c r="D88" s="661"/>
      <c r="E88" s="661"/>
      <c r="F88" s="661"/>
      <c r="G88" s="661"/>
      <c r="H88" s="661"/>
      <c r="I88" s="661"/>
      <c r="J88" s="661"/>
      <c r="K88" s="661"/>
      <c r="L88" s="641"/>
      <c r="M88" s="642"/>
      <c r="N88" s="642"/>
      <c r="O88" s="642"/>
      <c r="P88" s="643"/>
      <c r="Q88" s="664"/>
      <c r="R88" s="664"/>
      <c r="S88" s="664"/>
      <c r="T88" s="664"/>
      <c r="U88" s="664"/>
      <c r="V88" s="101"/>
      <c r="W88" s="101"/>
      <c r="X88" s="636"/>
      <c r="Y88" s="637"/>
      <c r="Z88" s="509" t="str">
        <f>IFERROR(VLOOKUP(X88, 【参考】数式用!$A$2:$B$48, 2, FALSE), "")</f>
        <v/>
      </c>
      <c r="AA88" s="536"/>
      <c r="AB88" s="537"/>
      <c r="AC88" s="538">
        <f t="shared" si="0"/>
        <v>0</v>
      </c>
      <c r="AD88" s="531"/>
      <c r="AE88" s="209"/>
      <c r="AF88" s="211"/>
    </row>
    <row r="89" spans="1:32" ht="49.95" customHeight="1">
      <c r="A89" s="208">
        <f t="shared" si="2"/>
        <v>51</v>
      </c>
      <c r="B89" s="660"/>
      <c r="C89" s="661"/>
      <c r="D89" s="661"/>
      <c r="E89" s="661"/>
      <c r="F89" s="661"/>
      <c r="G89" s="661"/>
      <c r="H89" s="661"/>
      <c r="I89" s="661"/>
      <c r="J89" s="661"/>
      <c r="K89" s="661"/>
      <c r="L89" s="641"/>
      <c r="M89" s="642"/>
      <c r="N89" s="642"/>
      <c r="O89" s="642"/>
      <c r="P89" s="643"/>
      <c r="Q89" s="664"/>
      <c r="R89" s="664"/>
      <c r="S89" s="664"/>
      <c r="T89" s="664"/>
      <c r="U89" s="664"/>
      <c r="V89" s="101"/>
      <c r="W89" s="101"/>
      <c r="X89" s="636"/>
      <c r="Y89" s="637"/>
      <c r="Z89" s="509" t="str">
        <f>IFERROR(VLOOKUP(X89, 【参考】数式用!$A$2:$B$48, 2, FALSE), "")</f>
        <v/>
      </c>
      <c r="AA89" s="536"/>
      <c r="AB89" s="537"/>
      <c r="AC89" s="538">
        <f t="shared" si="0"/>
        <v>0</v>
      </c>
      <c r="AD89" s="531"/>
      <c r="AE89" s="209"/>
      <c r="AF89" s="211"/>
    </row>
    <row r="90" spans="1:32" ht="49.95" customHeight="1">
      <c r="A90" s="208">
        <f t="shared" si="2"/>
        <v>52</v>
      </c>
      <c r="B90" s="660"/>
      <c r="C90" s="661"/>
      <c r="D90" s="661"/>
      <c r="E90" s="661"/>
      <c r="F90" s="661"/>
      <c r="G90" s="661"/>
      <c r="H90" s="661"/>
      <c r="I90" s="661"/>
      <c r="J90" s="661"/>
      <c r="K90" s="661"/>
      <c r="L90" s="641"/>
      <c r="M90" s="642"/>
      <c r="N90" s="642"/>
      <c r="O90" s="642"/>
      <c r="P90" s="643"/>
      <c r="Q90" s="664"/>
      <c r="R90" s="664"/>
      <c r="S90" s="664"/>
      <c r="T90" s="664"/>
      <c r="U90" s="664"/>
      <c r="V90" s="101"/>
      <c r="W90" s="101"/>
      <c r="X90" s="636"/>
      <c r="Y90" s="637"/>
      <c r="Z90" s="509" t="str">
        <f>IFERROR(VLOOKUP(X90, 【参考】数式用!$A$2:$B$48, 2, FALSE), "")</f>
        <v/>
      </c>
      <c r="AA90" s="536"/>
      <c r="AB90" s="537"/>
      <c r="AC90" s="538">
        <f t="shared" si="0"/>
        <v>0</v>
      </c>
      <c r="AD90" s="531"/>
      <c r="AE90" s="209"/>
      <c r="AF90" s="211"/>
    </row>
    <row r="91" spans="1:32" ht="49.95" customHeight="1">
      <c r="A91" s="208">
        <f t="shared" si="2"/>
        <v>53</v>
      </c>
      <c r="B91" s="660"/>
      <c r="C91" s="661"/>
      <c r="D91" s="661"/>
      <c r="E91" s="661"/>
      <c r="F91" s="661"/>
      <c r="G91" s="661"/>
      <c r="H91" s="661"/>
      <c r="I91" s="661"/>
      <c r="J91" s="661"/>
      <c r="K91" s="661"/>
      <c r="L91" s="641"/>
      <c r="M91" s="642"/>
      <c r="N91" s="642"/>
      <c r="O91" s="642"/>
      <c r="P91" s="643"/>
      <c r="Q91" s="664"/>
      <c r="R91" s="664"/>
      <c r="S91" s="664"/>
      <c r="T91" s="664"/>
      <c r="U91" s="664"/>
      <c r="V91" s="101"/>
      <c r="W91" s="101"/>
      <c r="X91" s="636"/>
      <c r="Y91" s="637"/>
      <c r="Z91" s="509" t="str">
        <f>IFERROR(VLOOKUP(X91, 【参考】数式用!$A$2:$B$48, 2, FALSE), "")</f>
        <v/>
      </c>
      <c r="AA91" s="536"/>
      <c r="AB91" s="537"/>
      <c r="AC91" s="538">
        <f t="shared" si="0"/>
        <v>0</v>
      </c>
      <c r="AD91" s="531"/>
      <c r="AE91" s="209"/>
      <c r="AF91" s="211"/>
    </row>
    <row r="92" spans="1:32" ht="49.95" customHeight="1">
      <c r="A92" s="208">
        <f t="shared" si="2"/>
        <v>54</v>
      </c>
      <c r="B92" s="660"/>
      <c r="C92" s="661"/>
      <c r="D92" s="661"/>
      <c r="E92" s="661"/>
      <c r="F92" s="661"/>
      <c r="G92" s="661"/>
      <c r="H92" s="661"/>
      <c r="I92" s="661"/>
      <c r="J92" s="661"/>
      <c r="K92" s="661"/>
      <c r="L92" s="641"/>
      <c r="M92" s="642"/>
      <c r="N92" s="642"/>
      <c r="O92" s="642"/>
      <c r="P92" s="643"/>
      <c r="Q92" s="664"/>
      <c r="R92" s="664"/>
      <c r="S92" s="664"/>
      <c r="T92" s="664"/>
      <c r="U92" s="664"/>
      <c r="V92" s="101"/>
      <c r="W92" s="101"/>
      <c r="X92" s="636"/>
      <c r="Y92" s="637"/>
      <c r="Z92" s="509" t="str">
        <f>IFERROR(VLOOKUP(X92, 【参考】数式用!$A$2:$B$48, 2, FALSE), "")</f>
        <v/>
      </c>
      <c r="AA92" s="536"/>
      <c r="AB92" s="537"/>
      <c r="AC92" s="538">
        <f t="shared" si="0"/>
        <v>0</v>
      </c>
      <c r="AD92" s="531"/>
      <c r="AE92" s="209"/>
      <c r="AF92" s="211"/>
    </row>
    <row r="93" spans="1:32" ht="49.95" customHeight="1">
      <c r="A93" s="208">
        <f t="shared" si="2"/>
        <v>55</v>
      </c>
      <c r="B93" s="660"/>
      <c r="C93" s="661"/>
      <c r="D93" s="661"/>
      <c r="E93" s="661"/>
      <c r="F93" s="661"/>
      <c r="G93" s="661"/>
      <c r="H93" s="661"/>
      <c r="I93" s="661"/>
      <c r="J93" s="661"/>
      <c r="K93" s="661"/>
      <c r="L93" s="641"/>
      <c r="M93" s="642"/>
      <c r="N93" s="642"/>
      <c r="O93" s="642"/>
      <c r="P93" s="643"/>
      <c r="Q93" s="664"/>
      <c r="R93" s="664"/>
      <c r="S93" s="664"/>
      <c r="T93" s="664"/>
      <c r="U93" s="664"/>
      <c r="V93" s="101"/>
      <c r="W93" s="101"/>
      <c r="X93" s="636"/>
      <c r="Y93" s="637"/>
      <c r="Z93" s="509" t="str">
        <f>IFERROR(VLOOKUP(X93, 【参考】数式用!$A$2:$B$48, 2, FALSE), "")</f>
        <v/>
      </c>
      <c r="AA93" s="536"/>
      <c r="AB93" s="537"/>
      <c r="AC93" s="538">
        <f t="shared" si="0"/>
        <v>0</v>
      </c>
      <c r="AD93" s="531"/>
      <c r="AE93" s="209"/>
      <c r="AF93" s="211"/>
    </row>
    <row r="94" spans="1:32" ht="49.95" customHeight="1">
      <c r="A94" s="208">
        <f t="shared" si="2"/>
        <v>56</v>
      </c>
      <c r="B94" s="660"/>
      <c r="C94" s="661"/>
      <c r="D94" s="661"/>
      <c r="E94" s="661"/>
      <c r="F94" s="661"/>
      <c r="G94" s="661"/>
      <c r="H94" s="661"/>
      <c r="I94" s="661"/>
      <c r="J94" s="661"/>
      <c r="K94" s="661"/>
      <c r="L94" s="641"/>
      <c r="M94" s="642"/>
      <c r="N94" s="642"/>
      <c r="O94" s="642"/>
      <c r="P94" s="643"/>
      <c r="Q94" s="664"/>
      <c r="R94" s="664"/>
      <c r="S94" s="664"/>
      <c r="T94" s="664"/>
      <c r="U94" s="664"/>
      <c r="V94" s="101"/>
      <c r="W94" s="101"/>
      <c r="X94" s="636"/>
      <c r="Y94" s="637"/>
      <c r="Z94" s="509" t="str">
        <f>IFERROR(VLOOKUP(X94, 【参考】数式用!$A$2:$B$48, 2, FALSE), "")</f>
        <v/>
      </c>
      <c r="AA94" s="536"/>
      <c r="AB94" s="537"/>
      <c r="AC94" s="538">
        <f t="shared" si="0"/>
        <v>0</v>
      </c>
      <c r="AD94" s="531"/>
      <c r="AE94" s="209"/>
      <c r="AF94" s="211"/>
    </row>
    <row r="95" spans="1:32" ht="49.95" customHeight="1">
      <c r="A95" s="208">
        <f t="shared" si="2"/>
        <v>57</v>
      </c>
      <c r="B95" s="660"/>
      <c r="C95" s="661"/>
      <c r="D95" s="661"/>
      <c r="E95" s="661"/>
      <c r="F95" s="661"/>
      <c r="G95" s="661"/>
      <c r="H95" s="661"/>
      <c r="I95" s="661"/>
      <c r="J95" s="661"/>
      <c r="K95" s="661"/>
      <c r="L95" s="641"/>
      <c r="M95" s="642"/>
      <c r="N95" s="642"/>
      <c r="O95" s="642"/>
      <c r="P95" s="643"/>
      <c r="Q95" s="664"/>
      <c r="R95" s="664"/>
      <c r="S95" s="664"/>
      <c r="T95" s="664"/>
      <c r="U95" s="664"/>
      <c r="V95" s="101"/>
      <c r="W95" s="101"/>
      <c r="X95" s="636"/>
      <c r="Y95" s="637"/>
      <c r="Z95" s="509" t="str">
        <f>IFERROR(VLOOKUP(X95, 【参考】数式用!$A$2:$B$48, 2, FALSE), "")</f>
        <v/>
      </c>
      <c r="AA95" s="536"/>
      <c r="AB95" s="537"/>
      <c r="AC95" s="538">
        <f t="shared" si="0"/>
        <v>0</v>
      </c>
      <c r="AD95" s="531"/>
      <c r="AE95" s="209"/>
      <c r="AF95" s="211"/>
    </row>
    <row r="96" spans="1:32" ht="49.95" customHeight="1">
      <c r="A96" s="208">
        <f t="shared" si="2"/>
        <v>58</v>
      </c>
      <c r="B96" s="660"/>
      <c r="C96" s="661"/>
      <c r="D96" s="661"/>
      <c r="E96" s="661"/>
      <c r="F96" s="661"/>
      <c r="G96" s="661"/>
      <c r="H96" s="661"/>
      <c r="I96" s="661"/>
      <c r="J96" s="661"/>
      <c r="K96" s="661"/>
      <c r="L96" s="641"/>
      <c r="M96" s="642"/>
      <c r="N96" s="642"/>
      <c r="O96" s="642"/>
      <c r="P96" s="643"/>
      <c r="Q96" s="664"/>
      <c r="R96" s="664"/>
      <c r="S96" s="664"/>
      <c r="T96" s="664"/>
      <c r="U96" s="664"/>
      <c r="V96" s="101"/>
      <c r="W96" s="101"/>
      <c r="X96" s="636"/>
      <c r="Y96" s="637"/>
      <c r="Z96" s="509" t="str">
        <f>IFERROR(VLOOKUP(X96, 【参考】数式用!$A$2:$B$48, 2, FALSE), "")</f>
        <v/>
      </c>
      <c r="AA96" s="536"/>
      <c r="AB96" s="537"/>
      <c r="AC96" s="538">
        <f t="shared" si="0"/>
        <v>0</v>
      </c>
      <c r="AD96" s="531"/>
      <c r="AE96" s="209"/>
      <c r="AF96" s="211"/>
    </row>
    <row r="97" spans="1:32" ht="49.95" customHeight="1">
      <c r="A97" s="208">
        <f t="shared" si="2"/>
        <v>59</v>
      </c>
      <c r="B97" s="660"/>
      <c r="C97" s="661"/>
      <c r="D97" s="661"/>
      <c r="E97" s="661"/>
      <c r="F97" s="661"/>
      <c r="G97" s="661"/>
      <c r="H97" s="661"/>
      <c r="I97" s="661"/>
      <c r="J97" s="661"/>
      <c r="K97" s="661"/>
      <c r="L97" s="641"/>
      <c r="M97" s="642"/>
      <c r="N97" s="642"/>
      <c r="O97" s="642"/>
      <c r="P97" s="643"/>
      <c r="Q97" s="664"/>
      <c r="R97" s="664"/>
      <c r="S97" s="664"/>
      <c r="T97" s="664"/>
      <c r="U97" s="664"/>
      <c r="V97" s="101"/>
      <c r="W97" s="101"/>
      <c r="X97" s="636"/>
      <c r="Y97" s="637"/>
      <c r="Z97" s="509" t="str">
        <f>IFERROR(VLOOKUP(X97, 【参考】数式用!$A$2:$B$48, 2, FALSE), "")</f>
        <v/>
      </c>
      <c r="AA97" s="536"/>
      <c r="AB97" s="537"/>
      <c r="AC97" s="538">
        <f t="shared" si="0"/>
        <v>0</v>
      </c>
      <c r="AD97" s="531"/>
      <c r="AE97" s="209"/>
      <c r="AF97" s="211"/>
    </row>
    <row r="98" spans="1:32" ht="49.95" customHeight="1">
      <c r="A98" s="208">
        <f t="shared" si="2"/>
        <v>60</v>
      </c>
      <c r="B98" s="660"/>
      <c r="C98" s="661"/>
      <c r="D98" s="661"/>
      <c r="E98" s="661"/>
      <c r="F98" s="661"/>
      <c r="G98" s="661"/>
      <c r="H98" s="661"/>
      <c r="I98" s="661"/>
      <c r="J98" s="661"/>
      <c r="K98" s="661"/>
      <c r="L98" s="641"/>
      <c r="M98" s="642"/>
      <c r="N98" s="642"/>
      <c r="O98" s="642"/>
      <c r="P98" s="643"/>
      <c r="Q98" s="664"/>
      <c r="R98" s="664"/>
      <c r="S98" s="664"/>
      <c r="T98" s="664"/>
      <c r="U98" s="664"/>
      <c r="V98" s="101"/>
      <c r="W98" s="101"/>
      <c r="X98" s="636"/>
      <c r="Y98" s="637"/>
      <c r="Z98" s="509" t="str">
        <f>IFERROR(VLOOKUP(X98, 【参考】数式用!$A$2:$B$48, 2, FALSE), "")</f>
        <v/>
      </c>
      <c r="AA98" s="536"/>
      <c r="AB98" s="537"/>
      <c r="AC98" s="538">
        <f t="shared" si="0"/>
        <v>0</v>
      </c>
      <c r="AD98" s="531"/>
      <c r="AE98" s="209"/>
      <c r="AF98" s="211"/>
    </row>
    <row r="99" spans="1:32" ht="49.95" customHeight="1">
      <c r="A99" s="208">
        <f t="shared" si="2"/>
        <v>61</v>
      </c>
      <c r="B99" s="660"/>
      <c r="C99" s="661"/>
      <c r="D99" s="661"/>
      <c r="E99" s="661"/>
      <c r="F99" s="661"/>
      <c r="G99" s="661"/>
      <c r="H99" s="661"/>
      <c r="I99" s="661"/>
      <c r="J99" s="661"/>
      <c r="K99" s="661"/>
      <c r="L99" s="641"/>
      <c r="M99" s="642"/>
      <c r="N99" s="642"/>
      <c r="O99" s="642"/>
      <c r="P99" s="643"/>
      <c r="Q99" s="664"/>
      <c r="R99" s="664"/>
      <c r="S99" s="664"/>
      <c r="T99" s="664"/>
      <c r="U99" s="664"/>
      <c r="V99" s="101"/>
      <c r="W99" s="101"/>
      <c r="X99" s="636"/>
      <c r="Y99" s="637"/>
      <c r="Z99" s="509" t="str">
        <f>IFERROR(VLOOKUP(X99, 【参考】数式用!$A$2:$B$48, 2, FALSE), "")</f>
        <v/>
      </c>
      <c r="AA99" s="536"/>
      <c r="AB99" s="537"/>
      <c r="AC99" s="538">
        <f t="shared" si="0"/>
        <v>0</v>
      </c>
      <c r="AD99" s="531"/>
      <c r="AE99" s="209"/>
      <c r="AF99" s="211"/>
    </row>
    <row r="100" spans="1:32" ht="49.95" customHeight="1">
      <c r="A100" s="208">
        <f t="shared" si="2"/>
        <v>62</v>
      </c>
      <c r="B100" s="660"/>
      <c r="C100" s="661"/>
      <c r="D100" s="661"/>
      <c r="E100" s="661"/>
      <c r="F100" s="661"/>
      <c r="G100" s="661"/>
      <c r="H100" s="661"/>
      <c r="I100" s="661"/>
      <c r="J100" s="661"/>
      <c r="K100" s="661"/>
      <c r="L100" s="641"/>
      <c r="M100" s="642"/>
      <c r="N100" s="642"/>
      <c r="O100" s="642"/>
      <c r="P100" s="643"/>
      <c r="Q100" s="664"/>
      <c r="R100" s="664"/>
      <c r="S100" s="664"/>
      <c r="T100" s="664"/>
      <c r="U100" s="664"/>
      <c r="V100" s="101"/>
      <c r="W100" s="101"/>
      <c r="X100" s="636"/>
      <c r="Y100" s="637"/>
      <c r="Z100" s="509" t="str">
        <f>IFERROR(VLOOKUP(X100, 【参考】数式用!$A$2:$B$48, 2, FALSE), "")</f>
        <v/>
      </c>
      <c r="AA100" s="536"/>
      <c r="AB100" s="537"/>
      <c r="AC100" s="538">
        <f t="shared" si="0"/>
        <v>0</v>
      </c>
      <c r="AD100" s="531"/>
      <c r="AE100" s="209"/>
      <c r="AF100" s="211"/>
    </row>
    <row r="101" spans="1:32" ht="49.95" customHeight="1">
      <c r="A101" s="208">
        <f t="shared" si="2"/>
        <v>63</v>
      </c>
      <c r="B101" s="660"/>
      <c r="C101" s="661"/>
      <c r="D101" s="661"/>
      <c r="E101" s="661"/>
      <c r="F101" s="661"/>
      <c r="G101" s="661"/>
      <c r="H101" s="661"/>
      <c r="I101" s="661"/>
      <c r="J101" s="661"/>
      <c r="K101" s="661"/>
      <c r="L101" s="641"/>
      <c r="M101" s="642"/>
      <c r="N101" s="642"/>
      <c r="O101" s="642"/>
      <c r="P101" s="643"/>
      <c r="Q101" s="664"/>
      <c r="R101" s="664"/>
      <c r="S101" s="664"/>
      <c r="T101" s="664"/>
      <c r="U101" s="664"/>
      <c r="V101" s="101"/>
      <c r="W101" s="101"/>
      <c r="X101" s="636"/>
      <c r="Y101" s="637"/>
      <c r="Z101" s="509" t="str">
        <f>IFERROR(VLOOKUP(X101, 【参考】数式用!$A$2:$B$48, 2, FALSE), "")</f>
        <v/>
      </c>
      <c r="AA101" s="536"/>
      <c r="AB101" s="537"/>
      <c r="AC101" s="538">
        <f t="shared" si="0"/>
        <v>0</v>
      </c>
      <c r="AD101" s="531"/>
      <c r="AE101" s="209"/>
      <c r="AF101" s="211"/>
    </row>
    <row r="102" spans="1:32" ht="49.95" customHeight="1">
      <c r="A102" s="208">
        <f t="shared" si="2"/>
        <v>64</v>
      </c>
      <c r="B102" s="660"/>
      <c r="C102" s="661"/>
      <c r="D102" s="661"/>
      <c r="E102" s="661"/>
      <c r="F102" s="661"/>
      <c r="G102" s="661"/>
      <c r="H102" s="661"/>
      <c r="I102" s="661"/>
      <c r="J102" s="661"/>
      <c r="K102" s="661"/>
      <c r="L102" s="641"/>
      <c r="M102" s="642"/>
      <c r="N102" s="642"/>
      <c r="O102" s="642"/>
      <c r="P102" s="643"/>
      <c r="Q102" s="664"/>
      <c r="R102" s="664"/>
      <c r="S102" s="664"/>
      <c r="T102" s="664"/>
      <c r="U102" s="664"/>
      <c r="V102" s="101"/>
      <c r="W102" s="101"/>
      <c r="X102" s="636"/>
      <c r="Y102" s="637"/>
      <c r="Z102" s="509" t="str">
        <f>IFERROR(VLOOKUP(X102, 【参考】数式用!$A$2:$B$48, 2, FALSE), "")</f>
        <v/>
      </c>
      <c r="AA102" s="536"/>
      <c r="AB102" s="537"/>
      <c r="AC102" s="538">
        <f t="shared" si="0"/>
        <v>0</v>
      </c>
      <c r="AD102" s="531"/>
      <c r="AE102" s="209"/>
      <c r="AF102" s="211"/>
    </row>
    <row r="103" spans="1:32" ht="49.95" customHeight="1">
      <c r="A103" s="208">
        <f t="shared" si="2"/>
        <v>65</v>
      </c>
      <c r="B103" s="660"/>
      <c r="C103" s="661"/>
      <c r="D103" s="661"/>
      <c r="E103" s="661"/>
      <c r="F103" s="661"/>
      <c r="G103" s="661"/>
      <c r="H103" s="661"/>
      <c r="I103" s="661"/>
      <c r="J103" s="661"/>
      <c r="K103" s="661"/>
      <c r="L103" s="641"/>
      <c r="M103" s="642"/>
      <c r="N103" s="642"/>
      <c r="O103" s="642"/>
      <c r="P103" s="643"/>
      <c r="Q103" s="664"/>
      <c r="R103" s="664"/>
      <c r="S103" s="664"/>
      <c r="T103" s="664"/>
      <c r="U103" s="664"/>
      <c r="V103" s="101"/>
      <c r="W103" s="101"/>
      <c r="X103" s="636"/>
      <c r="Y103" s="637"/>
      <c r="Z103" s="509" t="str">
        <f>IFERROR(VLOOKUP(X103, 【参考】数式用!$A$2:$B$48, 2, FALSE), "")</f>
        <v/>
      </c>
      <c r="AA103" s="536"/>
      <c r="AB103" s="537"/>
      <c r="AC103" s="538">
        <f t="shared" si="0"/>
        <v>0</v>
      </c>
      <c r="AD103" s="531"/>
      <c r="AE103" s="209"/>
      <c r="AF103" s="211"/>
    </row>
    <row r="104" spans="1:32" ht="49.95" customHeight="1">
      <c r="A104" s="208">
        <f t="shared" si="2"/>
        <v>66</v>
      </c>
      <c r="B104" s="660"/>
      <c r="C104" s="661"/>
      <c r="D104" s="661"/>
      <c r="E104" s="661"/>
      <c r="F104" s="661"/>
      <c r="G104" s="661"/>
      <c r="H104" s="661"/>
      <c r="I104" s="661"/>
      <c r="J104" s="661"/>
      <c r="K104" s="661"/>
      <c r="L104" s="641"/>
      <c r="M104" s="642"/>
      <c r="N104" s="642"/>
      <c r="O104" s="642"/>
      <c r="P104" s="643"/>
      <c r="Q104" s="664"/>
      <c r="R104" s="664"/>
      <c r="S104" s="664"/>
      <c r="T104" s="664"/>
      <c r="U104" s="664"/>
      <c r="V104" s="101"/>
      <c r="W104" s="101"/>
      <c r="X104" s="636"/>
      <c r="Y104" s="637"/>
      <c r="Z104" s="509" t="str">
        <f>IFERROR(VLOOKUP(X104, 【参考】数式用!$A$2:$B$48, 2, FALSE), "")</f>
        <v/>
      </c>
      <c r="AA104" s="536"/>
      <c r="AB104" s="537"/>
      <c r="AC104" s="538">
        <f t="shared" ref="AC104:AC137" si="3">AA104-AB104</f>
        <v>0</v>
      </c>
      <c r="AD104" s="531"/>
      <c r="AE104" s="209"/>
      <c r="AF104" s="211"/>
    </row>
    <row r="105" spans="1:32" ht="49.95" customHeight="1">
      <c r="A105" s="208">
        <f t="shared" ref="A105:A130" si="4">A104+1</f>
        <v>67</v>
      </c>
      <c r="B105" s="660"/>
      <c r="C105" s="661"/>
      <c r="D105" s="661"/>
      <c r="E105" s="661"/>
      <c r="F105" s="661"/>
      <c r="G105" s="661"/>
      <c r="H105" s="661"/>
      <c r="I105" s="661"/>
      <c r="J105" s="661"/>
      <c r="K105" s="661"/>
      <c r="L105" s="641"/>
      <c r="M105" s="642"/>
      <c r="N105" s="642"/>
      <c r="O105" s="642"/>
      <c r="P105" s="643"/>
      <c r="Q105" s="664"/>
      <c r="R105" s="664"/>
      <c r="S105" s="664"/>
      <c r="T105" s="664"/>
      <c r="U105" s="664"/>
      <c r="V105" s="101"/>
      <c r="W105" s="101"/>
      <c r="X105" s="636"/>
      <c r="Y105" s="637"/>
      <c r="Z105" s="509" t="str">
        <f>IFERROR(VLOOKUP(X105, 【参考】数式用!$A$2:$B$48, 2, FALSE), "")</f>
        <v/>
      </c>
      <c r="AA105" s="536"/>
      <c r="AB105" s="537"/>
      <c r="AC105" s="538">
        <f t="shared" si="3"/>
        <v>0</v>
      </c>
      <c r="AD105" s="531"/>
      <c r="AE105" s="209"/>
      <c r="AF105" s="211"/>
    </row>
    <row r="106" spans="1:32" ht="49.95" customHeight="1">
      <c r="A106" s="208">
        <f t="shared" si="4"/>
        <v>68</v>
      </c>
      <c r="B106" s="660"/>
      <c r="C106" s="661"/>
      <c r="D106" s="661"/>
      <c r="E106" s="661"/>
      <c r="F106" s="661"/>
      <c r="G106" s="661"/>
      <c r="H106" s="661"/>
      <c r="I106" s="661"/>
      <c r="J106" s="661"/>
      <c r="K106" s="661"/>
      <c r="L106" s="641"/>
      <c r="M106" s="642"/>
      <c r="N106" s="642"/>
      <c r="O106" s="642"/>
      <c r="P106" s="643"/>
      <c r="Q106" s="664"/>
      <c r="R106" s="664"/>
      <c r="S106" s="664"/>
      <c r="T106" s="664"/>
      <c r="U106" s="664"/>
      <c r="V106" s="101"/>
      <c r="W106" s="101"/>
      <c r="X106" s="636"/>
      <c r="Y106" s="637"/>
      <c r="Z106" s="509" t="str">
        <f>IFERROR(VLOOKUP(X106, 【参考】数式用!$A$2:$B$48, 2, FALSE), "")</f>
        <v/>
      </c>
      <c r="AA106" s="536"/>
      <c r="AB106" s="537"/>
      <c r="AC106" s="538">
        <f t="shared" si="3"/>
        <v>0</v>
      </c>
      <c r="AD106" s="531"/>
      <c r="AE106" s="209"/>
      <c r="AF106" s="211"/>
    </row>
    <row r="107" spans="1:32" ht="49.95" customHeight="1">
      <c r="A107" s="208">
        <f t="shared" si="4"/>
        <v>69</v>
      </c>
      <c r="B107" s="660"/>
      <c r="C107" s="661"/>
      <c r="D107" s="661"/>
      <c r="E107" s="661"/>
      <c r="F107" s="661"/>
      <c r="G107" s="661"/>
      <c r="H107" s="661"/>
      <c r="I107" s="661"/>
      <c r="J107" s="661"/>
      <c r="K107" s="661"/>
      <c r="L107" s="641"/>
      <c r="M107" s="642"/>
      <c r="N107" s="642"/>
      <c r="O107" s="642"/>
      <c r="P107" s="643"/>
      <c r="Q107" s="664"/>
      <c r="R107" s="664"/>
      <c r="S107" s="664"/>
      <c r="T107" s="664"/>
      <c r="U107" s="664"/>
      <c r="V107" s="101"/>
      <c r="W107" s="101"/>
      <c r="X107" s="636"/>
      <c r="Y107" s="637"/>
      <c r="Z107" s="509" t="str">
        <f>IFERROR(VLOOKUP(X107, 【参考】数式用!$A$2:$B$48, 2, FALSE), "")</f>
        <v/>
      </c>
      <c r="AA107" s="536"/>
      <c r="AB107" s="537"/>
      <c r="AC107" s="538">
        <f t="shared" si="3"/>
        <v>0</v>
      </c>
      <c r="AD107" s="531"/>
      <c r="AE107" s="209"/>
      <c r="AF107" s="211"/>
    </row>
    <row r="108" spans="1:32" ht="49.95" customHeight="1">
      <c r="A108" s="208">
        <f t="shared" si="4"/>
        <v>70</v>
      </c>
      <c r="B108" s="660"/>
      <c r="C108" s="661"/>
      <c r="D108" s="661"/>
      <c r="E108" s="661"/>
      <c r="F108" s="661"/>
      <c r="G108" s="661"/>
      <c r="H108" s="661"/>
      <c r="I108" s="661"/>
      <c r="J108" s="661"/>
      <c r="K108" s="661"/>
      <c r="L108" s="641"/>
      <c r="M108" s="642"/>
      <c r="N108" s="642"/>
      <c r="O108" s="642"/>
      <c r="P108" s="643"/>
      <c r="Q108" s="664"/>
      <c r="R108" s="664"/>
      <c r="S108" s="664"/>
      <c r="T108" s="664"/>
      <c r="U108" s="664"/>
      <c r="V108" s="101"/>
      <c r="W108" s="101"/>
      <c r="X108" s="636"/>
      <c r="Y108" s="637"/>
      <c r="Z108" s="509" t="str">
        <f>IFERROR(VLOOKUP(X108, 【参考】数式用!$A$2:$B$48, 2, FALSE), "")</f>
        <v/>
      </c>
      <c r="AA108" s="536"/>
      <c r="AB108" s="537"/>
      <c r="AC108" s="538">
        <f t="shared" si="3"/>
        <v>0</v>
      </c>
      <c r="AD108" s="531"/>
      <c r="AE108" s="209"/>
      <c r="AF108" s="211"/>
    </row>
    <row r="109" spans="1:32" ht="49.95" customHeight="1">
      <c r="A109" s="208">
        <f t="shared" si="4"/>
        <v>71</v>
      </c>
      <c r="B109" s="660"/>
      <c r="C109" s="661"/>
      <c r="D109" s="661"/>
      <c r="E109" s="661"/>
      <c r="F109" s="661"/>
      <c r="G109" s="661"/>
      <c r="H109" s="661"/>
      <c r="I109" s="661"/>
      <c r="J109" s="661"/>
      <c r="K109" s="661"/>
      <c r="L109" s="641"/>
      <c r="M109" s="642"/>
      <c r="N109" s="642"/>
      <c r="O109" s="642"/>
      <c r="P109" s="643"/>
      <c r="Q109" s="664"/>
      <c r="R109" s="664"/>
      <c r="S109" s="664"/>
      <c r="T109" s="664"/>
      <c r="U109" s="664"/>
      <c r="V109" s="101"/>
      <c r="W109" s="101"/>
      <c r="X109" s="636"/>
      <c r="Y109" s="637"/>
      <c r="Z109" s="509" t="str">
        <f>IFERROR(VLOOKUP(X109, 【参考】数式用!$A$2:$B$48, 2, FALSE), "")</f>
        <v/>
      </c>
      <c r="AA109" s="536"/>
      <c r="AB109" s="537"/>
      <c r="AC109" s="538">
        <f t="shared" si="3"/>
        <v>0</v>
      </c>
      <c r="AD109" s="531"/>
      <c r="AE109" s="209"/>
      <c r="AF109" s="211"/>
    </row>
    <row r="110" spans="1:32" ht="49.95" customHeight="1">
      <c r="A110" s="208">
        <f t="shared" si="4"/>
        <v>72</v>
      </c>
      <c r="B110" s="660"/>
      <c r="C110" s="661"/>
      <c r="D110" s="661"/>
      <c r="E110" s="661"/>
      <c r="F110" s="661"/>
      <c r="G110" s="661"/>
      <c r="H110" s="661"/>
      <c r="I110" s="661"/>
      <c r="J110" s="661"/>
      <c r="K110" s="661"/>
      <c r="L110" s="641"/>
      <c r="M110" s="642"/>
      <c r="N110" s="642"/>
      <c r="O110" s="642"/>
      <c r="P110" s="643"/>
      <c r="Q110" s="664"/>
      <c r="R110" s="664"/>
      <c r="S110" s="664"/>
      <c r="T110" s="664"/>
      <c r="U110" s="664"/>
      <c r="V110" s="101"/>
      <c r="W110" s="101"/>
      <c r="X110" s="636"/>
      <c r="Y110" s="637"/>
      <c r="Z110" s="509" t="str">
        <f>IFERROR(VLOOKUP(X110, 【参考】数式用!$A$2:$B$48, 2, FALSE), "")</f>
        <v/>
      </c>
      <c r="AA110" s="536"/>
      <c r="AB110" s="537"/>
      <c r="AC110" s="538">
        <f t="shared" si="3"/>
        <v>0</v>
      </c>
      <c r="AD110" s="531"/>
      <c r="AE110" s="209"/>
      <c r="AF110" s="211"/>
    </row>
    <row r="111" spans="1:32" ht="49.95" customHeight="1">
      <c r="A111" s="208">
        <f t="shared" si="4"/>
        <v>73</v>
      </c>
      <c r="B111" s="660"/>
      <c r="C111" s="661"/>
      <c r="D111" s="661"/>
      <c r="E111" s="661"/>
      <c r="F111" s="661"/>
      <c r="G111" s="661"/>
      <c r="H111" s="661"/>
      <c r="I111" s="661"/>
      <c r="J111" s="661"/>
      <c r="K111" s="661"/>
      <c r="L111" s="641"/>
      <c r="M111" s="642"/>
      <c r="N111" s="642"/>
      <c r="O111" s="642"/>
      <c r="P111" s="643"/>
      <c r="Q111" s="664"/>
      <c r="R111" s="664"/>
      <c r="S111" s="664"/>
      <c r="T111" s="664"/>
      <c r="U111" s="664"/>
      <c r="V111" s="101"/>
      <c r="W111" s="101"/>
      <c r="X111" s="636"/>
      <c r="Y111" s="637"/>
      <c r="Z111" s="509" t="str">
        <f>IFERROR(VLOOKUP(X111, 【参考】数式用!$A$2:$B$48, 2, FALSE), "")</f>
        <v/>
      </c>
      <c r="AA111" s="536"/>
      <c r="AB111" s="537"/>
      <c r="AC111" s="538">
        <f t="shared" si="3"/>
        <v>0</v>
      </c>
      <c r="AD111" s="531"/>
      <c r="AE111" s="209"/>
      <c r="AF111" s="211"/>
    </row>
    <row r="112" spans="1:32" ht="49.95" customHeight="1">
      <c r="A112" s="208">
        <f t="shared" si="4"/>
        <v>74</v>
      </c>
      <c r="B112" s="660"/>
      <c r="C112" s="661"/>
      <c r="D112" s="661"/>
      <c r="E112" s="661"/>
      <c r="F112" s="661"/>
      <c r="G112" s="661"/>
      <c r="H112" s="661"/>
      <c r="I112" s="661"/>
      <c r="J112" s="661"/>
      <c r="K112" s="661"/>
      <c r="L112" s="641"/>
      <c r="M112" s="642"/>
      <c r="N112" s="642"/>
      <c r="O112" s="642"/>
      <c r="P112" s="643"/>
      <c r="Q112" s="664"/>
      <c r="R112" s="664"/>
      <c r="S112" s="664"/>
      <c r="T112" s="664"/>
      <c r="U112" s="664"/>
      <c r="V112" s="101"/>
      <c r="W112" s="101"/>
      <c r="X112" s="636"/>
      <c r="Y112" s="637"/>
      <c r="Z112" s="509" t="str">
        <f>IFERROR(VLOOKUP(X112, 【参考】数式用!$A$2:$B$48, 2, FALSE), "")</f>
        <v/>
      </c>
      <c r="AA112" s="536"/>
      <c r="AB112" s="537"/>
      <c r="AC112" s="538">
        <f t="shared" si="3"/>
        <v>0</v>
      </c>
      <c r="AD112" s="531"/>
      <c r="AE112" s="209"/>
      <c r="AF112" s="211"/>
    </row>
    <row r="113" spans="1:32" ht="49.95" customHeight="1">
      <c r="A113" s="208">
        <f t="shared" si="4"/>
        <v>75</v>
      </c>
      <c r="B113" s="660"/>
      <c r="C113" s="661"/>
      <c r="D113" s="661"/>
      <c r="E113" s="661"/>
      <c r="F113" s="661"/>
      <c r="G113" s="661"/>
      <c r="H113" s="661"/>
      <c r="I113" s="661"/>
      <c r="J113" s="661"/>
      <c r="K113" s="661"/>
      <c r="L113" s="641"/>
      <c r="M113" s="642"/>
      <c r="N113" s="642"/>
      <c r="O113" s="642"/>
      <c r="P113" s="643"/>
      <c r="Q113" s="664"/>
      <c r="R113" s="664"/>
      <c r="S113" s="664"/>
      <c r="T113" s="664"/>
      <c r="U113" s="664"/>
      <c r="V113" s="101"/>
      <c r="W113" s="101"/>
      <c r="X113" s="636"/>
      <c r="Y113" s="637"/>
      <c r="Z113" s="509" t="str">
        <f>IFERROR(VLOOKUP(X113, 【参考】数式用!$A$2:$B$48, 2, FALSE), "")</f>
        <v/>
      </c>
      <c r="AA113" s="536"/>
      <c r="AB113" s="537"/>
      <c r="AC113" s="538">
        <f t="shared" si="3"/>
        <v>0</v>
      </c>
      <c r="AD113" s="531"/>
      <c r="AE113" s="209"/>
      <c r="AF113" s="211"/>
    </row>
    <row r="114" spans="1:32" ht="49.95" customHeight="1">
      <c r="A114" s="208">
        <f t="shared" si="4"/>
        <v>76</v>
      </c>
      <c r="B114" s="660"/>
      <c r="C114" s="661"/>
      <c r="D114" s="661"/>
      <c r="E114" s="661"/>
      <c r="F114" s="661"/>
      <c r="G114" s="661"/>
      <c r="H114" s="661"/>
      <c r="I114" s="661"/>
      <c r="J114" s="661"/>
      <c r="K114" s="661"/>
      <c r="L114" s="641"/>
      <c r="M114" s="642"/>
      <c r="N114" s="642"/>
      <c r="O114" s="642"/>
      <c r="P114" s="643"/>
      <c r="Q114" s="664"/>
      <c r="R114" s="664"/>
      <c r="S114" s="664"/>
      <c r="T114" s="664"/>
      <c r="U114" s="664"/>
      <c r="V114" s="101"/>
      <c r="W114" s="101"/>
      <c r="X114" s="636"/>
      <c r="Y114" s="637"/>
      <c r="Z114" s="509" t="str">
        <f>IFERROR(VLOOKUP(X114, 【参考】数式用!$A$2:$B$48, 2, FALSE), "")</f>
        <v/>
      </c>
      <c r="AA114" s="536"/>
      <c r="AB114" s="537"/>
      <c r="AC114" s="538">
        <f t="shared" si="3"/>
        <v>0</v>
      </c>
      <c r="AD114" s="531"/>
      <c r="AE114" s="209"/>
      <c r="AF114" s="211"/>
    </row>
    <row r="115" spans="1:32" ht="49.95" customHeight="1">
      <c r="A115" s="208">
        <f t="shared" si="4"/>
        <v>77</v>
      </c>
      <c r="B115" s="660"/>
      <c r="C115" s="661"/>
      <c r="D115" s="661"/>
      <c r="E115" s="661"/>
      <c r="F115" s="661"/>
      <c r="G115" s="661"/>
      <c r="H115" s="661"/>
      <c r="I115" s="661"/>
      <c r="J115" s="661"/>
      <c r="K115" s="661"/>
      <c r="L115" s="641"/>
      <c r="M115" s="642"/>
      <c r="N115" s="642"/>
      <c r="O115" s="642"/>
      <c r="P115" s="643"/>
      <c r="Q115" s="664"/>
      <c r="R115" s="664"/>
      <c r="S115" s="664"/>
      <c r="T115" s="664"/>
      <c r="U115" s="664"/>
      <c r="V115" s="101"/>
      <c r="W115" s="101"/>
      <c r="X115" s="636"/>
      <c r="Y115" s="637"/>
      <c r="Z115" s="509" t="str">
        <f>IFERROR(VLOOKUP(X115, 【参考】数式用!$A$2:$B$48, 2, FALSE), "")</f>
        <v/>
      </c>
      <c r="AA115" s="536"/>
      <c r="AB115" s="537"/>
      <c r="AC115" s="538">
        <f t="shared" si="3"/>
        <v>0</v>
      </c>
      <c r="AD115" s="531"/>
      <c r="AE115" s="209"/>
      <c r="AF115" s="211"/>
    </row>
    <row r="116" spans="1:32" ht="49.95" customHeight="1">
      <c r="A116" s="208">
        <f t="shared" si="4"/>
        <v>78</v>
      </c>
      <c r="B116" s="660"/>
      <c r="C116" s="661"/>
      <c r="D116" s="661"/>
      <c r="E116" s="661"/>
      <c r="F116" s="661"/>
      <c r="G116" s="661"/>
      <c r="H116" s="661"/>
      <c r="I116" s="661"/>
      <c r="J116" s="661"/>
      <c r="K116" s="661"/>
      <c r="L116" s="641"/>
      <c r="M116" s="642"/>
      <c r="N116" s="642"/>
      <c r="O116" s="642"/>
      <c r="P116" s="643"/>
      <c r="Q116" s="664"/>
      <c r="R116" s="664"/>
      <c r="S116" s="664"/>
      <c r="T116" s="664"/>
      <c r="U116" s="664"/>
      <c r="V116" s="101"/>
      <c r="W116" s="101"/>
      <c r="X116" s="636"/>
      <c r="Y116" s="637"/>
      <c r="Z116" s="509" t="str">
        <f>IFERROR(VLOOKUP(X116, 【参考】数式用!$A$2:$B$48, 2, FALSE), "")</f>
        <v/>
      </c>
      <c r="AA116" s="536"/>
      <c r="AB116" s="537"/>
      <c r="AC116" s="538">
        <f t="shared" si="3"/>
        <v>0</v>
      </c>
      <c r="AD116" s="531"/>
      <c r="AE116" s="209"/>
      <c r="AF116" s="211"/>
    </row>
    <row r="117" spans="1:32" ht="49.95" customHeight="1">
      <c r="A117" s="208">
        <f t="shared" si="4"/>
        <v>79</v>
      </c>
      <c r="B117" s="660"/>
      <c r="C117" s="661"/>
      <c r="D117" s="661"/>
      <c r="E117" s="661"/>
      <c r="F117" s="661"/>
      <c r="G117" s="661"/>
      <c r="H117" s="661"/>
      <c r="I117" s="661"/>
      <c r="J117" s="661"/>
      <c r="K117" s="661"/>
      <c r="L117" s="641"/>
      <c r="M117" s="642"/>
      <c r="N117" s="642"/>
      <c r="O117" s="642"/>
      <c r="P117" s="643"/>
      <c r="Q117" s="664"/>
      <c r="R117" s="664"/>
      <c r="S117" s="664"/>
      <c r="T117" s="664"/>
      <c r="U117" s="664"/>
      <c r="V117" s="101"/>
      <c r="W117" s="101"/>
      <c r="X117" s="636"/>
      <c r="Y117" s="637"/>
      <c r="Z117" s="509" t="str">
        <f>IFERROR(VLOOKUP(X117, 【参考】数式用!$A$2:$B$48, 2, FALSE), "")</f>
        <v/>
      </c>
      <c r="AA117" s="536"/>
      <c r="AB117" s="537"/>
      <c r="AC117" s="538">
        <f t="shared" si="3"/>
        <v>0</v>
      </c>
      <c r="AD117" s="531"/>
      <c r="AE117" s="209"/>
      <c r="AF117" s="211"/>
    </row>
    <row r="118" spans="1:32" ht="49.95" customHeight="1">
      <c r="A118" s="208">
        <f t="shared" si="4"/>
        <v>80</v>
      </c>
      <c r="B118" s="660"/>
      <c r="C118" s="661"/>
      <c r="D118" s="661"/>
      <c r="E118" s="661"/>
      <c r="F118" s="661"/>
      <c r="G118" s="661"/>
      <c r="H118" s="661"/>
      <c r="I118" s="661"/>
      <c r="J118" s="661"/>
      <c r="K118" s="661"/>
      <c r="L118" s="641"/>
      <c r="M118" s="642"/>
      <c r="N118" s="642"/>
      <c r="O118" s="642"/>
      <c r="P118" s="643"/>
      <c r="Q118" s="664"/>
      <c r="R118" s="664"/>
      <c r="S118" s="664"/>
      <c r="T118" s="664"/>
      <c r="U118" s="664"/>
      <c r="V118" s="101"/>
      <c r="W118" s="101"/>
      <c r="X118" s="636"/>
      <c r="Y118" s="637"/>
      <c r="Z118" s="509" t="str">
        <f>IFERROR(VLOOKUP(X118, 【参考】数式用!$A$2:$B$48, 2, FALSE), "")</f>
        <v/>
      </c>
      <c r="AA118" s="536"/>
      <c r="AB118" s="537"/>
      <c r="AC118" s="538">
        <f t="shared" si="3"/>
        <v>0</v>
      </c>
      <c r="AD118" s="531"/>
      <c r="AE118" s="209"/>
      <c r="AF118" s="211"/>
    </row>
    <row r="119" spans="1:32" ht="49.95" customHeight="1">
      <c r="A119" s="208">
        <f t="shared" si="4"/>
        <v>81</v>
      </c>
      <c r="B119" s="660"/>
      <c r="C119" s="661"/>
      <c r="D119" s="661"/>
      <c r="E119" s="661"/>
      <c r="F119" s="661"/>
      <c r="G119" s="661"/>
      <c r="H119" s="661"/>
      <c r="I119" s="661"/>
      <c r="J119" s="661"/>
      <c r="K119" s="661"/>
      <c r="L119" s="641"/>
      <c r="M119" s="642"/>
      <c r="N119" s="642"/>
      <c r="O119" s="642"/>
      <c r="P119" s="643"/>
      <c r="Q119" s="664"/>
      <c r="R119" s="664"/>
      <c r="S119" s="664"/>
      <c r="T119" s="664"/>
      <c r="U119" s="664"/>
      <c r="V119" s="101"/>
      <c r="W119" s="101"/>
      <c r="X119" s="636"/>
      <c r="Y119" s="637"/>
      <c r="Z119" s="509" t="str">
        <f>IFERROR(VLOOKUP(X119, 【参考】数式用!$A$2:$B$48, 2, FALSE), "")</f>
        <v/>
      </c>
      <c r="AA119" s="536"/>
      <c r="AB119" s="537"/>
      <c r="AC119" s="538">
        <f t="shared" si="3"/>
        <v>0</v>
      </c>
      <c r="AD119" s="531"/>
      <c r="AE119" s="209"/>
      <c r="AF119" s="211"/>
    </row>
    <row r="120" spans="1:32" ht="49.95" customHeight="1">
      <c r="A120" s="208">
        <f t="shared" si="4"/>
        <v>82</v>
      </c>
      <c r="B120" s="660"/>
      <c r="C120" s="661"/>
      <c r="D120" s="661"/>
      <c r="E120" s="661"/>
      <c r="F120" s="661"/>
      <c r="G120" s="661"/>
      <c r="H120" s="661"/>
      <c r="I120" s="661"/>
      <c r="J120" s="661"/>
      <c r="K120" s="661"/>
      <c r="L120" s="641"/>
      <c r="M120" s="642"/>
      <c r="N120" s="642"/>
      <c r="O120" s="642"/>
      <c r="P120" s="643"/>
      <c r="Q120" s="664"/>
      <c r="R120" s="664"/>
      <c r="S120" s="664"/>
      <c r="T120" s="664"/>
      <c r="U120" s="664"/>
      <c r="V120" s="101"/>
      <c r="W120" s="101"/>
      <c r="X120" s="636"/>
      <c r="Y120" s="637"/>
      <c r="Z120" s="509" t="str">
        <f>IFERROR(VLOOKUP(X120, 【参考】数式用!$A$2:$B$48, 2, FALSE), "")</f>
        <v/>
      </c>
      <c r="AA120" s="536"/>
      <c r="AB120" s="537"/>
      <c r="AC120" s="538">
        <f t="shared" si="3"/>
        <v>0</v>
      </c>
      <c r="AD120" s="531"/>
      <c r="AE120" s="209"/>
      <c r="AF120" s="211"/>
    </row>
    <row r="121" spans="1:32" ht="49.95" customHeight="1">
      <c r="A121" s="208">
        <f t="shared" si="4"/>
        <v>83</v>
      </c>
      <c r="B121" s="660"/>
      <c r="C121" s="661"/>
      <c r="D121" s="661"/>
      <c r="E121" s="661"/>
      <c r="F121" s="661"/>
      <c r="G121" s="661"/>
      <c r="H121" s="661"/>
      <c r="I121" s="661"/>
      <c r="J121" s="661"/>
      <c r="K121" s="661"/>
      <c r="L121" s="641"/>
      <c r="M121" s="642"/>
      <c r="N121" s="642"/>
      <c r="O121" s="642"/>
      <c r="P121" s="643"/>
      <c r="Q121" s="664"/>
      <c r="R121" s="664"/>
      <c r="S121" s="664"/>
      <c r="T121" s="664"/>
      <c r="U121" s="664"/>
      <c r="V121" s="101"/>
      <c r="W121" s="101"/>
      <c r="X121" s="636"/>
      <c r="Y121" s="637"/>
      <c r="Z121" s="509" t="str">
        <f>IFERROR(VLOOKUP(X121, 【参考】数式用!$A$2:$B$48, 2, FALSE), "")</f>
        <v/>
      </c>
      <c r="AA121" s="536"/>
      <c r="AB121" s="537"/>
      <c r="AC121" s="538">
        <f t="shared" si="3"/>
        <v>0</v>
      </c>
      <c r="AD121" s="531"/>
      <c r="AE121" s="209"/>
      <c r="AF121" s="211"/>
    </row>
    <row r="122" spans="1:32" ht="49.95" customHeight="1">
      <c r="A122" s="208">
        <f t="shared" si="4"/>
        <v>84</v>
      </c>
      <c r="B122" s="660"/>
      <c r="C122" s="661"/>
      <c r="D122" s="661"/>
      <c r="E122" s="661"/>
      <c r="F122" s="661"/>
      <c r="G122" s="661"/>
      <c r="H122" s="661"/>
      <c r="I122" s="661"/>
      <c r="J122" s="661"/>
      <c r="K122" s="661"/>
      <c r="L122" s="641"/>
      <c r="M122" s="642"/>
      <c r="N122" s="642"/>
      <c r="O122" s="642"/>
      <c r="P122" s="643"/>
      <c r="Q122" s="664"/>
      <c r="R122" s="664"/>
      <c r="S122" s="664"/>
      <c r="T122" s="664"/>
      <c r="U122" s="664"/>
      <c r="V122" s="101"/>
      <c r="W122" s="101"/>
      <c r="X122" s="636"/>
      <c r="Y122" s="637"/>
      <c r="Z122" s="509" t="str">
        <f>IFERROR(VLOOKUP(X122, 【参考】数式用!$A$2:$B$48, 2, FALSE), "")</f>
        <v/>
      </c>
      <c r="AA122" s="536"/>
      <c r="AB122" s="537"/>
      <c r="AC122" s="538">
        <f t="shared" si="3"/>
        <v>0</v>
      </c>
      <c r="AD122" s="531"/>
      <c r="AE122" s="209"/>
      <c r="AF122" s="211"/>
    </row>
    <row r="123" spans="1:32" ht="49.95" customHeight="1">
      <c r="A123" s="208">
        <f t="shared" si="4"/>
        <v>85</v>
      </c>
      <c r="B123" s="660"/>
      <c r="C123" s="661"/>
      <c r="D123" s="661"/>
      <c r="E123" s="661"/>
      <c r="F123" s="661"/>
      <c r="G123" s="661"/>
      <c r="H123" s="661"/>
      <c r="I123" s="661"/>
      <c r="J123" s="661"/>
      <c r="K123" s="661"/>
      <c r="L123" s="641"/>
      <c r="M123" s="642"/>
      <c r="N123" s="642"/>
      <c r="O123" s="642"/>
      <c r="P123" s="643"/>
      <c r="Q123" s="664"/>
      <c r="R123" s="664"/>
      <c r="S123" s="664"/>
      <c r="T123" s="664"/>
      <c r="U123" s="664"/>
      <c r="V123" s="101"/>
      <c r="W123" s="101"/>
      <c r="X123" s="636"/>
      <c r="Y123" s="637"/>
      <c r="Z123" s="509" t="str">
        <f>IFERROR(VLOOKUP(X123, 【参考】数式用!$A$2:$B$48, 2, FALSE), "")</f>
        <v/>
      </c>
      <c r="AA123" s="536"/>
      <c r="AB123" s="537"/>
      <c r="AC123" s="538">
        <f t="shared" si="3"/>
        <v>0</v>
      </c>
      <c r="AD123" s="531"/>
      <c r="AE123" s="209"/>
      <c r="AF123" s="211"/>
    </row>
    <row r="124" spans="1:32" ht="49.95" customHeight="1">
      <c r="A124" s="208">
        <f t="shared" si="4"/>
        <v>86</v>
      </c>
      <c r="B124" s="660"/>
      <c r="C124" s="661"/>
      <c r="D124" s="661"/>
      <c r="E124" s="661"/>
      <c r="F124" s="661"/>
      <c r="G124" s="661"/>
      <c r="H124" s="661"/>
      <c r="I124" s="661"/>
      <c r="J124" s="661"/>
      <c r="K124" s="661"/>
      <c r="L124" s="641"/>
      <c r="M124" s="642"/>
      <c r="N124" s="642"/>
      <c r="O124" s="642"/>
      <c r="P124" s="643"/>
      <c r="Q124" s="664"/>
      <c r="R124" s="664"/>
      <c r="S124" s="664"/>
      <c r="T124" s="664"/>
      <c r="U124" s="664"/>
      <c r="V124" s="101"/>
      <c r="W124" s="101"/>
      <c r="X124" s="636"/>
      <c r="Y124" s="637"/>
      <c r="Z124" s="509" t="str">
        <f>IFERROR(VLOOKUP(X124, 【参考】数式用!$A$2:$B$48, 2, FALSE), "")</f>
        <v/>
      </c>
      <c r="AA124" s="536"/>
      <c r="AB124" s="537"/>
      <c r="AC124" s="538">
        <f t="shared" si="3"/>
        <v>0</v>
      </c>
      <c r="AD124" s="531"/>
      <c r="AE124" s="209"/>
      <c r="AF124" s="211"/>
    </row>
    <row r="125" spans="1:32" ht="49.95" customHeight="1">
      <c r="A125" s="208">
        <f t="shared" si="4"/>
        <v>87</v>
      </c>
      <c r="B125" s="660"/>
      <c r="C125" s="661"/>
      <c r="D125" s="661"/>
      <c r="E125" s="661"/>
      <c r="F125" s="661"/>
      <c r="G125" s="661"/>
      <c r="H125" s="661"/>
      <c r="I125" s="661"/>
      <c r="J125" s="661"/>
      <c r="K125" s="661"/>
      <c r="L125" s="641"/>
      <c r="M125" s="642"/>
      <c r="N125" s="642"/>
      <c r="O125" s="642"/>
      <c r="P125" s="643"/>
      <c r="Q125" s="664"/>
      <c r="R125" s="664"/>
      <c r="S125" s="664"/>
      <c r="T125" s="664"/>
      <c r="U125" s="664"/>
      <c r="V125" s="101"/>
      <c r="W125" s="101"/>
      <c r="X125" s="636"/>
      <c r="Y125" s="637"/>
      <c r="Z125" s="509" t="str">
        <f>IFERROR(VLOOKUP(X125, 【参考】数式用!$A$2:$B$48, 2, FALSE), "")</f>
        <v/>
      </c>
      <c r="AA125" s="536"/>
      <c r="AB125" s="537"/>
      <c r="AC125" s="538">
        <f t="shared" si="3"/>
        <v>0</v>
      </c>
      <c r="AD125" s="531"/>
      <c r="AE125" s="209"/>
      <c r="AF125" s="211"/>
    </row>
    <row r="126" spans="1:32" ht="49.95" customHeight="1">
      <c r="A126" s="208">
        <f t="shared" si="4"/>
        <v>88</v>
      </c>
      <c r="B126" s="660"/>
      <c r="C126" s="661"/>
      <c r="D126" s="661"/>
      <c r="E126" s="661"/>
      <c r="F126" s="661"/>
      <c r="G126" s="661"/>
      <c r="H126" s="661"/>
      <c r="I126" s="661"/>
      <c r="J126" s="661"/>
      <c r="K126" s="661"/>
      <c r="L126" s="641"/>
      <c r="M126" s="642"/>
      <c r="N126" s="642"/>
      <c r="O126" s="642"/>
      <c r="P126" s="643"/>
      <c r="Q126" s="664"/>
      <c r="R126" s="664"/>
      <c r="S126" s="664"/>
      <c r="T126" s="664"/>
      <c r="U126" s="664"/>
      <c r="V126" s="101"/>
      <c r="W126" s="101"/>
      <c r="X126" s="636"/>
      <c r="Y126" s="637"/>
      <c r="Z126" s="509" t="str">
        <f>IFERROR(VLOOKUP(X126, 【参考】数式用!$A$2:$B$48, 2, FALSE), "")</f>
        <v/>
      </c>
      <c r="AA126" s="536"/>
      <c r="AB126" s="537"/>
      <c r="AC126" s="538">
        <f t="shared" si="3"/>
        <v>0</v>
      </c>
      <c r="AD126" s="531"/>
      <c r="AE126" s="209"/>
      <c r="AF126" s="211"/>
    </row>
    <row r="127" spans="1:32" ht="49.95" customHeight="1">
      <c r="A127" s="208">
        <f t="shared" si="4"/>
        <v>89</v>
      </c>
      <c r="B127" s="660"/>
      <c r="C127" s="661"/>
      <c r="D127" s="661"/>
      <c r="E127" s="661"/>
      <c r="F127" s="661"/>
      <c r="G127" s="661"/>
      <c r="H127" s="661"/>
      <c r="I127" s="661"/>
      <c r="J127" s="661"/>
      <c r="K127" s="661"/>
      <c r="L127" s="641"/>
      <c r="M127" s="642"/>
      <c r="N127" s="642"/>
      <c r="O127" s="642"/>
      <c r="P127" s="643"/>
      <c r="Q127" s="664"/>
      <c r="R127" s="664"/>
      <c r="S127" s="664"/>
      <c r="T127" s="664"/>
      <c r="U127" s="664"/>
      <c r="V127" s="101"/>
      <c r="W127" s="101"/>
      <c r="X127" s="636"/>
      <c r="Y127" s="637"/>
      <c r="Z127" s="509" t="str">
        <f>IFERROR(VLOOKUP(X127, 【参考】数式用!$A$2:$B$48, 2, FALSE), "")</f>
        <v/>
      </c>
      <c r="AA127" s="536"/>
      <c r="AB127" s="537"/>
      <c r="AC127" s="538">
        <f t="shared" si="3"/>
        <v>0</v>
      </c>
      <c r="AD127" s="531"/>
      <c r="AE127" s="209"/>
      <c r="AF127" s="211"/>
    </row>
    <row r="128" spans="1:32" ht="49.95" customHeight="1">
      <c r="A128" s="208">
        <f t="shared" si="4"/>
        <v>90</v>
      </c>
      <c r="B128" s="660"/>
      <c r="C128" s="661"/>
      <c r="D128" s="661"/>
      <c r="E128" s="661"/>
      <c r="F128" s="661"/>
      <c r="G128" s="661"/>
      <c r="H128" s="661"/>
      <c r="I128" s="661"/>
      <c r="J128" s="661"/>
      <c r="K128" s="661"/>
      <c r="L128" s="641"/>
      <c r="M128" s="642"/>
      <c r="N128" s="642"/>
      <c r="O128" s="642"/>
      <c r="P128" s="643"/>
      <c r="Q128" s="664"/>
      <c r="R128" s="664"/>
      <c r="S128" s="664"/>
      <c r="T128" s="664"/>
      <c r="U128" s="664"/>
      <c r="V128" s="101"/>
      <c r="W128" s="101"/>
      <c r="X128" s="636"/>
      <c r="Y128" s="637"/>
      <c r="Z128" s="509" t="str">
        <f>IFERROR(VLOOKUP(X128, 【参考】数式用!$A$2:$B$48, 2, FALSE), "")</f>
        <v/>
      </c>
      <c r="AA128" s="536"/>
      <c r="AB128" s="537"/>
      <c r="AC128" s="538">
        <f t="shared" si="3"/>
        <v>0</v>
      </c>
      <c r="AD128" s="531"/>
      <c r="AE128" s="209"/>
      <c r="AF128" s="211"/>
    </row>
    <row r="129" spans="1:32" ht="49.95" customHeight="1">
      <c r="A129" s="208">
        <f t="shared" si="4"/>
        <v>91</v>
      </c>
      <c r="B129" s="660"/>
      <c r="C129" s="661"/>
      <c r="D129" s="661"/>
      <c r="E129" s="661"/>
      <c r="F129" s="661"/>
      <c r="G129" s="661"/>
      <c r="H129" s="661"/>
      <c r="I129" s="661"/>
      <c r="J129" s="661"/>
      <c r="K129" s="661"/>
      <c r="L129" s="641"/>
      <c r="M129" s="642"/>
      <c r="N129" s="642"/>
      <c r="O129" s="642"/>
      <c r="P129" s="643"/>
      <c r="Q129" s="664"/>
      <c r="R129" s="664"/>
      <c r="S129" s="664"/>
      <c r="T129" s="664"/>
      <c r="U129" s="664"/>
      <c r="V129" s="101"/>
      <c r="W129" s="101"/>
      <c r="X129" s="636"/>
      <c r="Y129" s="637"/>
      <c r="Z129" s="509" t="str">
        <f>IFERROR(VLOOKUP(X129, 【参考】数式用!$A$2:$B$48, 2, FALSE), "")</f>
        <v/>
      </c>
      <c r="AA129" s="536"/>
      <c r="AB129" s="537"/>
      <c r="AC129" s="538">
        <f t="shared" si="3"/>
        <v>0</v>
      </c>
      <c r="AD129" s="531"/>
      <c r="AE129" s="209"/>
      <c r="AF129" s="211"/>
    </row>
    <row r="130" spans="1:32" ht="49.95" customHeight="1">
      <c r="A130" s="208">
        <f t="shared" si="4"/>
        <v>92</v>
      </c>
      <c r="B130" s="660"/>
      <c r="C130" s="661"/>
      <c r="D130" s="661"/>
      <c r="E130" s="661"/>
      <c r="F130" s="661"/>
      <c r="G130" s="661"/>
      <c r="H130" s="661"/>
      <c r="I130" s="661"/>
      <c r="J130" s="661"/>
      <c r="K130" s="661"/>
      <c r="L130" s="641"/>
      <c r="M130" s="642"/>
      <c r="N130" s="642"/>
      <c r="O130" s="642"/>
      <c r="P130" s="643"/>
      <c r="Q130" s="664"/>
      <c r="R130" s="664"/>
      <c r="S130" s="664"/>
      <c r="T130" s="664"/>
      <c r="U130" s="664"/>
      <c r="V130" s="101"/>
      <c r="W130" s="101"/>
      <c r="X130" s="636"/>
      <c r="Y130" s="637"/>
      <c r="Z130" s="509" t="str">
        <f>IFERROR(VLOOKUP(X130, 【参考】数式用!$A$2:$B$48, 2, FALSE), "")</f>
        <v/>
      </c>
      <c r="AA130" s="536"/>
      <c r="AB130" s="537"/>
      <c r="AC130" s="538">
        <f t="shared" si="3"/>
        <v>0</v>
      </c>
      <c r="AD130" s="531"/>
      <c r="AE130" s="209"/>
      <c r="AF130" s="211"/>
    </row>
    <row r="131" spans="1:32" ht="49.95" customHeight="1">
      <c r="A131" s="208">
        <f t="shared" ref="A131:A136" si="5">A130+1</f>
        <v>93</v>
      </c>
      <c r="B131" s="660"/>
      <c r="C131" s="661"/>
      <c r="D131" s="661"/>
      <c r="E131" s="661"/>
      <c r="F131" s="661"/>
      <c r="G131" s="661"/>
      <c r="H131" s="661"/>
      <c r="I131" s="661"/>
      <c r="J131" s="661"/>
      <c r="K131" s="661"/>
      <c r="L131" s="641"/>
      <c r="M131" s="642"/>
      <c r="N131" s="642"/>
      <c r="O131" s="642"/>
      <c r="P131" s="643"/>
      <c r="Q131" s="664"/>
      <c r="R131" s="664"/>
      <c r="S131" s="664"/>
      <c r="T131" s="664"/>
      <c r="U131" s="664"/>
      <c r="V131" s="101"/>
      <c r="W131" s="101"/>
      <c r="X131" s="636"/>
      <c r="Y131" s="637"/>
      <c r="Z131" s="509" t="str">
        <f>IFERROR(VLOOKUP(X131, 【参考】数式用!$A$2:$B$48, 2, FALSE), "")</f>
        <v/>
      </c>
      <c r="AA131" s="536"/>
      <c r="AB131" s="537"/>
      <c r="AC131" s="538">
        <f t="shared" si="3"/>
        <v>0</v>
      </c>
      <c r="AD131" s="531"/>
      <c r="AE131" s="209"/>
      <c r="AF131" s="211"/>
    </row>
    <row r="132" spans="1:32" ht="49.95" customHeight="1">
      <c r="A132" s="208">
        <f t="shared" si="5"/>
        <v>94</v>
      </c>
      <c r="B132" s="660"/>
      <c r="C132" s="661"/>
      <c r="D132" s="661"/>
      <c r="E132" s="661"/>
      <c r="F132" s="661"/>
      <c r="G132" s="661"/>
      <c r="H132" s="661"/>
      <c r="I132" s="661"/>
      <c r="J132" s="661"/>
      <c r="K132" s="661"/>
      <c r="L132" s="641"/>
      <c r="M132" s="642"/>
      <c r="N132" s="642"/>
      <c r="O132" s="642"/>
      <c r="P132" s="643"/>
      <c r="Q132" s="664"/>
      <c r="R132" s="664"/>
      <c r="S132" s="664"/>
      <c r="T132" s="664"/>
      <c r="U132" s="664"/>
      <c r="V132" s="101"/>
      <c r="W132" s="101"/>
      <c r="X132" s="636"/>
      <c r="Y132" s="637"/>
      <c r="Z132" s="509" t="str">
        <f>IFERROR(VLOOKUP(X132, 【参考】数式用!$A$2:$B$48, 2, FALSE), "")</f>
        <v/>
      </c>
      <c r="AA132" s="536"/>
      <c r="AB132" s="537"/>
      <c r="AC132" s="538">
        <f t="shared" si="3"/>
        <v>0</v>
      </c>
      <c r="AD132" s="531"/>
      <c r="AE132" s="209"/>
      <c r="AF132" s="211"/>
    </row>
    <row r="133" spans="1:32" ht="49.95" customHeight="1">
      <c r="A133" s="208">
        <f t="shared" si="5"/>
        <v>95</v>
      </c>
      <c r="B133" s="660"/>
      <c r="C133" s="661"/>
      <c r="D133" s="661"/>
      <c r="E133" s="661"/>
      <c r="F133" s="661"/>
      <c r="G133" s="661"/>
      <c r="H133" s="661"/>
      <c r="I133" s="661"/>
      <c r="J133" s="661"/>
      <c r="K133" s="661"/>
      <c r="L133" s="641"/>
      <c r="M133" s="642"/>
      <c r="N133" s="642"/>
      <c r="O133" s="642"/>
      <c r="P133" s="643"/>
      <c r="Q133" s="664"/>
      <c r="R133" s="664"/>
      <c r="S133" s="664"/>
      <c r="T133" s="664"/>
      <c r="U133" s="664"/>
      <c r="V133" s="101"/>
      <c r="W133" s="101"/>
      <c r="X133" s="636"/>
      <c r="Y133" s="637"/>
      <c r="Z133" s="509" t="str">
        <f>IFERROR(VLOOKUP(X133, 【参考】数式用!$A$2:$B$48, 2, FALSE), "")</f>
        <v/>
      </c>
      <c r="AA133" s="536"/>
      <c r="AB133" s="537"/>
      <c r="AC133" s="538">
        <f t="shared" si="3"/>
        <v>0</v>
      </c>
      <c r="AD133" s="531"/>
      <c r="AE133" s="209"/>
      <c r="AF133" s="211"/>
    </row>
    <row r="134" spans="1:32" ht="49.95" customHeight="1">
      <c r="A134" s="208">
        <f t="shared" si="5"/>
        <v>96</v>
      </c>
      <c r="B134" s="660"/>
      <c r="C134" s="661"/>
      <c r="D134" s="661"/>
      <c r="E134" s="661"/>
      <c r="F134" s="661"/>
      <c r="G134" s="661"/>
      <c r="H134" s="661"/>
      <c r="I134" s="661"/>
      <c r="J134" s="661"/>
      <c r="K134" s="661"/>
      <c r="L134" s="641"/>
      <c r="M134" s="642"/>
      <c r="N134" s="642"/>
      <c r="O134" s="642"/>
      <c r="P134" s="643"/>
      <c r="Q134" s="664"/>
      <c r="R134" s="664"/>
      <c r="S134" s="664"/>
      <c r="T134" s="664"/>
      <c r="U134" s="664"/>
      <c r="V134" s="101"/>
      <c r="W134" s="101"/>
      <c r="X134" s="636"/>
      <c r="Y134" s="637"/>
      <c r="Z134" s="509" t="str">
        <f>IFERROR(VLOOKUP(X134, 【参考】数式用!$A$2:$B$48, 2, FALSE), "")</f>
        <v/>
      </c>
      <c r="AA134" s="536"/>
      <c r="AB134" s="537"/>
      <c r="AC134" s="538">
        <f t="shared" si="3"/>
        <v>0</v>
      </c>
      <c r="AD134" s="531"/>
      <c r="AE134" s="209"/>
      <c r="AF134" s="211"/>
    </row>
    <row r="135" spans="1:32" ht="49.95" customHeight="1">
      <c r="A135" s="208">
        <f t="shared" si="5"/>
        <v>97</v>
      </c>
      <c r="B135" s="660"/>
      <c r="C135" s="661"/>
      <c r="D135" s="661"/>
      <c r="E135" s="661"/>
      <c r="F135" s="661"/>
      <c r="G135" s="661"/>
      <c r="H135" s="661"/>
      <c r="I135" s="661"/>
      <c r="J135" s="661"/>
      <c r="K135" s="661"/>
      <c r="L135" s="641"/>
      <c r="M135" s="642"/>
      <c r="N135" s="642"/>
      <c r="O135" s="642"/>
      <c r="P135" s="643"/>
      <c r="Q135" s="664"/>
      <c r="R135" s="664"/>
      <c r="S135" s="664"/>
      <c r="T135" s="664"/>
      <c r="U135" s="664"/>
      <c r="V135" s="101"/>
      <c r="W135" s="101"/>
      <c r="X135" s="636"/>
      <c r="Y135" s="637"/>
      <c r="Z135" s="509" t="str">
        <f>IFERROR(VLOOKUP(X135, 【参考】数式用!$A$2:$B$48, 2, FALSE), "")</f>
        <v/>
      </c>
      <c r="AA135" s="536"/>
      <c r="AB135" s="537"/>
      <c r="AC135" s="538">
        <f t="shared" si="3"/>
        <v>0</v>
      </c>
      <c r="AD135" s="531"/>
      <c r="AE135" s="209"/>
      <c r="AF135" s="211"/>
    </row>
    <row r="136" spans="1:32" ht="49.95" customHeight="1">
      <c r="A136" s="208">
        <f t="shared" si="5"/>
        <v>98</v>
      </c>
      <c r="B136" s="660"/>
      <c r="C136" s="661"/>
      <c r="D136" s="661"/>
      <c r="E136" s="661"/>
      <c r="F136" s="661"/>
      <c r="G136" s="661"/>
      <c r="H136" s="661"/>
      <c r="I136" s="661"/>
      <c r="J136" s="661"/>
      <c r="K136" s="661"/>
      <c r="L136" s="641"/>
      <c r="M136" s="642"/>
      <c r="N136" s="642"/>
      <c r="O136" s="642"/>
      <c r="P136" s="643"/>
      <c r="Q136" s="664"/>
      <c r="R136" s="664"/>
      <c r="S136" s="664"/>
      <c r="T136" s="664"/>
      <c r="U136" s="664"/>
      <c r="V136" s="101"/>
      <c r="W136" s="101"/>
      <c r="X136" s="636"/>
      <c r="Y136" s="637"/>
      <c r="Z136" s="509" t="str">
        <f>IFERROR(VLOOKUP(X136, 【参考】数式用!$A$2:$B$48, 2, FALSE), "")</f>
        <v/>
      </c>
      <c r="AA136" s="536"/>
      <c r="AB136" s="537"/>
      <c r="AC136" s="538">
        <f t="shared" si="3"/>
        <v>0</v>
      </c>
      <c r="AD136" s="531"/>
      <c r="AE136" s="209"/>
      <c r="AF136" s="211"/>
    </row>
    <row r="137" spans="1:32" ht="49.95" customHeight="1">
      <c r="A137" s="208">
        <f>A136+1</f>
        <v>99</v>
      </c>
      <c r="B137" s="660"/>
      <c r="C137" s="661"/>
      <c r="D137" s="661"/>
      <c r="E137" s="661"/>
      <c r="F137" s="661"/>
      <c r="G137" s="661"/>
      <c r="H137" s="661"/>
      <c r="I137" s="661"/>
      <c r="J137" s="661"/>
      <c r="K137" s="661"/>
      <c r="L137" s="641"/>
      <c r="M137" s="642"/>
      <c r="N137" s="642"/>
      <c r="O137" s="642"/>
      <c r="P137" s="643"/>
      <c r="Q137" s="664"/>
      <c r="R137" s="664"/>
      <c r="S137" s="664"/>
      <c r="T137" s="664"/>
      <c r="U137" s="664"/>
      <c r="V137" s="101"/>
      <c r="W137" s="101"/>
      <c r="X137" s="636"/>
      <c r="Y137" s="637"/>
      <c r="Z137" s="509" t="str">
        <f>IFERROR(VLOOKUP(X137, 【参考】数式用!$A$2:$B$48, 2, FALSE), "")</f>
        <v/>
      </c>
      <c r="AA137" s="536"/>
      <c r="AB137" s="537"/>
      <c r="AC137" s="538">
        <f t="shared" si="3"/>
        <v>0</v>
      </c>
      <c r="AD137" s="531"/>
      <c r="AE137" s="209"/>
      <c r="AF137" s="211"/>
    </row>
    <row r="138" spans="1:32" ht="49.95" customHeight="1" thickBot="1">
      <c r="A138" s="566">
        <f>A137+1</f>
        <v>100</v>
      </c>
      <c r="B138" s="662"/>
      <c r="C138" s="663"/>
      <c r="D138" s="663"/>
      <c r="E138" s="663"/>
      <c r="F138" s="663"/>
      <c r="G138" s="663"/>
      <c r="H138" s="663"/>
      <c r="I138" s="663"/>
      <c r="J138" s="663"/>
      <c r="K138" s="663"/>
      <c r="L138" s="666"/>
      <c r="M138" s="667"/>
      <c r="N138" s="667"/>
      <c r="O138" s="667"/>
      <c r="P138" s="668"/>
      <c r="Q138" s="682"/>
      <c r="R138" s="682"/>
      <c r="S138" s="682"/>
      <c r="T138" s="682"/>
      <c r="U138" s="682"/>
      <c r="V138" s="102"/>
      <c r="W138" s="102"/>
      <c r="X138" s="638"/>
      <c r="Y138" s="639"/>
      <c r="Z138" s="511" t="str">
        <f>IFERROR(VLOOKUP(X138, 【参考】数式用!$A$2:$B$48, 2, FALSE), "")</f>
        <v/>
      </c>
      <c r="AA138" s="540"/>
      <c r="AB138" s="541"/>
      <c r="AC138" s="542">
        <f>AA138-AB138</f>
        <v>0</v>
      </c>
      <c r="AD138" s="532"/>
      <c r="AE138" s="209"/>
      <c r="AF138" s="211"/>
    </row>
    <row r="139" spans="1:32" ht="20.25" customHeight="1">
      <c r="A139" s="53"/>
      <c r="B139" s="53"/>
      <c r="C139" s="53"/>
      <c r="D139" s="53"/>
      <c r="E139" s="53"/>
      <c r="F139" s="53"/>
      <c r="G139" s="53"/>
      <c r="H139" s="53"/>
      <c r="I139" s="53"/>
      <c r="J139" s="53"/>
      <c r="K139" s="53"/>
      <c r="L139" s="53"/>
      <c r="M139" s="53"/>
      <c r="N139" s="53"/>
      <c r="O139" s="53"/>
      <c r="P139" s="53"/>
      <c r="Q139" s="53"/>
      <c r="R139" s="53"/>
      <c r="S139" s="53"/>
      <c r="T139" s="53"/>
      <c r="U139" s="53"/>
      <c r="V139" s="53"/>
      <c r="W139" s="53"/>
      <c r="X139" s="53"/>
      <c r="Y139" s="53"/>
      <c r="Z139" s="53"/>
      <c r="AA139" s="53"/>
      <c r="AB139" s="53"/>
      <c r="AC139" s="53"/>
      <c r="AD139" s="53"/>
    </row>
    <row r="140" spans="1:32" ht="20.25" customHeight="1">
      <c r="A140" s="212"/>
      <c r="B140" s="665"/>
      <c r="C140" s="665"/>
      <c r="D140" s="665"/>
      <c r="E140" s="665"/>
      <c r="F140" s="665"/>
      <c r="G140" s="665"/>
      <c r="H140" s="665"/>
      <c r="I140" s="665"/>
      <c r="J140" s="665"/>
      <c r="K140" s="665"/>
      <c r="L140" s="665"/>
      <c r="M140" s="665"/>
      <c r="N140" s="665"/>
      <c r="O140" s="665"/>
      <c r="P140" s="665"/>
      <c r="Q140" s="665"/>
      <c r="R140" s="665"/>
      <c r="S140" s="665"/>
      <c r="T140" s="665"/>
      <c r="U140" s="665"/>
      <c r="V140" s="665"/>
      <c r="W140" s="665"/>
      <c r="X140" s="665"/>
      <c r="Y140" s="665"/>
      <c r="Z140" s="665"/>
      <c r="AA140" s="53"/>
      <c r="AB140" s="53"/>
      <c r="AC140" s="53"/>
      <c r="AD140" s="53"/>
    </row>
    <row r="141" spans="1:32" ht="20.25" customHeight="1">
      <c r="A141" s="53"/>
      <c r="B141" s="53"/>
      <c r="C141" s="53"/>
      <c r="D141" s="53"/>
      <c r="E141" s="53"/>
      <c r="F141" s="53"/>
      <c r="G141" s="53"/>
      <c r="H141" s="53"/>
      <c r="I141" s="53"/>
      <c r="J141" s="53"/>
      <c r="K141" s="53"/>
      <c r="L141" s="53"/>
      <c r="M141" s="53"/>
      <c r="N141" s="53"/>
      <c r="O141" s="53"/>
      <c r="P141" s="53"/>
      <c r="Q141" s="53"/>
      <c r="R141" s="53"/>
      <c r="S141" s="53"/>
      <c r="T141" s="53"/>
      <c r="U141" s="53"/>
      <c r="V141" s="53"/>
      <c r="W141" s="53"/>
      <c r="X141" s="53"/>
      <c r="Y141" s="53"/>
      <c r="Z141" s="53"/>
      <c r="AA141" s="53"/>
      <c r="AB141" s="53"/>
      <c r="AC141" s="53"/>
      <c r="AD141" s="53"/>
    </row>
    <row r="142" spans="1:32" ht="20.100000000000001" customHeight="1">
      <c r="A142" s="53"/>
      <c r="B142" s="53"/>
      <c r="C142" s="53"/>
      <c r="D142" s="53"/>
      <c r="E142" s="53"/>
      <c r="F142" s="53"/>
      <c r="G142" s="53"/>
      <c r="H142" s="53"/>
      <c r="I142" s="53"/>
      <c r="J142" s="53"/>
      <c r="K142" s="53"/>
      <c r="L142" s="53"/>
      <c r="M142" s="53"/>
      <c r="N142" s="53"/>
      <c r="O142" s="53"/>
      <c r="P142" s="53"/>
      <c r="Q142" s="53"/>
      <c r="R142" s="53"/>
      <c r="S142" s="53"/>
      <c r="T142" s="53"/>
      <c r="U142" s="53"/>
      <c r="V142" s="53"/>
      <c r="W142" s="53"/>
      <c r="X142" s="53"/>
      <c r="Y142" s="53"/>
      <c r="Z142" s="53"/>
      <c r="AA142" s="53"/>
      <c r="AB142" s="53"/>
      <c r="AC142" s="53"/>
      <c r="AD142" s="53"/>
    </row>
    <row r="143" spans="1:32" ht="20.100000000000001" customHeight="1">
      <c r="A143" s="53"/>
      <c r="B143" s="53"/>
      <c r="C143" s="53"/>
      <c r="D143" s="53"/>
      <c r="E143" s="53"/>
      <c r="F143" s="53"/>
      <c r="G143" s="53"/>
      <c r="H143" s="53"/>
      <c r="I143" s="53"/>
      <c r="J143" s="53"/>
      <c r="K143" s="53"/>
      <c r="L143" s="53"/>
      <c r="M143" s="53"/>
      <c r="N143" s="53"/>
      <c r="O143" s="53"/>
      <c r="P143" s="53"/>
      <c r="Q143" s="53"/>
      <c r="R143" s="53"/>
      <c r="S143" s="53"/>
      <c r="T143" s="53"/>
      <c r="U143" s="53"/>
      <c r="V143" s="53"/>
      <c r="W143" s="53"/>
      <c r="X143" s="53"/>
      <c r="Y143" s="53"/>
      <c r="Z143" s="53"/>
      <c r="AA143" s="53"/>
      <c r="AB143" s="53"/>
      <c r="AC143" s="53"/>
      <c r="AD143" s="53"/>
    </row>
    <row r="144" spans="1:32" ht="20.100000000000001" customHeight="1">
      <c r="A144" s="53"/>
      <c r="B144" s="53"/>
      <c r="C144" s="53"/>
      <c r="D144" s="53"/>
      <c r="E144" s="53"/>
      <c r="F144" s="53"/>
      <c r="G144" s="53"/>
      <c r="H144" s="53"/>
      <c r="I144" s="53"/>
      <c r="J144" s="53"/>
      <c r="K144" s="53"/>
      <c r="L144" s="53"/>
      <c r="M144" s="53"/>
      <c r="N144" s="53"/>
      <c r="O144" s="53"/>
      <c r="P144" s="53"/>
      <c r="Q144" s="53"/>
      <c r="R144" s="53"/>
      <c r="S144" s="53"/>
      <c r="T144" s="53"/>
      <c r="U144" s="53"/>
      <c r="V144" s="53"/>
      <c r="W144" s="53"/>
      <c r="X144" s="53"/>
      <c r="Y144" s="53"/>
      <c r="Z144" s="53"/>
      <c r="AA144" s="53"/>
      <c r="AB144" s="53"/>
      <c r="AC144" s="53"/>
      <c r="AD144" s="53"/>
    </row>
    <row r="145" spans="1:30" ht="20.100000000000001" customHeight="1">
      <c r="A145" s="53"/>
      <c r="B145" s="53"/>
      <c r="C145" s="53"/>
      <c r="D145" s="53"/>
      <c r="E145" s="53"/>
      <c r="F145" s="53"/>
      <c r="G145" s="53"/>
      <c r="H145" s="53"/>
      <c r="I145" s="53"/>
      <c r="J145" s="53"/>
      <c r="K145" s="53"/>
      <c r="L145" s="53"/>
      <c r="M145" s="53"/>
      <c r="N145" s="53"/>
      <c r="O145" s="53"/>
      <c r="P145" s="53"/>
      <c r="Q145" s="53"/>
      <c r="R145" s="53"/>
      <c r="S145" s="53"/>
      <c r="T145" s="53"/>
      <c r="U145" s="53"/>
      <c r="V145" s="53"/>
      <c r="W145" s="53"/>
      <c r="X145" s="53"/>
      <c r="Y145" s="53"/>
      <c r="Z145" s="53"/>
      <c r="AA145" s="53"/>
      <c r="AB145" s="53"/>
      <c r="AC145" s="53"/>
      <c r="AD145" s="53"/>
    </row>
    <row r="146" spans="1:30" ht="20.100000000000001" customHeight="1">
      <c r="A146" s="53"/>
      <c r="B146" s="53"/>
      <c r="C146" s="53"/>
      <c r="D146" s="53"/>
      <c r="E146" s="53"/>
      <c r="F146" s="53"/>
      <c r="G146" s="53"/>
      <c r="H146" s="53"/>
      <c r="I146" s="53"/>
      <c r="J146" s="53"/>
      <c r="K146" s="53"/>
      <c r="L146" s="53"/>
      <c r="M146" s="53"/>
      <c r="N146" s="53"/>
      <c r="O146" s="53"/>
      <c r="P146" s="53"/>
      <c r="Q146" s="53"/>
      <c r="R146" s="53"/>
      <c r="S146" s="53"/>
      <c r="T146" s="53"/>
      <c r="U146" s="53"/>
      <c r="V146" s="53"/>
      <c r="W146" s="53"/>
      <c r="X146" s="53"/>
      <c r="Y146" s="53"/>
      <c r="Z146" s="53"/>
      <c r="AA146" s="53"/>
      <c r="AB146" s="53"/>
      <c r="AC146" s="53"/>
      <c r="AD146" s="53"/>
    </row>
    <row r="147" spans="1:30" ht="20.100000000000001" customHeight="1">
      <c r="A147" s="53"/>
      <c r="B147" s="53"/>
      <c r="C147" s="53"/>
      <c r="D147" s="53"/>
      <c r="E147" s="53"/>
      <c r="F147" s="53"/>
      <c r="G147" s="53"/>
      <c r="H147" s="53"/>
      <c r="I147" s="53"/>
      <c r="J147" s="53"/>
      <c r="K147" s="53"/>
      <c r="L147" s="53"/>
      <c r="M147" s="53"/>
      <c r="N147" s="53"/>
      <c r="O147" s="53"/>
      <c r="P147" s="53"/>
      <c r="Q147" s="53"/>
      <c r="R147" s="53"/>
      <c r="S147" s="53"/>
      <c r="T147" s="53"/>
      <c r="U147" s="53"/>
      <c r="V147" s="53"/>
      <c r="W147" s="53"/>
      <c r="X147" s="53"/>
      <c r="Y147" s="53"/>
      <c r="Z147" s="53"/>
      <c r="AA147" s="53"/>
      <c r="AB147" s="53"/>
      <c r="AC147" s="53"/>
      <c r="AD147" s="53"/>
    </row>
    <row r="148" spans="1:30" ht="20.100000000000001" customHeight="1">
      <c r="A148" s="53"/>
      <c r="B148" s="53"/>
      <c r="C148" s="53"/>
      <c r="D148" s="53"/>
      <c r="E148" s="53"/>
      <c r="F148" s="53"/>
      <c r="G148" s="53"/>
      <c r="H148" s="53"/>
      <c r="I148" s="53"/>
      <c r="J148" s="53"/>
      <c r="K148" s="53"/>
      <c r="L148" s="53"/>
      <c r="M148" s="53"/>
      <c r="N148" s="53"/>
      <c r="O148" s="53"/>
      <c r="P148" s="53"/>
      <c r="Q148" s="53"/>
      <c r="R148" s="53"/>
      <c r="S148" s="53"/>
      <c r="T148" s="53"/>
      <c r="U148" s="53"/>
      <c r="V148" s="53"/>
      <c r="W148" s="53"/>
      <c r="X148" s="53"/>
      <c r="Y148" s="53"/>
      <c r="Z148" s="53"/>
      <c r="AA148" s="53"/>
      <c r="AB148" s="53"/>
      <c r="AC148" s="53"/>
      <c r="AD148" s="53"/>
    </row>
    <row r="149" spans="1:30" ht="20.100000000000001" customHeight="1">
      <c r="A149" s="53"/>
      <c r="B149" s="53"/>
      <c r="C149" s="53"/>
      <c r="D149" s="53"/>
      <c r="E149" s="53"/>
      <c r="F149" s="53"/>
      <c r="G149" s="53"/>
      <c r="H149" s="53"/>
      <c r="I149" s="53"/>
      <c r="J149" s="53"/>
      <c r="K149" s="53"/>
      <c r="L149" s="53"/>
      <c r="M149" s="53"/>
      <c r="N149" s="53"/>
      <c r="O149" s="53"/>
      <c r="P149" s="53"/>
      <c r="Q149" s="53"/>
      <c r="R149" s="53"/>
      <c r="S149" s="53"/>
      <c r="T149" s="53"/>
      <c r="U149" s="53"/>
      <c r="V149" s="53"/>
      <c r="W149" s="53"/>
      <c r="X149" s="53"/>
      <c r="Y149" s="53"/>
      <c r="Z149" s="53"/>
      <c r="AA149" s="53"/>
      <c r="AB149" s="53"/>
      <c r="AC149" s="53"/>
      <c r="AD149" s="53"/>
    </row>
    <row r="150" spans="1:30" ht="20.100000000000001" customHeight="1">
      <c r="A150" s="53"/>
      <c r="B150" s="53"/>
      <c r="C150" s="53"/>
      <c r="D150" s="53"/>
      <c r="E150" s="53"/>
      <c r="F150" s="53"/>
      <c r="G150" s="53"/>
      <c r="H150" s="53"/>
      <c r="I150" s="53"/>
      <c r="J150" s="53"/>
      <c r="K150" s="53"/>
      <c r="L150" s="53"/>
      <c r="M150" s="53"/>
      <c r="N150" s="53"/>
      <c r="O150" s="53"/>
      <c r="P150" s="53"/>
      <c r="Q150" s="53"/>
      <c r="R150" s="53"/>
      <c r="S150" s="53"/>
      <c r="T150" s="53"/>
      <c r="U150" s="53"/>
      <c r="V150" s="53"/>
      <c r="W150" s="53"/>
      <c r="X150" s="53"/>
      <c r="Y150" s="53"/>
      <c r="Z150" s="53"/>
      <c r="AA150" s="53"/>
      <c r="AB150" s="53"/>
      <c r="AC150" s="53"/>
      <c r="AD150" s="53"/>
    </row>
    <row r="151" spans="1:30" ht="20.100000000000001" customHeight="1">
      <c r="A151" s="53"/>
      <c r="B151" s="53"/>
      <c r="C151" s="53"/>
      <c r="D151" s="53"/>
      <c r="E151" s="53"/>
      <c r="F151" s="53"/>
      <c r="G151" s="53"/>
      <c r="H151" s="53"/>
      <c r="I151" s="53"/>
      <c r="J151" s="53"/>
      <c r="K151" s="53"/>
      <c r="L151" s="53"/>
      <c r="M151" s="53"/>
      <c r="N151" s="53"/>
      <c r="O151" s="53"/>
      <c r="P151" s="53"/>
      <c r="Q151" s="53"/>
      <c r="R151" s="53"/>
      <c r="S151" s="53"/>
      <c r="T151" s="53"/>
      <c r="U151" s="53"/>
      <c r="V151" s="53"/>
      <c r="W151" s="53"/>
      <c r="X151" s="53"/>
      <c r="Y151" s="53"/>
      <c r="Z151" s="53"/>
      <c r="AA151" s="53"/>
      <c r="AB151" s="53"/>
      <c r="AC151" s="53"/>
      <c r="AD151" s="53"/>
    </row>
    <row r="152" spans="1:30" ht="20.100000000000001" customHeight="1">
      <c r="A152" s="53"/>
      <c r="B152" s="53"/>
      <c r="C152" s="53"/>
      <c r="D152" s="53"/>
      <c r="E152" s="53"/>
      <c r="F152" s="53"/>
      <c r="G152" s="53"/>
      <c r="H152" s="53"/>
      <c r="I152" s="53"/>
      <c r="J152" s="53"/>
      <c r="K152" s="53"/>
      <c r="L152" s="53"/>
      <c r="M152" s="53"/>
      <c r="N152" s="53"/>
      <c r="O152" s="53"/>
      <c r="P152" s="53"/>
      <c r="Q152" s="53"/>
      <c r="R152" s="53"/>
      <c r="S152" s="53"/>
      <c r="T152" s="53"/>
      <c r="U152" s="53"/>
      <c r="V152" s="53"/>
      <c r="W152" s="53"/>
      <c r="X152" s="53"/>
      <c r="Y152" s="53"/>
      <c r="Z152" s="53"/>
      <c r="AA152" s="53"/>
      <c r="AB152" s="53"/>
      <c r="AC152" s="53"/>
      <c r="AD152" s="53"/>
    </row>
    <row r="153" spans="1:30" ht="20.100000000000001" customHeight="1">
      <c r="A153" s="53"/>
      <c r="B153" s="53"/>
      <c r="C153" s="53"/>
      <c r="D153" s="53"/>
      <c r="E153" s="53"/>
      <c r="F153" s="53"/>
      <c r="G153" s="53"/>
      <c r="H153" s="53"/>
      <c r="I153" s="53"/>
      <c r="J153" s="53"/>
      <c r="K153" s="53"/>
      <c r="L153" s="53"/>
      <c r="M153" s="53"/>
      <c r="N153" s="53"/>
      <c r="O153" s="53"/>
      <c r="P153" s="53"/>
      <c r="Q153" s="53"/>
      <c r="R153" s="53"/>
      <c r="S153" s="53"/>
      <c r="T153" s="53"/>
      <c r="U153" s="53"/>
      <c r="V153" s="53"/>
      <c r="W153" s="53"/>
      <c r="X153" s="53"/>
      <c r="Y153" s="53"/>
      <c r="Z153" s="53"/>
      <c r="AA153" s="53"/>
      <c r="AB153" s="53"/>
      <c r="AC153" s="53"/>
      <c r="AD153" s="53"/>
    </row>
    <row r="154" spans="1:30" ht="20.100000000000001" customHeight="1">
      <c r="A154" s="53"/>
      <c r="B154" s="53"/>
      <c r="C154" s="53"/>
      <c r="D154" s="53"/>
      <c r="E154" s="53"/>
      <c r="F154" s="53"/>
      <c r="G154" s="53"/>
      <c r="H154" s="53"/>
      <c r="I154" s="53"/>
      <c r="J154" s="53"/>
      <c r="K154" s="53"/>
      <c r="L154" s="53"/>
      <c r="M154" s="53"/>
      <c r="N154" s="53"/>
      <c r="O154" s="53"/>
      <c r="P154" s="53"/>
      <c r="Q154" s="53"/>
      <c r="R154" s="53"/>
      <c r="S154" s="53"/>
      <c r="T154" s="53"/>
      <c r="U154" s="53"/>
      <c r="V154" s="53"/>
      <c r="W154" s="53"/>
      <c r="X154" s="53"/>
      <c r="Y154" s="53"/>
      <c r="Z154" s="53"/>
      <c r="AA154" s="53"/>
      <c r="AB154" s="53"/>
      <c r="AC154" s="53"/>
      <c r="AD154" s="53"/>
    </row>
    <row r="155" spans="1:30" ht="20.100000000000001" customHeight="1">
      <c r="A155" s="53"/>
      <c r="B155" s="53"/>
      <c r="C155" s="53"/>
      <c r="D155" s="53"/>
      <c r="E155" s="53"/>
      <c r="F155" s="53"/>
      <c r="G155" s="53"/>
      <c r="H155" s="53"/>
      <c r="I155" s="53"/>
      <c r="J155" s="53"/>
      <c r="K155" s="53"/>
      <c r="L155" s="53"/>
      <c r="M155" s="53"/>
      <c r="N155" s="53"/>
      <c r="O155" s="53"/>
      <c r="P155" s="53"/>
      <c r="Q155" s="53"/>
      <c r="R155" s="53"/>
      <c r="S155" s="53"/>
      <c r="T155" s="53"/>
      <c r="U155" s="53"/>
      <c r="V155" s="53"/>
      <c r="W155" s="53"/>
      <c r="X155" s="53"/>
      <c r="Y155" s="53"/>
      <c r="Z155" s="53"/>
      <c r="AA155" s="53"/>
      <c r="AB155" s="53"/>
      <c r="AC155" s="53"/>
      <c r="AD155" s="53"/>
    </row>
    <row r="156" spans="1:30" ht="20.100000000000001" customHeight="1">
      <c r="A156" s="53"/>
      <c r="B156" s="53"/>
      <c r="C156" s="53"/>
      <c r="D156" s="53"/>
      <c r="E156" s="53"/>
      <c r="F156" s="53"/>
      <c r="G156" s="53"/>
      <c r="H156" s="53"/>
      <c r="I156" s="53"/>
      <c r="J156" s="53"/>
      <c r="K156" s="53"/>
      <c r="L156" s="53"/>
      <c r="M156" s="53"/>
      <c r="N156" s="53"/>
      <c r="O156" s="53"/>
      <c r="P156" s="53"/>
      <c r="Q156" s="53"/>
      <c r="R156" s="53"/>
      <c r="S156" s="53"/>
      <c r="T156" s="53"/>
      <c r="U156" s="53"/>
      <c r="V156" s="53"/>
      <c r="W156" s="53"/>
      <c r="X156" s="53"/>
      <c r="Y156" s="53"/>
      <c r="Z156" s="53"/>
      <c r="AA156" s="53"/>
      <c r="AB156" s="53"/>
      <c r="AC156" s="53"/>
      <c r="AD156" s="53"/>
    </row>
    <row r="157" spans="1:30" ht="20.100000000000001" customHeight="1">
      <c r="A157" s="53"/>
      <c r="B157" s="53"/>
      <c r="C157" s="53"/>
      <c r="D157" s="53"/>
      <c r="E157" s="53"/>
      <c r="F157" s="53"/>
      <c r="G157" s="53"/>
      <c r="H157" s="53"/>
      <c r="I157" s="53"/>
      <c r="J157" s="53"/>
      <c r="K157" s="53"/>
      <c r="L157" s="53"/>
      <c r="M157" s="53"/>
      <c r="N157" s="53"/>
      <c r="O157" s="53"/>
      <c r="P157" s="53"/>
      <c r="Q157" s="53"/>
      <c r="R157" s="53"/>
      <c r="S157" s="53"/>
      <c r="T157" s="53"/>
      <c r="U157" s="53"/>
      <c r="V157" s="53"/>
      <c r="W157" s="53"/>
      <c r="X157" s="53"/>
      <c r="Y157" s="53"/>
      <c r="Z157" s="53"/>
      <c r="AA157" s="53"/>
      <c r="AB157" s="53"/>
      <c r="AC157" s="53"/>
      <c r="AD157" s="53"/>
    </row>
    <row r="158" spans="1:30" ht="20.100000000000001" customHeight="1">
      <c r="A158" s="53"/>
      <c r="B158" s="53"/>
      <c r="C158" s="53"/>
      <c r="D158" s="53"/>
      <c r="E158" s="53"/>
      <c r="F158" s="53"/>
      <c r="G158" s="53"/>
      <c r="H158" s="53"/>
      <c r="I158" s="53"/>
      <c r="J158" s="53"/>
      <c r="K158" s="53"/>
      <c r="L158" s="53"/>
      <c r="M158" s="53"/>
      <c r="N158" s="53"/>
      <c r="O158" s="53"/>
      <c r="P158" s="53"/>
      <c r="Q158" s="53"/>
      <c r="R158" s="53"/>
      <c r="S158" s="53"/>
      <c r="T158" s="53"/>
      <c r="U158" s="53"/>
      <c r="V158" s="53"/>
      <c r="W158" s="53"/>
      <c r="X158" s="53"/>
      <c r="Y158" s="53"/>
      <c r="Z158" s="53"/>
      <c r="AA158" s="53"/>
      <c r="AB158" s="53"/>
      <c r="AC158" s="53"/>
      <c r="AD158" s="53"/>
    </row>
    <row r="159" spans="1:30" ht="20.100000000000001" customHeight="1">
      <c r="A159" s="53"/>
      <c r="B159" s="53"/>
      <c r="C159" s="53"/>
      <c r="D159" s="53"/>
      <c r="E159" s="53"/>
      <c r="F159" s="53"/>
      <c r="G159" s="53"/>
      <c r="H159" s="53"/>
      <c r="I159" s="53"/>
      <c r="J159" s="53"/>
      <c r="K159" s="53"/>
      <c r="L159" s="53"/>
      <c r="M159" s="53"/>
      <c r="N159" s="53"/>
      <c r="O159" s="53"/>
      <c r="P159" s="53"/>
      <c r="Q159" s="53"/>
      <c r="R159" s="53"/>
      <c r="S159" s="53"/>
      <c r="T159" s="53"/>
      <c r="U159" s="53"/>
      <c r="V159" s="53"/>
      <c r="W159" s="53"/>
      <c r="X159" s="53"/>
      <c r="Y159" s="53"/>
      <c r="Z159" s="53"/>
      <c r="AA159" s="53"/>
      <c r="AB159" s="53"/>
      <c r="AC159" s="53"/>
      <c r="AD159" s="53"/>
    </row>
    <row r="160" spans="1:30" ht="20.100000000000001" customHeight="1">
      <c r="A160" s="53"/>
      <c r="B160" s="53"/>
      <c r="C160" s="53"/>
      <c r="D160" s="53"/>
      <c r="E160" s="53"/>
      <c r="F160" s="53"/>
      <c r="G160" s="53"/>
      <c r="H160" s="53"/>
      <c r="I160" s="53"/>
      <c r="J160" s="53"/>
      <c r="K160" s="53"/>
      <c r="L160" s="53"/>
      <c r="M160" s="53"/>
      <c r="N160" s="53"/>
      <c r="O160" s="53"/>
      <c r="P160" s="53"/>
      <c r="Q160" s="53"/>
      <c r="R160" s="53"/>
      <c r="S160" s="53"/>
      <c r="T160" s="53"/>
      <c r="U160" s="53"/>
      <c r="V160" s="53"/>
      <c r="W160" s="53"/>
      <c r="X160" s="53"/>
      <c r="Y160" s="53"/>
      <c r="Z160" s="53"/>
      <c r="AA160" s="53"/>
      <c r="AB160" s="53"/>
      <c r="AC160" s="53"/>
      <c r="AD160" s="53"/>
    </row>
    <row r="161" spans="1:30" ht="20.100000000000001" customHeight="1">
      <c r="A161" s="53"/>
      <c r="B161" s="53"/>
      <c r="C161" s="53"/>
      <c r="D161" s="53"/>
      <c r="E161" s="53"/>
      <c r="F161" s="53"/>
      <c r="G161" s="53"/>
      <c r="H161" s="53"/>
      <c r="I161" s="53"/>
      <c r="J161" s="53"/>
      <c r="K161" s="53"/>
      <c r="L161" s="53"/>
      <c r="M161" s="53"/>
      <c r="N161" s="53"/>
      <c r="O161" s="53"/>
      <c r="P161" s="53"/>
      <c r="Q161" s="53"/>
      <c r="R161" s="53"/>
      <c r="S161" s="53"/>
      <c r="T161" s="53"/>
      <c r="U161" s="53"/>
      <c r="V161" s="53"/>
      <c r="W161" s="53"/>
      <c r="X161" s="53"/>
      <c r="Y161" s="53"/>
      <c r="Z161" s="53"/>
      <c r="AA161" s="53"/>
      <c r="AB161" s="53"/>
      <c r="AC161" s="53"/>
      <c r="AD161" s="53"/>
    </row>
    <row r="162" spans="1:30" ht="20.100000000000001" customHeight="1">
      <c r="A162" s="53"/>
      <c r="B162" s="53"/>
      <c r="C162" s="53"/>
      <c r="D162" s="53"/>
      <c r="E162" s="53"/>
      <c r="F162" s="53"/>
      <c r="G162" s="53"/>
      <c r="H162" s="53"/>
      <c r="I162" s="53"/>
      <c r="J162" s="53"/>
      <c r="K162" s="53"/>
      <c r="L162" s="53"/>
      <c r="M162" s="53"/>
      <c r="N162" s="53"/>
      <c r="O162" s="53"/>
      <c r="P162" s="53"/>
      <c r="Q162" s="53"/>
      <c r="R162" s="53"/>
      <c r="S162" s="53"/>
      <c r="T162" s="53"/>
      <c r="U162" s="53"/>
      <c r="V162" s="53"/>
      <c r="W162" s="53"/>
      <c r="X162" s="53"/>
      <c r="Y162" s="53"/>
      <c r="Z162" s="53"/>
      <c r="AA162" s="53"/>
      <c r="AB162" s="53"/>
      <c r="AC162" s="53"/>
      <c r="AD162" s="53"/>
    </row>
    <row r="163" spans="1:30" ht="20.100000000000001" customHeight="1">
      <c r="A163" s="53"/>
      <c r="B163" s="53"/>
      <c r="C163" s="53"/>
      <c r="D163" s="53"/>
      <c r="E163" s="53"/>
      <c r="F163" s="53"/>
      <c r="G163" s="53"/>
      <c r="H163" s="53"/>
      <c r="I163" s="53"/>
      <c r="J163" s="53"/>
      <c r="K163" s="53"/>
      <c r="L163" s="53"/>
      <c r="M163" s="53"/>
      <c r="N163" s="53"/>
      <c r="O163" s="53"/>
      <c r="P163" s="53"/>
      <c r="Q163" s="53"/>
      <c r="R163" s="53"/>
      <c r="S163" s="53"/>
      <c r="T163" s="53"/>
      <c r="U163" s="53"/>
      <c r="V163" s="53"/>
      <c r="W163" s="53"/>
      <c r="X163" s="53"/>
      <c r="Y163" s="53"/>
      <c r="Z163" s="53"/>
      <c r="AA163" s="53"/>
      <c r="AB163" s="53"/>
      <c r="AC163" s="53"/>
      <c r="AD163" s="53"/>
    </row>
    <row r="164" spans="1:30" ht="20.100000000000001" customHeight="1">
      <c r="A164" s="53"/>
      <c r="B164" s="53"/>
      <c r="C164" s="53"/>
      <c r="D164" s="53"/>
      <c r="E164" s="53"/>
      <c r="F164" s="53"/>
      <c r="G164" s="53"/>
      <c r="H164" s="53"/>
      <c r="I164" s="53"/>
      <c r="J164" s="53"/>
      <c r="K164" s="53"/>
      <c r="L164" s="53"/>
      <c r="M164" s="53"/>
      <c r="N164" s="53"/>
      <c r="O164" s="53"/>
      <c r="P164" s="53"/>
      <c r="Q164" s="53"/>
      <c r="R164" s="53"/>
      <c r="S164" s="53"/>
      <c r="T164" s="53"/>
      <c r="U164" s="53"/>
      <c r="V164" s="53"/>
      <c r="W164" s="53"/>
      <c r="X164" s="53"/>
      <c r="Y164" s="53"/>
      <c r="Z164" s="53"/>
      <c r="AA164" s="53"/>
      <c r="AB164" s="53"/>
      <c r="AC164" s="53"/>
      <c r="AD164" s="53"/>
    </row>
    <row r="165" spans="1:30" ht="20.100000000000001" customHeight="1">
      <c r="A165" s="53"/>
      <c r="B165" s="53"/>
      <c r="C165" s="53"/>
      <c r="D165" s="53"/>
      <c r="E165" s="53"/>
      <c r="F165" s="53"/>
      <c r="G165" s="53"/>
      <c r="H165" s="53"/>
      <c r="I165" s="53"/>
      <c r="J165" s="53"/>
      <c r="K165" s="53"/>
      <c r="L165" s="53"/>
      <c r="M165" s="53"/>
      <c r="N165" s="53"/>
      <c r="O165" s="53"/>
      <c r="P165" s="53"/>
      <c r="Q165" s="53"/>
      <c r="R165" s="53"/>
      <c r="S165" s="53"/>
      <c r="T165" s="53"/>
      <c r="U165" s="53"/>
      <c r="V165" s="53"/>
      <c r="W165" s="53"/>
      <c r="X165" s="53"/>
      <c r="Y165" s="53"/>
      <c r="Z165" s="53"/>
      <c r="AA165" s="53"/>
      <c r="AB165" s="53"/>
      <c r="AC165" s="53"/>
      <c r="AD165" s="53"/>
    </row>
    <row r="166" spans="1:30" ht="20.100000000000001" customHeight="1">
      <c r="A166" s="53"/>
      <c r="B166" s="53"/>
      <c r="C166" s="53"/>
      <c r="D166" s="53"/>
      <c r="E166" s="53"/>
      <c r="F166" s="53"/>
      <c r="G166" s="53"/>
      <c r="H166" s="53"/>
      <c r="I166" s="53"/>
      <c r="J166" s="53"/>
      <c r="K166" s="53"/>
      <c r="L166" s="53"/>
      <c r="M166" s="53"/>
      <c r="N166" s="53"/>
      <c r="O166" s="53"/>
      <c r="P166" s="53"/>
      <c r="Q166" s="53"/>
      <c r="R166" s="53"/>
      <c r="S166" s="53"/>
      <c r="T166" s="53"/>
      <c r="U166" s="53"/>
      <c r="V166" s="53"/>
      <c r="W166" s="53"/>
      <c r="X166" s="53"/>
      <c r="Y166" s="53"/>
      <c r="Z166" s="53"/>
      <c r="AA166" s="53"/>
      <c r="AB166" s="53"/>
      <c r="AC166" s="53"/>
      <c r="AD166" s="53"/>
    </row>
    <row r="167" spans="1:30" ht="20.100000000000001" customHeight="1">
      <c r="A167" s="53"/>
      <c r="B167" s="53"/>
      <c r="C167" s="53"/>
      <c r="D167" s="53"/>
      <c r="E167" s="53"/>
      <c r="F167" s="53"/>
      <c r="G167" s="53"/>
      <c r="H167" s="53"/>
      <c r="I167" s="53"/>
      <c r="J167" s="53"/>
      <c r="K167" s="53"/>
      <c r="L167" s="53"/>
      <c r="M167" s="53"/>
      <c r="N167" s="53"/>
      <c r="O167" s="53"/>
      <c r="P167" s="53"/>
      <c r="Q167" s="53"/>
      <c r="R167" s="53"/>
      <c r="S167" s="53"/>
      <c r="T167" s="53"/>
      <c r="U167" s="53"/>
      <c r="V167" s="53"/>
      <c r="W167" s="53"/>
      <c r="X167" s="53"/>
      <c r="Y167" s="53"/>
      <c r="Z167" s="53"/>
      <c r="AA167" s="53"/>
      <c r="AB167" s="53"/>
      <c r="AC167" s="53"/>
      <c r="AD167" s="53"/>
    </row>
    <row r="168" spans="1:30" ht="20.100000000000001" customHeight="1">
      <c r="A168" s="53"/>
      <c r="B168" s="53"/>
      <c r="C168" s="53"/>
      <c r="D168" s="53"/>
      <c r="E168" s="53"/>
      <c r="F168" s="53"/>
      <c r="G168" s="53"/>
      <c r="H168" s="53"/>
      <c r="I168" s="53"/>
      <c r="J168" s="53"/>
      <c r="K168" s="53"/>
      <c r="L168" s="53"/>
      <c r="M168" s="53"/>
      <c r="N168" s="53"/>
      <c r="O168" s="53"/>
      <c r="P168" s="53"/>
      <c r="Q168" s="53"/>
      <c r="R168" s="53"/>
      <c r="S168" s="53"/>
      <c r="T168" s="53"/>
      <c r="U168" s="53"/>
      <c r="V168" s="53"/>
      <c r="W168" s="53"/>
      <c r="X168" s="53"/>
      <c r="Y168" s="53"/>
      <c r="Z168" s="53"/>
      <c r="AA168" s="53"/>
      <c r="AB168" s="53"/>
      <c r="AC168" s="53"/>
      <c r="AD168" s="53"/>
    </row>
    <row r="169" spans="1:30" ht="20.100000000000001" customHeight="1">
      <c r="A169" s="53"/>
      <c r="B169" s="53"/>
      <c r="C169" s="53"/>
      <c r="D169" s="53"/>
      <c r="E169" s="53"/>
      <c r="F169" s="53"/>
      <c r="G169" s="53"/>
      <c r="H169" s="53"/>
      <c r="I169" s="53"/>
      <c r="J169" s="53"/>
      <c r="K169" s="53"/>
      <c r="L169" s="53"/>
      <c r="M169" s="53"/>
      <c r="N169" s="53"/>
      <c r="O169" s="53"/>
      <c r="P169" s="53"/>
      <c r="Q169" s="53"/>
      <c r="R169" s="53"/>
      <c r="S169" s="53"/>
      <c r="T169" s="53"/>
      <c r="U169" s="53"/>
      <c r="V169" s="53"/>
      <c r="W169" s="53"/>
      <c r="X169" s="53"/>
      <c r="Y169" s="53"/>
      <c r="Z169" s="53"/>
      <c r="AA169" s="53"/>
      <c r="AB169" s="53"/>
      <c r="AC169" s="53"/>
      <c r="AD169" s="53"/>
    </row>
    <row r="170" spans="1:30" ht="20.100000000000001" customHeight="1">
      <c r="A170" s="53"/>
      <c r="B170" s="53"/>
      <c r="C170" s="53"/>
      <c r="D170" s="53"/>
      <c r="E170" s="53"/>
      <c r="F170" s="53"/>
      <c r="G170" s="53"/>
      <c r="H170" s="53"/>
      <c r="I170" s="53"/>
      <c r="J170" s="53"/>
      <c r="K170" s="53"/>
      <c r="L170" s="53"/>
      <c r="M170" s="53"/>
      <c r="N170" s="53"/>
      <c r="O170" s="53"/>
      <c r="P170" s="53"/>
      <c r="Q170" s="53"/>
      <c r="R170" s="53"/>
      <c r="S170" s="53"/>
      <c r="T170" s="53"/>
      <c r="U170" s="53"/>
      <c r="V170" s="53"/>
      <c r="W170" s="53"/>
      <c r="X170" s="53"/>
      <c r="Y170" s="53"/>
      <c r="Z170" s="53"/>
      <c r="AA170" s="53"/>
      <c r="AB170" s="53"/>
      <c r="AC170" s="53"/>
      <c r="AD170" s="53"/>
    </row>
    <row r="171" spans="1:30" ht="20.100000000000001" customHeight="1">
      <c r="A171" s="53"/>
      <c r="B171" s="53"/>
      <c r="C171" s="53"/>
      <c r="D171" s="53"/>
      <c r="E171" s="53"/>
      <c r="F171" s="53"/>
      <c r="G171" s="53"/>
      <c r="H171" s="53"/>
      <c r="I171" s="53"/>
      <c r="J171" s="53"/>
      <c r="K171" s="53"/>
      <c r="L171" s="53"/>
      <c r="M171" s="53"/>
      <c r="N171" s="53"/>
      <c r="O171" s="53"/>
      <c r="P171" s="53"/>
      <c r="Q171" s="53"/>
      <c r="R171" s="53"/>
      <c r="S171" s="53"/>
      <c r="T171" s="53"/>
      <c r="U171" s="53"/>
      <c r="V171" s="53"/>
      <c r="W171" s="53"/>
      <c r="X171" s="53"/>
      <c r="Y171" s="53"/>
      <c r="Z171" s="53"/>
      <c r="AA171" s="53"/>
      <c r="AB171" s="53"/>
      <c r="AC171" s="53"/>
      <c r="AD171" s="53"/>
    </row>
    <row r="172" spans="1:30" ht="20.100000000000001" customHeight="1">
      <c r="A172" s="53"/>
      <c r="B172" s="53"/>
      <c r="C172" s="53"/>
      <c r="D172" s="53"/>
      <c r="E172" s="53"/>
      <c r="F172" s="53"/>
      <c r="G172" s="53"/>
      <c r="H172" s="53"/>
      <c r="I172" s="53"/>
      <c r="J172" s="53"/>
      <c r="K172" s="53"/>
      <c r="L172" s="53"/>
      <c r="M172" s="53"/>
      <c r="N172" s="53"/>
      <c r="O172" s="53"/>
      <c r="P172" s="53"/>
      <c r="Q172" s="53"/>
      <c r="R172" s="53"/>
      <c r="S172" s="53"/>
      <c r="T172" s="53"/>
      <c r="U172" s="53"/>
      <c r="V172" s="53"/>
      <c r="W172" s="53"/>
      <c r="X172" s="53"/>
      <c r="Y172" s="53"/>
      <c r="Z172" s="53"/>
      <c r="AA172" s="53"/>
      <c r="AB172" s="53"/>
      <c r="AC172" s="53"/>
      <c r="AD172" s="53"/>
    </row>
    <row r="173" spans="1:30" ht="20.100000000000001" customHeight="1">
      <c r="A173" s="53"/>
      <c r="B173" s="53"/>
      <c r="C173" s="53"/>
      <c r="D173" s="53"/>
      <c r="E173" s="53"/>
      <c r="F173" s="53"/>
      <c r="G173" s="53"/>
      <c r="H173" s="53"/>
      <c r="I173" s="53"/>
      <c r="J173" s="53"/>
      <c r="K173" s="53"/>
      <c r="L173" s="53"/>
      <c r="M173" s="53"/>
      <c r="N173" s="53"/>
      <c r="O173" s="53"/>
      <c r="P173" s="53"/>
      <c r="Q173" s="53"/>
      <c r="R173" s="53"/>
      <c r="S173" s="53"/>
      <c r="T173" s="53"/>
      <c r="U173" s="53"/>
      <c r="V173" s="53"/>
      <c r="W173" s="53"/>
      <c r="X173" s="53"/>
      <c r="Y173" s="53"/>
      <c r="Z173" s="53"/>
      <c r="AA173" s="53"/>
      <c r="AB173" s="53"/>
      <c r="AC173" s="53"/>
      <c r="AD173" s="53"/>
    </row>
    <row r="174" spans="1:30" ht="20.100000000000001" customHeight="1">
      <c r="A174" s="53"/>
      <c r="B174" s="53"/>
      <c r="C174" s="53"/>
      <c r="D174" s="53"/>
      <c r="E174" s="53"/>
      <c r="F174" s="53"/>
      <c r="G174" s="53"/>
      <c r="H174" s="53"/>
      <c r="I174" s="53"/>
      <c r="J174" s="53"/>
      <c r="K174" s="53"/>
      <c r="L174" s="53"/>
      <c r="M174" s="53"/>
      <c r="N174" s="53"/>
      <c r="O174" s="53"/>
      <c r="P174" s="53"/>
      <c r="Q174" s="53"/>
      <c r="R174" s="53"/>
      <c r="S174" s="53"/>
      <c r="T174" s="53"/>
      <c r="U174" s="53"/>
      <c r="V174" s="53"/>
      <c r="W174" s="53"/>
      <c r="X174" s="53"/>
      <c r="Y174" s="53"/>
      <c r="Z174" s="53"/>
      <c r="AA174" s="53"/>
      <c r="AB174" s="53"/>
      <c r="AC174" s="53"/>
      <c r="AD174" s="53"/>
    </row>
    <row r="175" spans="1:30" ht="20.100000000000001" customHeight="1">
      <c r="A175" s="53"/>
      <c r="B175" s="53"/>
      <c r="C175" s="53"/>
      <c r="D175" s="53"/>
      <c r="E175" s="53"/>
      <c r="F175" s="53"/>
      <c r="G175" s="53"/>
      <c r="H175" s="53"/>
      <c r="I175" s="53"/>
      <c r="J175" s="53"/>
      <c r="K175" s="53"/>
      <c r="L175" s="53"/>
      <c r="M175" s="53"/>
      <c r="N175" s="53"/>
      <c r="O175" s="53"/>
      <c r="P175" s="53"/>
      <c r="Q175" s="53"/>
      <c r="R175" s="53"/>
      <c r="S175" s="53"/>
      <c r="T175" s="53"/>
      <c r="U175" s="53"/>
      <c r="V175" s="53"/>
      <c r="W175" s="53"/>
      <c r="X175" s="53"/>
      <c r="Y175" s="53"/>
      <c r="Z175" s="53"/>
      <c r="AA175" s="53"/>
      <c r="AB175" s="53"/>
      <c r="AC175" s="53"/>
      <c r="AD175" s="53"/>
    </row>
    <row r="176" spans="1:30" ht="20.100000000000001" customHeight="1">
      <c r="A176" s="53"/>
      <c r="B176" s="53"/>
      <c r="C176" s="53"/>
      <c r="D176" s="53"/>
      <c r="E176" s="53"/>
      <c r="F176" s="53"/>
      <c r="G176" s="53"/>
      <c r="H176" s="53"/>
      <c r="I176" s="53"/>
      <c r="J176" s="53"/>
      <c r="K176" s="53"/>
      <c r="L176" s="53"/>
      <c r="M176" s="53"/>
      <c r="N176" s="53"/>
      <c r="O176" s="53"/>
      <c r="P176" s="53"/>
      <c r="Q176" s="53"/>
      <c r="R176" s="53"/>
      <c r="S176" s="53"/>
      <c r="T176" s="53"/>
      <c r="U176" s="53"/>
      <c r="V176" s="53"/>
      <c r="W176" s="53"/>
      <c r="X176" s="53"/>
      <c r="Y176" s="53"/>
      <c r="Z176" s="53"/>
      <c r="AA176" s="53"/>
      <c r="AB176" s="53"/>
      <c r="AC176" s="53"/>
      <c r="AD176" s="53"/>
    </row>
    <row r="177" spans="1:30" ht="20.100000000000001" customHeight="1">
      <c r="A177" s="53"/>
      <c r="B177" s="53"/>
      <c r="C177" s="53"/>
      <c r="D177" s="53"/>
      <c r="E177" s="53"/>
      <c r="F177" s="53"/>
      <c r="G177" s="53"/>
      <c r="H177" s="53"/>
      <c r="I177" s="53"/>
      <c r="J177" s="53"/>
      <c r="K177" s="53"/>
      <c r="L177" s="53"/>
      <c r="M177" s="53"/>
      <c r="N177" s="53"/>
      <c r="O177" s="53"/>
      <c r="P177" s="53"/>
      <c r="Q177" s="53"/>
      <c r="R177" s="53"/>
      <c r="S177" s="53"/>
      <c r="T177" s="53"/>
      <c r="U177" s="53"/>
      <c r="V177" s="53"/>
      <c r="W177" s="53"/>
      <c r="X177" s="53"/>
      <c r="Y177" s="53"/>
      <c r="Z177" s="53"/>
      <c r="AA177" s="53"/>
      <c r="AB177" s="53"/>
      <c r="AC177" s="53"/>
      <c r="AD177" s="53"/>
    </row>
    <row r="178" spans="1:30" ht="20.100000000000001" customHeight="1">
      <c r="A178" s="53"/>
      <c r="B178" s="53"/>
      <c r="C178" s="53"/>
      <c r="D178" s="53"/>
      <c r="E178" s="53"/>
      <c r="F178" s="53"/>
      <c r="G178" s="53"/>
      <c r="H178" s="53"/>
      <c r="I178" s="53"/>
      <c r="J178" s="53"/>
      <c r="K178" s="53"/>
      <c r="L178" s="53"/>
      <c r="M178" s="53"/>
      <c r="N178" s="53"/>
      <c r="O178" s="53"/>
      <c r="P178" s="53"/>
      <c r="Q178" s="53"/>
      <c r="R178" s="53"/>
      <c r="S178" s="53"/>
      <c r="T178" s="53"/>
      <c r="U178" s="53"/>
      <c r="V178" s="53"/>
      <c r="W178" s="53"/>
      <c r="X178" s="53"/>
      <c r="Y178" s="53"/>
      <c r="Z178" s="53"/>
      <c r="AA178" s="53"/>
      <c r="AB178" s="53"/>
      <c r="AC178" s="53"/>
      <c r="AD178" s="53"/>
    </row>
    <row r="179" spans="1:30" ht="20.100000000000001" customHeight="1">
      <c r="A179" s="53"/>
      <c r="B179" s="53"/>
      <c r="C179" s="53"/>
      <c r="D179" s="53"/>
      <c r="E179" s="53"/>
      <c r="F179" s="53"/>
      <c r="G179" s="53"/>
      <c r="H179" s="53"/>
      <c r="I179" s="53"/>
      <c r="J179" s="53"/>
      <c r="K179" s="53"/>
      <c r="L179" s="53"/>
      <c r="M179" s="53"/>
      <c r="N179" s="53"/>
      <c r="O179" s="53"/>
      <c r="P179" s="53"/>
      <c r="Q179" s="53"/>
      <c r="R179" s="53"/>
      <c r="S179" s="53"/>
      <c r="T179" s="53"/>
      <c r="U179" s="53"/>
      <c r="V179" s="53"/>
      <c r="W179" s="53"/>
      <c r="X179" s="53"/>
      <c r="Y179" s="53"/>
      <c r="Z179" s="53"/>
      <c r="AA179" s="53"/>
      <c r="AB179" s="53"/>
      <c r="AC179" s="53"/>
      <c r="AD179" s="53"/>
    </row>
    <row r="180" spans="1:30" ht="20.100000000000001" customHeight="1">
      <c r="A180" s="53"/>
      <c r="B180" s="53"/>
      <c r="C180" s="53"/>
      <c r="D180" s="53"/>
      <c r="E180" s="53"/>
      <c r="F180" s="53"/>
      <c r="G180" s="53"/>
      <c r="H180" s="53"/>
      <c r="I180" s="53"/>
      <c r="J180" s="53"/>
      <c r="K180" s="53"/>
      <c r="L180" s="53"/>
      <c r="M180" s="53"/>
      <c r="N180" s="53"/>
      <c r="O180" s="53"/>
      <c r="P180" s="53"/>
      <c r="Q180" s="53"/>
      <c r="R180" s="53"/>
      <c r="S180" s="53"/>
      <c r="T180" s="53"/>
      <c r="U180" s="53"/>
      <c r="V180" s="53"/>
      <c r="W180" s="53"/>
      <c r="X180" s="53"/>
      <c r="Y180" s="53"/>
      <c r="Z180" s="53"/>
      <c r="AA180" s="53"/>
      <c r="AB180" s="53"/>
      <c r="AC180" s="53"/>
      <c r="AD180" s="53"/>
    </row>
    <row r="181" spans="1:30" ht="20.100000000000001" customHeight="1">
      <c r="A181" s="53"/>
      <c r="B181" s="53"/>
      <c r="C181" s="53"/>
      <c r="D181" s="53"/>
      <c r="E181" s="53"/>
      <c r="F181" s="53"/>
      <c r="G181" s="53"/>
      <c r="H181" s="53"/>
      <c r="I181" s="53"/>
      <c r="J181" s="53"/>
      <c r="K181" s="53"/>
      <c r="L181" s="53"/>
      <c r="M181" s="53"/>
      <c r="N181" s="53"/>
      <c r="O181" s="53"/>
      <c r="P181" s="53"/>
      <c r="Q181" s="53"/>
      <c r="R181" s="53"/>
      <c r="S181" s="53"/>
      <c r="T181" s="53"/>
      <c r="U181" s="53"/>
      <c r="V181" s="53"/>
      <c r="W181" s="53"/>
      <c r="X181" s="53"/>
      <c r="Y181" s="53"/>
      <c r="Z181" s="53"/>
      <c r="AA181" s="53"/>
      <c r="AB181" s="53"/>
      <c r="AC181" s="53"/>
      <c r="AD181" s="53"/>
    </row>
    <row r="182" spans="1:30" ht="20.100000000000001" customHeight="1">
      <c r="A182" s="53"/>
      <c r="B182" s="53"/>
      <c r="C182" s="53"/>
      <c r="D182" s="53"/>
      <c r="E182" s="53"/>
      <c r="F182" s="53"/>
      <c r="G182" s="53"/>
      <c r="H182" s="53"/>
      <c r="I182" s="53"/>
      <c r="J182" s="53"/>
      <c r="K182" s="53"/>
      <c r="L182" s="53"/>
      <c r="M182" s="53"/>
      <c r="N182" s="53"/>
      <c r="O182" s="53"/>
      <c r="P182" s="53"/>
      <c r="Q182" s="53"/>
      <c r="R182" s="53"/>
      <c r="S182" s="53"/>
      <c r="T182" s="53"/>
      <c r="U182" s="53"/>
      <c r="V182" s="53"/>
      <c r="W182" s="53"/>
      <c r="X182" s="53"/>
      <c r="Y182" s="53"/>
      <c r="Z182" s="53"/>
      <c r="AA182" s="53"/>
      <c r="AB182" s="53"/>
      <c r="AC182" s="53"/>
      <c r="AD182" s="53"/>
    </row>
    <row r="183" spans="1:30" ht="20.100000000000001" customHeight="1">
      <c r="A183" s="53"/>
      <c r="B183" s="53"/>
      <c r="C183" s="53"/>
      <c r="D183" s="53"/>
      <c r="E183" s="53"/>
      <c r="F183" s="53"/>
      <c r="G183" s="53"/>
      <c r="H183" s="53"/>
      <c r="I183" s="53"/>
      <c r="J183" s="53"/>
      <c r="K183" s="53"/>
      <c r="L183" s="53"/>
      <c r="M183" s="53"/>
      <c r="N183" s="53"/>
      <c r="O183" s="53"/>
      <c r="P183" s="53"/>
      <c r="Q183" s="53"/>
      <c r="R183" s="53"/>
      <c r="S183" s="53"/>
      <c r="T183" s="53"/>
      <c r="U183" s="53"/>
      <c r="V183" s="53"/>
      <c r="W183" s="53"/>
      <c r="X183" s="53"/>
      <c r="Y183" s="53"/>
      <c r="Z183" s="53"/>
      <c r="AA183" s="53"/>
      <c r="AB183" s="53"/>
      <c r="AC183" s="53"/>
      <c r="AD183" s="53"/>
    </row>
    <row r="184" spans="1:30" ht="20.100000000000001" customHeight="1">
      <c r="A184" s="53"/>
      <c r="B184" s="53"/>
      <c r="C184" s="53"/>
      <c r="D184" s="53"/>
      <c r="E184" s="53"/>
      <c r="F184" s="53"/>
      <c r="G184" s="53"/>
      <c r="H184" s="53"/>
      <c r="I184" s="53"/>
      <c r="J184" s="53"/>
      <c r="K184" s="53"/>
      <c r="L184" s="53"/>
      <c r="M184" s="53"/>
      <c r="N184" s="53"/>
      <c r="O184" s="53"/>
      <c r="P184" s="53"/>
      <c r="Q184" s="53"/>
      <c r="R184" s="53"/>
      <c r="S184" s="53"/>
      <c r="T184" s="53"/>
      <c r="U184" s="53"/>
      <c r="V184" s="53"/>
      <c r="W184" s="53"/>
      <c r="X184" s="53"/>
      <c r="Y184" s="53"/>
      <c r="Z184" s="53"/>
      <c r="AA184" s="53"/>
      <c r="AB184" s="53"/>
      <c r="AC184" s="53"/>
      <c r="AD184" s="53"/>
    </row>
    <row r="185" spans="1:30" ht="20.100000000000001" customHeight="1">
      <c r="A185" s="53"/>
      <c r="B185" s="53"/>
      <c r="C185" s="53"/>
      <c r="D185" s="53"/>
      <c r="E185" s="53"/>
      <c r="F185" s="53"/>
      <c r="G185" s="53"/>
      <c r="H185" s="53"/>
      <c r="I185" s="53"/>
      <c r="J185" s="53"/>
      <c r="K185" s="53"/>
      <c r="L185" s="53"/>
      <c r="M185" s="53"/>
      <c r="N185" s="53"/>
      <c r="O185" s="53"/>
      <c r="P185" s="53"/>
      <c r="Q185" s="53"/>
      <c r="R185" s="53"/>
      <c r="S185" s="53"/>
      <c r="T185" s="53"/>
      <c r="U185" s="53"/>
      <c r="V185" s="53"/>
      <c r="W185" s="53"/>
      <c r="X185" s="53"/>
      <c r="Y185" s="53"/>
      <c r="Z185" s="53"/>
      <c r="AA185" s="53"/>
      <c r="AB185" s="53"/>
      <c r="AC185" s="53"/>
      <c r="AD185" s="53"/>
    </row>
    <row r="186" spans="1:30" ht="20.100000000000001" customHeight="1">
      <c r="A186" s="53"/>
      <c r="B186" s="53"/>
      <c r="C186" s="53"/>
      <c r="D186" s="53"/>
      <c r="E186" s="53"/>
      <c r="F186" s="53"/>
      <c r="G186" s="53"/>
      <c r="H186" s="53"/>
      <c r="I186" s="53"/>
      <c r="J186" s="53"/>
      <c r="K186" s="53"/>
      <c r="L186" s="53"/>
      <c r="M186" s="53"/>
      <c r="N186" s="53"/>
      <c r="O186" s="53"/>
      <c r="P186" s="53"/>
      <c r="Q186" s="53"/>
      <c r="R186" s="53"/>
      <c r="S186" s="53"/>
      <c r="T186" s="53"/>
      <c r="U186" s="53"/>
      <c r="V186" s="53"/>
      <c r="W186" s="53"/>
      <c r="X186" s="53"/>
      <c r="Y186" s="53"/>
      <c r="Z186" s="53"/>
      <c r="AA186" s="53"/>
      <c r="AB186" s="53"/>
      <c r="AC186" s="53"/>
      <c r="AD186" s="53"/>
    </row>
    <row r="187" spans="1:30" ht="20.100000000000001" customHeight="1">
      <c r="A187" s="53"/>
      <c r="B187" s="53"/>
      <c r="C187" s="53"/>
      <c r="D187" s="53"/>
      <c r="E187" s="53"/>
      <c r="F187" s="53"/>
      <c r="G187" s="53"/>
      <c r="H187" s="53"/>
      <c r="I187" s="53"/>
      <c r="J187" s="53"/>
      <c r="K187" s="53"/>
      <c r="L187" s="53"/>
      <c r="M187" s="53"/>
      <c r="N187" s="53"/>
      <c r="O187" s="53"/>
      <c r="P187" s="53"/>
      <c r="Q187" s="53"/>
      <c r="R187" s="53"/>
      <c r="S187" s="53"/>
      <c r="T187" s="53"/>
      <c r="U187" s="53"/>
      <c r="V187" s="53"/>
      <c r="W187" s="53"/>
      <c r="X187" s="53"/>
      <c r="Y187" s="53"/>
      <c r="Z187" s="53"/>
      <c r="AA187" s="53"/>
      <c r="AB187" s="53"/>
      <c r="AC187" s="53"/>
      <c r="AD187" s="53"/>
    </row>
    <row r="188" spans="1:30" ht="20.100000000000001" customHeight="1">
      <c r="A188" s="53"/>
      <c r="B188" s="53"/>
      <c r="C188" s="53"/>
      <c r="D188" s="53"/>
      <c r="E188" s="53"/>
      <c r="F188" s="53"/>
      <c r="G188" s="53"/>
      <c r="H188" s="53"/>
      <c r="I188" s="53"/>
      <c r="J188" s="53"/>
      <c r="K188" s="53"/>
      <c r="L188" s="53"/>
      <c r="M188" s="53"/>
      <c r="N188" s="53"/>
      <c r="O188" s="53"/>
      <c r="P188" s="53"/>
      <c r="Q188" s="53"/>
      <c r="R188" s="53"/>
      <c r="S188" s="53"/>
      <c r="T188" s="53"/>
      <c r="U188" s="53"/>
      <c r="V188" s="53"/>
      <c r="W188" s="53"/>
      <c r="X188" s="53"/>
      <c r="Y188" s="53"/>
      <c r="Z188" s="53"/>
      <c r="AA188" s="53"/>
      <c r="AB188" s="53"/>
      <c r="AC188" s="53"/>
      <c r="AD188" s="53"/>
    </row>
    <row r="189" spans="1:30" ht="20.100000000000001" customHeight="1">
      <c r="A189" s="53"/>
      <c r="B189" s="53"/>
      <c r="C189" s="53"/>
      <c r="D189" s="53"/>
      <c r="E189" s="53"/>
      <c r="F189" s="53"/>
      <c r="G189" s="53"/>
      <c r="H189" s="53"/>
      <c r="I189" s="53"/>
      <c r="J189" s="53"/>
      <c r="K189" s="53"/>
      <c r="L189" s="53"/>
      <c r="M189" s="53"/>
      <c r="N189" s="53"/>
      <c r="O189" s="53"/>
      <c r="P189" s="53"/>
      <c r="Q189" s="53"/>
      <c r="R189" s="53"/>
      <c r="S189" s="53"/>
      <c r="T189" s="53"/>
      <c r="U189" s="53"/>
      <c r="V189" s="53"/>
      <c r="W189" s="53"/>
      <c r="X189" s="53"/>
      <c r="Y189" s="53"/>
      <c r="Z189" s="53"/>
      <c r="AA189" s="53"/>
      <c r="AB189" s="53"/>
      <c r="AC189" s="53"/>
      <c r="AD189" s="53"/>
    </row>
    <row r="190" spans="1:30" ht="20.100000000000001" customHeight="1">
      <c r="A190" s="53"/>
      <c r="B190" s="53"/>
      <c r="C190" s="53"/>
      <c r="D190" s="53"/>
      <c r="E190" s="53"/>
      <c r="F190" s="53"/>
      <c r="G190" s="53"/>
      <c r="H190" s="53"/>
      <c r="I190" s="53"/>
      <c r="J190" s="53"/>
      <c r="K190" s="53"/>
      <c r="L190" s="53"/>
      <c r="M190" s="53"/>
      <c r="N190" s="53"/>
      <c r="O190" s="53"/>
      <c r="P190" s="53"/>
      <c r="Q190" s="53"/>
      <c r="R190" s="53"/>
      <c r="S190" s="53"/>
      <c r="T190" s="53"/>
      <c r="U190" s="53"/>
      <c r="V190" s="53"/>
      <c r="W190" s="53"/>
      <c r="X190" s="53"/>
      <c r="Y190" s="53"/>
      <c r="Z190" s="53"/>
      <c r="AA190" s="53"/>
      <c r="AB190" s="53"/>
      <c r="AC190" s="53"/>
      <c r="AD190" s="53"/>
    </row>
    <row r="191" spans="1:30" ht="20.100000000000001" customHeight="1">
      <c r="A191" s="53"/>
      <c r="B191" s="53"/>
      <c r="C191" s="53"/>
      <c r="D191" s="53"/>
      <c r="E191" s="53"/>
      <c r="F191" s="53"/>
      <c r="G191" s="53"/>
      <c r="H191" s="53"/>
      <c r="I191" s="53"/>
      <c r="J191" s="53"/>
      <c r="K191" s="53"/>
      <c r="L191" s="53"/>
      <c r="M191" s="53"/>
      <c r="N191" s="53"/>
      <c r="O191" s="53"/>
      <c r="P191" s="53"/>
      <c r="Q191" s="53"/>
      <c r="R191" s="53"/>
      <c r="S191" s="53"/>
      <c r="T191" s="53"/>
      <c r="U191" s="53"/>
      <c r="V191" s="53"/>
      <c r="W191" s="53"/>
      <c r="X191" s="53"/>
      <c r="Y191" s="53"/>
      <c r="Z191" s="53"/>
      <c r="AA191" s="53"/>
      <c r="AB191" s="53"/>
      <c r="AC191" s="53"/>
      <c r="AD191" s="53"/>
    </row>
    <row r="192" spans="1:30" ht="20.100000000000001" customHeight="1">
      <c r="A192" s="53"/>
      <c r="B192" s="53"/>
      <c r="C192" s="53"/>
      <c r="D192" s="53"/>
      <c r="E192" s="53"/>
      <c r="F192" s="53"/>
      <c r="G192" s="53"/>
      <c r="H192" s="53"/>
      <c r="I192" s="53"/>
      <c r="J192" s="53"/>
      <c r="K192" s="53"/>
      <c r="L192" s="53"/>
      <c r="M192" s="53"/>
      <c r="N192" s="53"/>
      <c r="O192" s="53"/>
      <c r="P192" s="53"/>
      <c r="Q192" s="53"/>
      <c r="R192" s="53"/>
      <c r="S192" s="53"/>
      <c r="T192" s="53"/>
      <c r="U192" s="53"/>
      <c r="V192" s="53"/>
      <c r="W192" s="53"/>
      <c r="X192" s="53"/>
      <c r="Y192" s="53"/>
      <c r="Z192" s="53"/>
      <c r="AA192" s="53"/>
      <c r="AB192" s="53"/>
      <c r="AC192" s="53"/>
      <c r="AD192" s="53"/>
    </row>
    <row r="193" spans="1:30" ht="20.100000000000001" customHeight="1">
      <c r="A193" s="53"/>
      <c r="B193" s="53"/>
      <c r="C193" s="53"/>
      <c r="D193" s="53"/>
      <c r="E193" s="53"/>
      <c r="F193" s="53"/>
      <c r="G193" s="53"/>
      <c r="H193" s="53"/>
      <c r="I193" s="53"/>
      <c r="J193" s="53"/>
      <c r="K193" s="53"/>
      <c r="L193" s="53"/>
      <c r="M193" s="53"/>
      <c r="N193" s="53"/>
      <c r="O193" s="53"/>
      <c r="P193" s="53"/>
      <c r="Q193" s="53"/>
      <c r="R193" s="53"/>
      <c r="S193" s="53"/>
      <c r="T193" s="53"/>
      <c r="U193" s="53"/>
      <c r="V193" s="53"/>
      <c r="W193" s="53"/>
      <c r="X193" s="53"/>
      <c r="Y193" s="53"/>
      <c r="Z193" s="53"/>
      <c r="AA193" s="53"/>
      <c r="AB193" s="53"/>
      <c r="AC193" s="53"/>
      <c r="AD193" s="53"/>
    </row>
    <row r="194" spans="1:30" ht="20.100000000000001" customHeight="1">
      <c r="A194" s="53"/>
      <c r="B194" s="53"/>
      <c r="C194" s="53"/>
      <c r="D194" s="53"/>
      <c r="E194" s="53"/>
      <c r="F194" s="53"/>
      <c r="G194" s="53"/>
      <c r="H194" s="53"/>
      <c r="I194" s="53"/>
      <c r="J194" s="53"/>
      <c r="K194" s="53"/>
      <c r="L194" s="53"/>
      <c r="M194" s="53"/>
      <c r="N194" s="53"/>
      <c r="O194" s="53"/>
      <c r="P194" s="53"/>
      <c r="Q194" s="53"/>
      <c r="R194" s="53"/>
      <c r="S194" s="53"/>
      <c r="T194" s="53"/>
      <c r="U194" s="53"/>
      <c r="V194" s="53"/>
      <c r="W194" s="53"/>
      <c r="X194" s="53"/>
      <c r="Y194" s="53"/>
      <c r="Z194" s="53"/>
      <c r="AA194" s="53"/>
      <c r="AB194" s="53"/>
      <c r="AC194" s="53"/>
      <c r="AD194" s="53"/>
    </row>
    <row r="195" spans="1:30" ht="20.100000000000001" customHeight="1">
      <c r="A195" s="53"/>
      <c r="B195" s="53"/>
      <c r="C195" s="53"/>
      <c r="D195" s="53"/>
      <c r="E195" s="53"/>
      <c r="F195" s="53"/>
      <c r="G195" s="53"/>
      <c r="H195" s="53"/>
      <c r="I195" s="53"/>
      <c r="J195" s="53"/>
      <c r="K195" s="53"/>
      <c r="L195" s="53"/>
      <c r="M195" s="53"/>
      <c r="N195" s="53"/>
      <c r="O195" s="53"/>
      <c r="P195" s="53"/>
      <c r="Q195" s="53"/>
      <c r="R195" s="53"/>
      <c r="S195" s="53"/>
      <c r="T195" s="53"/>
      <c r="U195" s="53"/>
      <c r="V195" s="53"/>
      <c r="W195" s="53"/>
      <c r="X195" s="53"/>
      <c r="Y195" s="53"/>
      <c r="Z195" s="53"/>
      <c r="AA195" s="53"/>
      <c r="AB195" s="53"/>
      <c r="AC195" s="53"/>
      <c r="AD195" s="53"/>
    </row>
    <row r="196" spans="1:30" ht="20.100000000000001" customHeight="1">
      <c r="A196" s="53"/>
      <c r="B196" s="53"/>
      <c r="C196" s="53"/>
      <c r="D196" s="53"/>
      <c r="E196" s="53"/>
      <c r="F196" s="53"/>
      <c r="G196" s="53"/>
      <c r="H196" s="53"/>
      <c r="I196" s="53"/>
      <c r="J196" s="53"/>
      <c r="K196" s="53"/>
      <c r="L196" s="53"/>
      <c r="M196" s="53"/>
      <c r="N196" s="53"/>
      <c r="O196" s="53"/>
      <c r="P196" s="53"/>
      <c r="Q196" s="53"/>
      <c r="R196" s="53"/>
      <c r="S196" s="53"/>
      <c r="T196" s="53"/>
      <c r="U196" s="53"/>
      <c r="V196" s="53"/>
      <c r="W196" s="53"/>
      <c r="X196" s="53"/>
      <c r="Y196" s="53"/>
      <c r="Z196" s="53"/>
      <c r="AA196" s="53"/>
      <c r="AB196" s="53"/>
      <c r="AC196" s="53"/>
      <c r="AD196" s="53"/>
    </row>
    <row r="197" spans="1:30" ht="20.100000000000001" customHeight="1">
      <c r="A197" s="53"/>
      <c r="B197" s="53"/>
      <c r="C197" s="53"/>
      <c r="D197" s="53"/>
      <c r="E197" s="53"/>
      <c r="F197" s="53"/>
      <c r="G197" s="53"/>
      <c r="H197" s="53"/>
      <c r="I197" s="53"/>
      <c r="J197" s="53"/>
      <c r="K197" s="53"/>
      <c r="L197" s="53"/>
      <c r="M197" s="53"/>
      <c r="N197" s="53"/>
      <c r="O197" s="53"/>
      <c r="P197" s="53"/>
      <c r="Q197" s="53"/>
      <c r="R197" s="53"/>
      <c r="S197" s="53"/>
      <c r="T197" s="53"/>
      <c r="U197" s="53"/>
      <c r="V197" s="53"/>
      <c r="W197" s="53"/>
      <c r="X197" s="53"/>
      <c r="Y197" s="53"/>
      <c r="Z197" s="53"/>
      <c r="AA197" s="53"/>
      <c r="AB197" s="53"/>
      <c r="AC197" s="53"/>
      <c r="AD197" s="53"/>
    </row>
    <row r="198" spans="1:30" ht="20.100000000000001" customHeight="1">
      <c r="A198" s="53"/>
      <c r="B198" s="53"/>
      <c r="C198" s="53"/>
      <c r="D198" s="53"/>
      <c r="E198" s="53"/>
      <c r="F198" s="53"/>
      <c r="G198" s="53"/>
      <c r="H198" s="53"/>
      <c r="I198" s="53"/>
      <c r="J198" s="53"/>
      <c r="K198" s="53"/>
      <c r="L198" s="53"/>
      <c r="M198" s="53"/>
      <c r="N198" s="53"/>
      <c r="O198" s="53"/>
      <c r="P198" s="53"/>
      <c r="Q198" s="53"/>
      <c r="R198" s="53"/>
      <c r="S198" s="53"/>
      <c r="T198" s="53"/>
      <c r="U198" s="53"/>
      <c r="V198" s="53"/>
      <c r="W198" s="53"/>
      <c r="X198" s="53"/>
      <c r="Y198" s="53"/>
      <c r="Z198" s="53"/>
      <c r="AA198" s="53"/>
      <c r="AB198" s="53"/>
      <c r="AC198" s="53"/>
      <c r="AD198" s="53"/>
    </row>
    <row r="199" spans="1:30" ht="20.100000000000001" customHeight="1">
      <c r="A199" s="53"/>
      <c r="B199" s="53"/>
      <c r="C199" s="53"/>
      <c r="D199" s="53"/>
      <c r="E199" s="53"/>
      <c r="F199" s="53"/>
      <c r="G199" s="53"/>
      <c r="H199" s="53"/>
      <c r="I199" s="53"/>
      <c r="J199" s="53"/>
      <c r="K199" s="53"/>
      <c r="L199" s="53"/>
      <c r="M199" s="53"/>
      <c r="N199" s="53"/>
      <c r="O199" s="53"/>
      <c r="P199" s="53"/>
      <c r="Q199" s="53"/>
      <c r="R199" s="53"/>
      <c r="S199" s="53"/>
      <c r="T199" s="53"/>
      <c r="U199" s="53"/>
      <c r="V199" s="53"/>
      <c r="W199" s="53"/>
      <c r="X199" s="53"/>
      <c r="Y199" s="53"/>
      <c r="Z199" s="53"/>
      <c r="AA199" s="53"/>
      <c r="AB199" s="53"/>
      <c r="AC199" s="53"/>
      <c r="AD199" s="53"/>
    </row>
    <row r="200" spans="1:30" ht="20.100000000000001" customHeight="1">
      <c r="A200" s="53"/>
      <c r="B200" s="53"/>
      <c r="C200" s="53"/>
      <c r="D200" s="53"/>
      <c r="E200" s="53"/>
      <c r="F200" s="53"/>
      <c r="G200" s="53"/>
      <c r="H200" s="53"/>
      <c r="I200" s="53"/>
      <c r="J200" s="53"/>
      <c r="K200" s="53"/>
      <c r="L200" s="53"/>
      <c r="M200" s="53"/>
      <c r="N200" s="53"/>
      <c r="O200" s="53"/>
      <c r="P200" s="53"/>
      <c r="Q200" s="53"/>
      <c r="R200" s="53"/>
      <c r="S200" s="53"/>
      <c r="T200" s="53"/>
      <c r="U200" s="53"/>
      <c r="V200" s="53"/>
      <c r="W200" s="53"/>
      <c r="X200" s="53"/>
      <c r="Y200" s="53"/>
      <c r="Z200" s="53"/>
      <c r="AA200" s="53"/>
      <c r="AB200" s="53"/>
      <c r="AC200" s="53"/>
      <c r="AD200" s="53"/>
    </row>
    <row r="201" spans="1:30" ht="20.100000000000001" customHeight="1">
      <c r="A201" s="53"/>
      <c r="B201" s="53"/>
      <c r="C201" s="53"/>
      <c r="D201" s="53"/>
      <c r="E201" s="53"/>
      <c r="F201" s="53"/>
      <c r="G201" s="53"/>
      <c r="H201" s="53"/>
      <c r="I201" s="53"/>
      <c r="J201" s="53"/>
      <c r="K201" s="53"/>
      <c r="L201" s="53"/>
      <c r="M201" s="53"/>
      <c r="N201" s="53"/>
      <c r="O201" s="53"/>
      <c r="P201" s="53"/>
      <c r="Q201" s="53"/>
      <c r="R201" s="53"/>
      <c r="S201" s="53"/>
      <c r="T201" s="53"/>
      <c r="U201" s="53"/>
      <c r="V201" s="53"/>
      <c r="W201" s="53"/>
      <c r="X201" s="53"/>
      <c r="Y201" s="53"/>
      <c r="Z201" s="53"/>
      <c r="AA201" s="53"/>
      <c r="AB201" s="53"/>
      <c r="AC201" s="53"/>
      <c r="AD201" s="53"/>
    </row>
    <row r="202" spans="1:30" ht="20.100000000000001" customHeight="1">
      <c r="A202" s="53"/>
      <c r="B202" s="53"/>
      <c r="C202" s="53"/>
      <c r="D202" s="53"/>
      <c r="E202" s="53"/>
      <c r="F202" s="53"/>
      <c r="G202" s="53"/>
      <c r="H202" s="53"/>
      <c r="I202" s="53"/>
      <c r="J202" s="53"/>
      <c r="K202" s="53"/>
      <c r="L202" s="53"/>
      <c r="M202" s="53"/>
      <c r="N202" s="53"/>
      <c r="O202" s="53"/>
      <c r="P202" s="53"/>
      <c r="Q202" s="53"/>
      <c r="R202" s="53"/>
      <c r="S202" s="53"/>
      <c r="T202" s="53"/>
      <c r="U202" s="53"/>
      <c r="V202" s="53"/>
      <c r="W202" s="53"/>
      <c r="X202" s="53"/>
      <c r="Y202" s="53"/>
      <c r="Z202" s="53"/>
      <c r="AA202" s="53"/>
      <c r="AB202" s="53"/>
      <c r="AC202" s="53"/>
      <c r="AD202" s="53"/>
    </row>
    <row r="203" spans="1:30" ht="20.100000000000001" customHeight="1">
      <c r="A203" s="53"/>
      <c r="B203" s="53"/>
      <c r="C203" s="53"/>
      <c r="D203" s="53"/>
      <c r="E203" s="53"/>
      <c r="F203" s="53"/>
      <c r="G203" s="53"/>
      <c r="H203" s="53"/>
      <c r="I203" s="53"/>
      <c r="J203" s="53"/>
      <c r="K203" s="53"/>
      <c r="L203" s="53"/>
      <c r="M203" s="53"/>
      <c r="N203" s="53"/>
      <c r="O203" s="53"/>
      <c r="P203" s="53"/>
      <c r="Q203" s="53"/>
      <c r="R203" s="53"/>
      <c r="S203" s="53"/>
      <c r="T203" s="53"/>
      <c r="U203" s="53"/>
      <c r="V203" s="53"/>
      <c r="W203" s="53"/>
      <c r="X203" s="53"/>
      <c r="Y203" s="53"/>
      <c r="Z203" s="53"/>
      <c r="AA203" s="53"/>
      <c r="AB203" s="53"/>
      <c r="AC203" s="53"/>
      <c r="AD203" s="53"/>
    </row>
    <row r="204" spans="1:30" ht="20.100000000000001" customHeight="1">
      <c r="A204" s="53"/>
      <c r="B204" s="53"/>
      <c r="C204" s="53"/>
      <c r="D204" s="53"/>
      <c r="E204" s="53"/>
      <c r="F204" s="53"/>
      <c r="G204" s="53"/>
      <c r="H204" s="53"/>
      <c r="I204" s="53"/>
      <c r="J204" s="53"/>
      <c r="K204" s="53"/>
      <c r="L204" s="53"/>
      <c r="M204" s="53"/>
      <c r="N204" s="53"/>
      <c r="O204" s="53"/>
      <c r="P204" s="53"/>
      <c r="Q204" s="53"/>
      <c r="R204" s="53"/>
      <c r="S204" s="53"/>
      <c r="T204" s="53"/>
      <c r="U204" s="53"/>
      <c r="V204" s="53"/>
      <c r="W204" s="53"/>
      <c r="X204" s="53"/>
      <c r="Y204" s="53"/>
      <c r="Z204" s="53"/>
      <c r="AA204" s="53"/>
      <c r="AB204" s="53"/>
      <c r="AC204" s="53"/>
      <c r="AD204" s="53"/>
    </row>
    <row r="205" spans="1:30" ht="20.100000000000001" customHeight="1">
      <c r="A205" s="53"/>
      <c r="B205" s="53"/>
      <c r="C205" s="53"/>
      <c r="D205" s="53"/>
      <c r="E205" s="53"/>
      <c r="F205" s="53"/>
      <c r="G205" s="53"/>
      <c r="H205" s="53"/>
      <c r="I205" s="53"/>
      <c r="J205" s="53"/>
      <c r="K205" s="53"/>
      <c r="L205" s="53"/>
      <c r="M205" s="53"/>
      <c r="N205" s="53"/>
      <c r="O205" s="53"/>
      <c r="P205" s="53"/>
      <c r="Q205" s="53"/>
      <c r="R205" s="53"/>
      <c r="S205" s="53"/>
      <c r="T205" s="53"/>
      <c r="U205" s="53"/>
      <c r="V205" s="53"/>
      <c r="W205" s="53"/>
      <c r="X205" s="53"/>
      <c r="Y205" s="53"/>
      <c r="Z205" s="53"/>
      <c r="AA205" s="53"/>
      <c r="AB205" s="53"/>
      <c r="AC205" s="53"/>
      <c r="AD205" s="53"/>
    </row>
    <row r="206" spans="1:30" ht="20.100000000000001" customHeight="1">
      <c r="A206" s="53"/>
      <c r="B206" s="53"/>
      <c r="C206" s="53"/>
      <c r="D206" s="53"/>
      <c r="E206" s="53"/>
      <c r="F206" s="53"/>
      <c r="G206" s="53"/>
      <c r="H206" s="53"/>
      <c r="I206" s="53"/>
      <c r="J206" s="53"/>
      <c r="K206" s="53"/>
      <c r="L206" s="53"/>
      <c r="M206" s="53"/>
      <c r="N206" s="53"/>
      <c r="O206" s="53"/>
      <c r="P206" s="53"/>
      <c r="Q206" s="53"/>
      <c r="R206" s="53"/>
      <c r="S206" s="53"/>
      <c r="T206" s="53"/>
      <c r="U206" s="53"/>
      <c r="V206" s="53"/>
      <c r="W206" s="53"/>
      <c r="X206" s="53"/>
      <c r="Y206" s="53"/>
      <c r="Z206" s="53"/>
      <c r="AA206" s="53"/>
      <c r="AB206" s="53"/>
      <c r="AC206" s="53"/>
      <c r="AD206" s="53"/>
    </row>
    <row r="207" spans="1:30" ht="20.100000000000001" customHeight="1">
      <c r="A207" s="53"/>
      <c r="B207" s="53"/>
      <c r="C207" s="53"/>
      <c r="D207" s="53"/>
      <c r="E207" s="53"/>
      <c r="F207" s="53"/>
      <c r="G207" s="53"/>
      <c r="H207" s="53"/>
      <c r="I207" s="53"/>
      <c r="J207" s="53"/>
      <c r="K207" s="53"/>
      <c r="L207" s="53"/>
      <c r="M207" s="53"/>
      <c r="N207" s="53"/>
      <c r="O207" s="53"/>
      <c r="P207" s="53"/>
      <c r="Q207" s="53"/>
      <c r="R207" s="53"/>
      <c r="S207" s="53"/>
      <c r="T207" s="53"/>
      <c r="U207" s="53"/>
      <c r="V207" s="53"/>
      <c r="W207" s="53"/>
      <c r="X207" s="53"/>
      <c r="Y207" s="53"/>
      <c r="Z207" s="53"/>
      <c r="AA207" s="53"/>
      <c r="AB207" s="53"/>
      <c r="AC207" s="53"/>
      <c r="AD207" s="53"/>
    </row>
    <row r="208" spans="1:30" ht="20.100000000000001" customHeight="1">
      <c r="A208" s="53"/>
      <c r="B208" s="53"/>
      <c r="C208" s="53"/>
      <c r="D208" s="53"/>
      <c r="E208" s="53"/>
      <c r="F208" s="53"/>
      <c r="G208" s="53"/>
      <c r="H208" s="53"/>
      <c r="I208" s="53"/>
      <c r="J208" s="53"/>
      <c r="K208" s="53"/>
      <c r="L208" s="53"/>
      <c r="M208" s="53"/>
      <c r="N208" s="53"/>
      <c r="O208" s="53"/>
      <c r="P208" s="53"/>
      <c r="Q208" s="53"/>
      <c r="R208" s="53"/>
      <c r="S208" s="53"/>
      <c r="T208" s="53"/>
      <c r="U208" s="53"/>
      <c r="V208" s="53"/>
      <c r="W208" s="53"/>
      <c r="X208" s="53"/>
      <c r="Y208" s="53"/>
      <c r="Z208" s="53"/>
      <c r="AA208" s="53"/>
      <c r="AB208" s="53"/>
      <c r="AC208" s="53"/>
      <c r="AD208" s="53"/>
    </row>
    <row r="209" spans="1:30" ht="20.100000000000001" customHeight="1">
      <c r="A209" s="53"/>
      <c r="B209" s="53"/>
      <c r="C209" s="53"/>
      <c r="D209" s="53"/>
      <c r="E209" s="53"/>
      <c r="F209" s="53"/>
      <c r="G209" s="53"/>
      <c r="H209" s="53"/>
      <c r="I209" s="53"/>
      <c r="J209" s="53"/>
      <c r="K209" s="53"/>
      <c r="L209" s="53"/>
      <c r="M209" s="53"/>
      <c r="N209" s="53"/>
      <c r="O209" s="53"/>
      <c r="P209" s="53"/>
      <c r="Q209" s="53"/>
      <c r="R209" s="53"/>
      <c r="S209" s="53"/>
      <c r="T209" s="53"/>
      <c r="U209" s="53"/>
      <c r="V209" s="53"/>
      <c r="W209" s="53"/>
      <c r="X209" s="53"/>
      <c r="Y209" s="53"/>
      <c r="Z209" s="53"/>
      <c r="AA209" s="53"/>
      <c r="AB209" s="53"/>
      <c r="AC209" s="53"/>
      <c r="AD209" s="53"/>
    </row>
    <row r="210" spans="1:30" ht="20.100000000000001" customHeight="1">
      <c r="A210" s="53"/>
      <c r="B210" s="53"/>
      <c r="C210" s="53"/>
      <c r="D210" s="53"/>
      <c r="E210" s="53"/>
      <c r="F210" s="53"/>
      <c r="G210" s="53"/>
      <c r="H210" s="53"/>
      <c r="I210" s="53"/>
      <c r="J210" s="53"/>
      <c r="K210" s="53"/>
      <c r="L210" s="53"/>
      <c r="M210" s="53"/>
      <c r="N210" s="53"/>
      <c r="O210" s="53"/>
      <c r="P210" s="53"/>
      <c r="Q210" s="53"/>
      <c r="R210" s="53"/>
      <c r="S210" s="53"/>
      <c r="T210" s="53"/>
      <c r="U210" s="53"/>
      <c r="V210" s="53"/>
      <c r="W210" s="53"/>
      <c r="X210" s="53"/>
      <c r="Y210" s="53"/>
      <c r="Z210" s="53"/>
      <c r="AA210" s="53"/>
      <c r="AB210" s="53"/>
      <c r="AC210" s="53"/>
      <c r="AD210" s="53"/>
    </row>
    <row r="211" spans="1:30" ht="20.100000000000001" customHeight="1">
      <c r="A211" s="53"/>
      <c r="B211" s="53"/>
      <c r="C211" s="53"/>
      <c r="D211" s="53"/>
      <c r="E211" s="53"/>
      <c r="F211" s="53"/>
      <c r="G211" s="53"/>
      <c r="H211" s="53"/>
      <c r="I211" s="53"/>
      <c r="J211" s="53"/>
      <c r="K211" s="53"/>
      <c r="L211" s="53"/>
      <c r="M211" s="53"/>
      <c r="N211" s="53"/>
      <c r="O211" s="53"/>
      <c r="P211" s="53"/>
      <c r="Q211" s="53"/>
      <c r="R211" s="53"/>
      <c r="S211" s="53"/>
      <c r="T211" s="53"/>
      <c r="U211" s="53"/>
      <c r="V211" s="53"/>
      <c r="W211" s="53"/>
      <c r="X211" s="53"/>
      <c r="Y211" s="53"/>
      <c r="Z211" s="53"/>
      <c r="AA211" s="53"/>
      <c r="AB211" s="53"/>
      <c r="AC211" s="53"/>
      <c r="AD211" s="53"/>
    </row>
    <row r="212" spans="1:30" ht="20.100000000000001" customHeight="1">
      <c r="A212" s="53"/>
      <c r="B212" s="53"/>
      <c r="C212" s="53"/>
      <c r="D212" s="53"/>
      <c r="E212" s="53"/>
      <c r="F212" s="53"/>
      <c r="G212" s="53"/>
      <c r="H212" s="53"/>
      <c r="I212" s="53"/>
      <c r="J212" s="53"/>
      <c r="K212" s="53"/>
      <c r="L212" s="53"/>
      <c r="M212" s="53"/>
      <c r="N212" s="53"/>
      <c r="O212" s="53"/>
      <c r="P212" s="53"/>
      <c r="Q212" s="53"/>
      <c r="R212" s="53"/>
      <c r="S212" s="53"/>
      <c r="T212" s="53"/>
      <c r="U212" s="53"/>
      <c r="V212" s="53"/>
      <c r="W212" s="53"/>
      <c r="X212" s="53"/>
      <c r="Y212" s="53"/>
      <c r="Z212" s="53"/>
      <c r="AA212" s="53"/>
      <c r="AB212" s="53"/>
      <c r="AC212" s="53"/>
      <c r="AD212" s="53"/>
    </row>
    <row r="213" spans="1:30" ht="20.100000000000001" customHeight="1">
      <c r="A213" s="53"/>
      <c r="B213" s="53"/>
      <c r="C213" s="53"/>
      <c r="D213" s="53"/>
      <c r="E213" s="53"/>
      <c r="F213" s="53"/>
      <c r="G213" s="53"/>
      <c r="H213" s="53"/>
      <c r="I213" s="53"/>
      <c r="J213" s="53"/>
      <c r="K213" s="53"/>
      <c r="L213" s="53"/>
      <c r="M213" s="53"/>
      <c r="N213" s="53"/>
      <c r="O213" s="53"/>
      <c r="P213" s="53"/>
      <c r="Q213" s="53"/>
      <c r="R213" s="53"/>
      <c r="S213" s="53"/>
      <c r="T213" s="53"/>
      <c r="U213" s="53"/>
      <c r="V213" s="53"/>
      <c r="W213" s="53"/>
      <c r="X213" s="53"/>
      <c r="Y213" s="53"/>
      <c r="Z213" s="53"/>
      <c r="AA213" s="53"/>
      <c r="AB213" s="53"/>
      <c r="AC213" s="53"/>
      <c r="AD213" s="53"/>
    </row>
    <row r="214" spans="1:30" ht="20.100000000000001" customHeight="1">
      <c r="A214" s="53"/>
      <c r="B214" s="53"/>
      <c r="C214" s="53"/>
      <c r="D214" s="53"/>
      <c r="E214" s="53"/>
      <c r="F214" s="53"/>
      <c r="G214" s="53"/>
      <c r="H214" s="53"/>
      <c r="I214" s="53"/>
      <c r="J214" s="53"/>
      <c r="K214" s="53"/>
      <c r="L214" s="53"/>
      <c r="M214" s="53"/>
      <c r="N214" s="53"/>
      <c r="O214" s="53"/>
      <c r="P214" s="53"/>
      <c r="Q214" s="53"/>
      <c r="R214" s="53"/>
      <c r="S214" s="53"/>
      <c r="T214" s="53"/>
      <c r="U214" s="53"/>
      <c r="V214" s="53"/>
      <c r="W214" s="53"/>
      <c r="X214" s="53"/>
      <c r="Y214" s="53"/>
      <c r="Z214" s="53"/>
      <c r="AA214" s="53"/>
      <c r="AB214" s="53"/>
      <c r="AC214" s="53"/>
      <c r="AD214" s="53"/>
    </row>
    <row r="215" spans="1:30" ht="20.100000000000001" customHeight="1">
      <c r="A215" s="53"/>
      <c r="B215" s="53"/>
      <c r="C215" s="53"/>
      <c r="D215" s="53"/>
      <c r="E215" s="53"/>
      <c r="F215" s="53"/>
      <c r="G215" s="53"/>
      <c r="H215" s="53"/>
      <c r="I215" s="53"/>
      <c r="J215" s="53"/>
      <c r="K215" s="53"/>
      <c r="L215" s="53"/>
      <c r="M215" s="53"/>
      <c r="N215" s="53"/>
      <c r="O215" s="53"/>
      <c r="P215" s="53"/>
      <c r="Q215" s="53"/>
      <c r="R215" s="53"/>
      <c r="S215" s="53"/>
      <c r="T215" s="53"/>
      <c r="U215" s="53"/>
      <c r="V215" s="53"/>
      <c r="W215" s="53"/>
      <c r="X215" s="53"/>
      <c r="Y215" s="53"/>
      <c r="Z215" s="53"/>
      <c r="AA215" s="53"/>
      <c r="AB215" s="53"/>
      <c r="AC215" s="53"/>
      <c r="AD215" s="53"/>
    </row>
    <row r="216" spans="1:30" ht="20.100000000000001" customHeight="1">
      <c r="A216" s="53"/>
      <c r="B216" s="53"/>
      <c r="C216" s="53"/>
      <c r="D216" s="53"/>
      <c r="E216" s="53"/>
      <c r="F216" s="53"/>
      <c r="G216" s="53"/>
      <c r="H216" s="53"/>
      <c r="I216" s="53"/>
      <c r="J216" s="53"/>
      <c r="K216" s="53"/>
      <c r="L216" s="53"/>
      <c r="M216" s="53"/>
      <c r="N216" s="53"/>
      <c r="O216" s="53"/>
      <c r="P216" s="53"/>
      <c r="Q216" s="53"/>
      <c r="R216" s="53"/>
      <c r="S216" s="53"/>
      <c r="T216" s="53"/>
      <c r="U216" s="53"/>
      <c r="V216" s="53"/>
      <c r="W216" s="53"/>
      <c r="X216" s="53"/>
      <c r="Y216" s="53"/>
      <c r="Z216" s="53"/>
      <c r="AA216" s="53"/>
      <c r="AB216" s="53"/>
      <c r="AC216" s="53"/>
      <c r="AD216" s="53"/>
    </row>
    <row r="217" spans="1:30" ht="20.100000000000001" customHeight="1">
      <c r="A217" s="53"/>
      <c r="B217" s="53"/>
      <c r="C217" s="53"/>
      <c r="D217" s="53"/>
      <c r="E217" s="53"/>
      <c r="F217" s="53"/>
      <c r="G217" s="53"/>
      <c r="H217" s="53"/>
      <c r="I217" s="53"/>
      <c r="J217" s="53"/>
      <c r="K217" s="53"/>
      <c r="L217" s="53"/>
      <c r="M217" s="53"/>
      <c r="N217" s="53"/>
      <c r="O217" s="53"/>
      <c r="P217" s="53"/>
      <c r="Q217" s="53"/>
      <c r="R217" s="53"/>
      <c r="S217" s="53"/>
      <c r="T217" s="53"/>
      <c r="U217" s="53"/>
      <c r="V217" s="53"/>
      <c r="W217" s="53"/>
      <c r="X217" s="53"/>
      <c r="Y217" s="53"/>
      <c r="Z217" s="53"/>
      <c r="AA217" s="53"/>
      <c r="AB217" s="53"/>
      <c r="AC217" s="53"/>
      <c r="AD217" s="53"/>
    </row>
    <row r="218" spans="1:30" ht="20.100000000000001" customHeight="1">
      <c r="A218" s="53"/>
      <c r="B218" s="53"/>
      <c r="C218" s="53"/>
      <c r="D218" s="53"/>
      <c r="E218" s="53"/>
      <c r="F218" s="53"/>
      <c r="G218" s="53"/>
      <c r="H218" s="53"/>
      <c r="I218" s="53"/>
      <c r="J218" s="53"/>
      <c r="K218" s="53"/>
      <c r="L218" s="53"/>
      <c r="M218" s="53"/>
      <c r="N218" s="53"/>
      <c r="O218" s="53"/>
      <c r="P218" s="53"/>
      <c r="Q218" s="53"/>
      <c r="R218" s="53"/>
      <c r="S218" s="53"/>
      <c r="T218" s="53"/>
      <c r="U218" s="53"/>
      <c r="V218" s="53"/>
      <c r="W218" s="53"/>
      <c r="X218" s="53"/>
      <c r="Y218" s="53"/>
      <c r="Z218" s="53"/>
      <c r="AA218" s="53"/>
      <c r="AB218" s="53"/>
      <c r="AC218" s="53"/>
      <c r="AD218" s="53"/>
    </row>
    <row r="219" spans="1:30" ht="20.100000000000001" customHeight="1">
      <c r="A219" s="53"/>
      <c r="B219" s="53"/>
      <c r="C219" s="53"/>
      <c r="D219" s="53"/>
      <c r="E219" s="53"/>
      <c r="F219" s="53"/>
      <c r="G219" s="53"/>
      <c r="H219" s="53"/>
      <c r="I219" s="53"/>
      <c r="J219" s="53"/>
      <c r="K219" s="53"/>
      <c r="L219" s="53"/>
      <c r="M219" s="53"/>
      <c r="N219" s="53"/>
      <c r="O219" s="53"/>
      <c r="P219" s="53"/>
      <c r="Q219" s="53"/>
      <c r="R219" s="53"/>
      <c r="S219" s="53"/>
      <c r="T219" s="53"/>
      <c r="U219" s="53"/>
      <c r="V219" s="53"/>
      <c r="W219" s="53"/>
      <c r="X219" s="53"/>
      <c r="Y219" s="53"/>
      <c r="Z219" s="53"/>
      <c r="AA219" s="53"/>
      <c r="AB219" s="53"/>
      <c r="AC219" s="53"/>
      <c r="AD219" s="53"/>
    </row>
    <row r="220" spans="1:30" ht="20.100000000000001" customHeight="1">
      <c r="A220" s="53"/>
      <c r="B220" s="53"/>
      <c r="C220" s="53"/>
      <c r="D220" s="53"/>
      <c r="E220" s="53"/>
      <c r="F220" s="53"/>
      <c r="G220" s="53"/>
      <c r="H220" s="53"/>
      <c r="I220" s="53"/>
      <c r="J220" s="53"/>
      <c r="K220" s="53"/>
      <c r="L220" s="53"/>
      <c r="M220" s="53"/>
      <c r="N220" s="53"/>
      <c r="O220" s="53"/>
      <c r="P220" s="53"/>
      <c r="Q220" s="53"/>
      <c r="R220" s="53"/>
      <c r="S220" s="53"/>
      <c r="T220" s="53"/>
      <c r="U220" s="53"/>
      <c r="V220" s="53"/>
      <c r="W220" s="53"/>
      <c r="X220" s="53"/>
      <c r="Y220" s="53"/>
      <c r="Z220" s="53"/>
      <c r="AA220" s="53"/>
      <c r="AB220" s="53"/>
      <c r="AC220" s="53"/>
      <c r="AD220" s="53"/>
    </row>
    <row r="221" spans="1:30" ht="20.100000000000001" customHeight="1">
      <c r="A221" s="53"/>
      <c r="B221" s="53"/>
      <c r="C221" s="53"/>
      <c r="D221" s="53"/>
      <c r="E221" s="53"/>
      <c r="F221" s="53"/>
      <c r="G221" s="53"/>
      <c r="H221" s="53"/>
      <c r="I221" s="53"/>
      <c r="J221" s="53"/>
      <c r="K221" s="53"/>
      <c r="L221" s="53"/>
      <c r="M221" s="53"/>
      <c r="N221" s="53"/>
      <c r="O221" s="53"/>
      <c r="P221" s="53"/>
      <c r="Q221" s="53"/>
      <c r="R221" s="53"/>
      <c r="S221" s="53"/>
      <c r="T221" s="53"/>
      <c r="U221" s="53"/>
      <c r="V221" s="53"/>
      <c r="W221" s="53"/>
      <c r="X221" s="53"/>
      <c r="Y221" s="53"/>
      <c r="Z221" s="53"/>
      <c r="AA221" s="53"/>
      <c r="AB221" s="53"/>
      <c r="AC221" s="53"/>
      <c r="AD221" s="53"/>
    </row>
    <row r="222" spans="1:30" ht="20.100000000000001" customHeight="1">
      <c r="A222" s="53"/>
      <c r="B222" s="53"/>
      <c r="C222" s="53"/>
      <c r="D222" s="53"/>
      <c r="E222" s="53"/>
      <c r="F222" s="53"/>
      <c r="G222" s="53"/>
      <c r="H222" s="53"/>
      <c r="I222" s="53"/>
      <c r="J222" s="53"/>
      <c r="K222" s="53"/>
      <c r="L222" s="53"/>
      <c r="M222" s="53"/>
      <c r="N222" s="53"/>
      <c r="O222" s="53"/>
      <c r="P222" s="53"/>
      <c r="Q222" s="53"/>
      <c r="R222" s="53"/>
      <c r="S222" s="53"/>
      <c r="T222" s="53"/>
      <c r="U222" s="53"/>
      <c r="V222" s="53"/>
      <c r="W222" s="53"/>
      <c r="X222" s="53"/>
      <c r="Y222" s="53"/>
      <c r="Z222" s="53"/>
      <c r="AA222" s="53"/>
      <c r="AB222" s="53"/>
      <c r="AC222" s="53"/>
      <c r="AD222" s="53"/>
    </row>
    <row r="223" spans="1:30" ht="20.100000000000001" customHeight="1">
      <c r="A223" s="53"/>
      <c r="B223" s="53"/>
      <c r="C223" s="53"/>
      <c r="D223" s="53"/>
      <c r="E223" s="53"/>
      <c r="F223" s="53"/>
      <c r="G223" s="53"/>
      <c r="H223" s="53"/>
      <c r="I223" s="53"/>
      <c r="J223" s="53"/>
      <c r="K223" s="53"/>
      <c r="L223" s="53"/>
      <c r="M223" s="53"/>
      <c r="N223" s="53"/>
      <c r="O223" s="53"/>
      <c r="P223" s="53"/>
      <c r="Q223" s="53"/>
      <c r="R223" s="53"/>
      <c r="S223" s="53"/>
      <c r="T223" s="53"/>
      <c r="U223" s="53"/>
      <c r="V223" s="53"/>
      <c r="W223" s="53"/>
      <c r="X223" s="53"/>
      <c r="Y223" s="53"/>
      <c r="Z223" s="53"/>
      <c r="AA223" s="53"/>
      <c r="AB223" s="53"/>
      <c r="AC223" s="53"/>
      <c r="AD223" s="53"/>
    </row>
    <row r="224" spans="1:30" ht="20.100000000000001" customHeight="1">
      <c r="A224" s="53"/>
      <c r="B224" s="53"/>
      <c r="C224" s="53"/>
      <c r="D224" s="53"/>
      <c r="E224" s="53"/>
      <c r="F224" s="53"/>
      <c r="G224" s="53"/>
      <c r="H224" s="53"/>
      <c r="I224" s="53"/>
      <c r="J224" s="53"/>
      <c r="K224" s="53"/>
      <c r="L224" s="53"/>
      <c r="M224" s="53"/>
      <c r="N224" s="53"/>
      <c r="O224" s="53"/>
      <c r="P224" s="53"/>
      <c r="Q224" s="53"/>
      <c r="R224" s="53"/>
      <c r="S224" s="53"/>
      <c r="T224" s="53"/>
      <c r="U224" s="53"/>
      <c r="V224" s="53"/>
      <c r="W224" s="53"/>
      <c r="X224" s="53"/>
      <c r="Y224" s="53"/>
      <c r="Z224" s="53"/>
      <c r="AA224" s="53"/>
      <c r="AB224" s="53"/>
      <c r="AC224" s="53"/>
      <c r="AD224" s="53"/>
    </row>
    <row r="225" spans="1:30" ht="20.100000000000001" customHeight="1">
      <c r="A225" s="53"/>
      <c r="B225" s="53"/>
      <c r="C225" s="53"/>
      <c r="D225" s="53"/>
      <c r="E225" s="53"/>
      <c r="F225" s="53"/>
      <c r="G225" s="53"/>
      <c r="H225" s="53"/>
      <c r="I225" s="53"/>
      <c r="J225" s="53"/>
      <c r="K225" s="53"/>
      <c r="L225" s="53"/>
      <c r="M225" s="53"/>
      <c r="N225" s="53"/>
      <c r="O225" s="53"/>
      <c r="P225" s="53"/>
      <c r="Q225" s="53"/>
      <c r="R225" s="53"/>
      <c r="S225" s="53"/>
      <c r="T225" s="53"/>
      <c r="U225" s="53"/>
      <c r="V225" s="53"/>
      <c r="W225" s="53"/>
      <c r="X225" s="53"/>
      <c r="Y225" s="53"/>
      <c r="Z225" s="53"/>
      <c r="AA225" s="53"/>
      <c r="AB225" s="53"/>
      <c r="AC225" s="53"/>
      <c r="AD225" s="53"/>
    </row>
    <row r="226" spans="1:30" ht="20.100000000000001" customHeight="1">
      <c r="A226" s="53"/>
      <c r="B226" s="53"/>
      <c r="C226" s="53"/>
      <c r="D226" s="53"/>
      <c r="E226" s="53"/>
      <c r="F226" s="53"/>
      <c r="G226" s="53"/>
      <c r="H226" s="53"/>
      <c r="I226" s="53"/>
      <c r="J226" s="53"/>
      <c r="K226" s="53"/>
      <c r="L226" s="53"/>
      <c r="M226" s="53"/>
      <c r="N226" s="53"/>
      <c r="O226" s="53"/>
      <c r="P226" s="53"/>
      <c r="Q226" s="53"/>
      <c r="R226" s="53"/>
      <c r="S226" s="53"/>
      <c r="T226" s="53"/>
      <c r="U226" s="53"/>
      <c r="V226" s="53"/>
      <c r="W226" s="53"/>
      <c r="X226" s="53"/>
      <c r="Y226" s="53"/>
      <c r="Z226" s="53"/>
      <c r="AA226" s="53"/>
      <c r="AB226" s="53"/>
      <c r="AC226" s="53"/>
      <c r="AD226" s="53"/>
    </row>
    <row r="227" spans="1:30" ht="20.100000000000001" customHeight="1">
      <c r="A227" s="53"/>
      <c r="B227" s="53"/>
      <c r="C227" s="53"/>
      <c r="D227" s="53"/>
      <c r="E227" s="53"/>
      <c r="F227" s="53"/>
      <c r="G227" s="53"/>
      <c r="H227" s="53"/>
      <c r="I227" s="53"/>
      <c r="J227" s="53"/>
      <c r="K227" s="53"/>
      <c r="L227" s="53"/>
      <c r="M227" s="53"/>
      <c r="N227" s="53"/>
      <c r="O227" s="53"/>
      <c r="P227" s="53"/>
      <c r="Q227" s="53"/>
      <c r="R227" s="53"/>
      <c r="S227" s="53"/>
      <c r="T227" s="53"/>
      <c r="U227" s="53"/>
      <c r="V227" s="53"/>
      <c r="W227" s="53"/>
      <c r="X227" s="53"/>
      <c r="Y227" s="53"/>
      <c r="Z227" s="53"/>
      <c r="AA227" s="53"/>
      <c r="AB227" s="53"/>
      <c r="AC227" s="53"/>
      <c r="AD227" s="53"/>
    </row>
    <row r="228" spans="1:30" ht="20.100000000000001" customHeight="1">
      <c r="A228" s="53"/>
      <c r="B228" s="53"/>
      <c r="C228" s="53"/>
      <c r="D228" s="53"/>
      <c r="E228" s="53"/>
      <c r="F228" s="53"/>
      <c r="G228" s="53"/>
      <c r="H228" s="53"/>
      <c r="I228" s="53"/>
      <c r="J228" s="53"/>
      <c r="K228" s="53"/>
      <c r="L228" s="53"/>
      <c r="M228" s="53"/>
      <c r="N228" s="53"/>
      <c r="O228" s="53"/>
      <c r="P228" s="53"/>
      <c r="Q228" s="53"/>
      <c r="R228" s="53"/>
      <c r="S228" s="53"/>
      <c r="T228" s="53"/>
      <c r="U228" s="53"/>
      <c r="V228" s="53"/>
      <c r="W228" s="53"/>
      <c r="X228" s="53"/>
      <c r="Y228" s="53"/>
      <c r="Z228" s="53"/>
      <c r="AA228" s="53"/>
      <c r="AB228" s="53"/>
      <c r="AC228" s="53"/>
      <c r="AD228" s="53"/>
    </row>
    <row r="229" spans="1:30" ht="20.100000000000001" customHeight="1">
      <c r="A229" s="53"/>
      <c r="B229" s="53"/>
      <c r="C229" s="53"/>
      <c r="D229" s="53"/>
      <c r="E229" s="53"/>
      <c r="F229" s="53"/>
      <c r="G229" s="53"/>
      <c r="H229" s="53"/>
      <c r="I229" s="53"/>
      <c r="J229" s="53"/>
      <c r="K229" s="53"/>
      <c r="L229" s="53"/>
      <c r="M229" s="53"/>
      <c r="N229" s="53"/>
      <c r="O229" s="53"/>
      <c r="P229" s="53"/>
      <c r="Q229" s="53"/>
      <c r="R229" s="53"/>
      <c r="S229" s="53"/>
      <c r="T229" s="53"/>
      <c r="U229" s="53"/>
      <c r="V229" s="53"/>
      <c r="W229" s="53"/>
      <c r="X229" s="53"/>
      <c r="Y229" s="53"/>
      <c r="Z229" s="53"/>
      <c r="AA229" s="53"/>
      <c r="AB229" s="53"/>
      <c r="AC229" s="53"/>
      <c r="AD229" s="53"/>
    </row>
    <row r="230" spans="1:30" ht="20.100000000000001" customHeight="1">
      <c r="A230" s="53"/>
      <c r="B230" s="53"/>
      <c r="C230" s="53"/>
      <c r="D230" s="53"/>
      <c r="E230" s="53"/>
      <c r="F230" s="53"/>
      <c r="G230" s="53"/>
      <c r="H230" s="53"/>
      <c r="I230" s="53"/>
      <c r="J230" s="53"/>
      <c r="K230" s="53"/>
      <c r="L230" s="53"/>
      <c r="M230" s="53"/>
      <c r="N230" s="53"/>
      <c r="O230" s="53"/>
      <c r="P230" s="53"/>
      <c r="Q230" s="53"/>
      <c r="R230" s="53"/>
      <c r="S230" s="53"/>
      <c r="T230" s="53"/>
      <c r="U230" s="53"/>
      <c r="V230" s="53"/>
      <c r="W230" s="53"/>
      <c r="X230" s="53"/>
      <c r="Y230" s="53"/>
      <c r="Z230" s="53"/>
      <c r="AA230" s="53"/>
      <c r="AB230" s="53"/>
      <c r="AC230" s="53"/>
      <c r="AD230" s="53"/>
    </row>
    <row r="231" spans="1:30" ht="20.100000000000001" customHeight="1">
      <c r="A231" s="53"/>
      <c r="B231" s="53"/>
      <c r="C231" s="53"/>
      <c r="D231" s="53"/>
      <c r="E231" s="53"/>
      <c r="F231" s="53"/>
      <c r="G231" s="53"/>
      <c r="H231" s="53"/>
      <c r="I231" s="53"/>
      <c r="J231" s="53"/>
      <c r="K231" s="53"/>
      <c r="L231" s="53"/>
      <c r="M231" s="53"/>
      <c r="N231" s="53"/>
      <c r="O231" s="53"/>
      <c r="P231" s="53"/>
      <c r="Q231" s="53"/>
      <c r="R231" s="53"/>
      <c r="S231" s="53"/>
      <c r="T231" s="53"/>
      <c r="U231" s="53"/>
      <c r="V231" s="53"/>
      <c r="W231" s="53"/>
      <c r="X231" s="53"/>
      <c r="Y231" s="53"/>
      <c r="Z231" s="53"/>
      <c r="AA231" s="53"/>
      <c r="AB231" s="53"/>
      <c r="AC231" s="53"/>
      <c r="AD231" s="53"/>
    </row>
    <row r="232" spans="1:30" ht="20.100000000000001" customHeight="1">
      <c r="A232" s="53"/>
      <c r="B232" s="53"/>
      <c r="C232" s="53"/>
      <c r="D232" s="53"/>
      <c r="E232" s="53"/>
      <c r="F232" s="53"/>
      <c r="G232" s="53"/>
      <c r="H232" s="53"/>
      <c r="I232" s="53"/>
      <c r="J232" s="53"/>
      <c r="K232" s="53"/>
      <c r="L232" s="53"/>
      <c r="M232" s="53"/>
      <c r="N232" s="53"/>
      <c r="O232" s="53"/>
      <c r="P232" s="53"/>
      <c r="Q232" s="53"/>
      <c r="R232" s="53"/>
      <c r="S232" s="53"/>
      <c r="T232" s="53"/>
      <c r="U232" s="53"/>
      <c r="V232" s="53"/>
      <c r="W232" s="53"/>
      <c r="X232" s="53"/>
      <c r="Y232" s="53"/>
      <c r="Z232" s="53"/>
      <c r="AA232" s="53"/>
      <c r="AB232" s="53"/>
      <c r="AC232" s="53"/>
      <c r="AD232" s="53"/>
    </row>
    <row r="233" spans="1:30" ht="20.100000000000001" customHeight="1">
      <c r="A233" s="53"/>
      <c r="B233" s="53"/>
      <c r="C233" s="53"/>
      <c r="D233" s="53"/>
      <c r="E233" s="53"/>
      <c r="F233" s="53"/>
      <c r="G233" s="53"/>
      <c r="H233" s="53"/>
      <c r="I233" s="53"/>
      <c r="J233" s="53"/>
      <c r="K233" s="53"/>
      <c r="L233" s="53"/>
      <c r="M233" s="53"/>
      <c r="N233" s="53"/>
      <c r="O233" s="53"/>
      <c r="P233" s="53"/>
      <c r="Q233" s="53"/>
      <c r="R233" s="53"/>
      <c r="S233" s="53"/>
      <c r="T233" s="53"/>
      <c r="U233" s="53"/>
      <c r="V233" s="53"/>
      <c r="W233" s="53"/>
      <c r="X233" s="53"/>
      <c r="Y233" s="53"/>
      <c r="Z233" s="53"/>
      <c r="AA233" s="53"/>
      <c r="AB233" s="53"/>
      <c r="AC233" s="53"/>
      <c r="AD233" s="53"/>
    </row>
  </sheetData>
  <sheetProtection algorithmName="SHA-512" hashValue="Xsjs8CAfTTsNeJQxAPJ+BBjFRzzgqN6m6BR7hSJmw8dt2d2wBX7+oWUgxLAbXK8Q4Yapidsbar3YxBUqPvg4zg==" saltValue="+RI1ah4u0XkGtX1K9bVy3w==" spinCount="100000" sheet="1" sort="0" autoFilter="0"/>
  <dataConsolidate/>
  <mergeCells count="458">
    <mergeCell ref="A2:AE2"/>
    <mergeCell ref="A1:AE1"/>
    <mergeCell ref="V16:Z16"/>
    <mergeCell ref="AA16:AE16"/>
    <mergeCell ref="A29:A30"/>
    <mergeCell ref="A31:A32"/>
    <mergeCell ref="B27:K27"/>
    <mergeCell ref="A26:A27"/>
    <mergeCell ref="B32:K32"/>
    <mergeCell ref="B29:K29"/>
    <mergeCell ref="B31:K31"/>
    <mergeCell ref="L31:X31"/>
    <mergeCell ref="L32:X32"/>
    <mergeCell ref="B30:K30"/>
    <mergeCell ref="L29:X29"/>
    <mergeCell ref="L30:X30"/>
    <mergeCell ref="A20:AA20"/>
    <mergeCell ref="A28:K28"/>
    <mergeCell ref="A21:A22"/>
    <mergeCell ref="A23:A25"/>
    <mergeCell ref="B21:K21"/>
    <mergeCell ref="B22:K22"/>
    <mergeCell ref="B24:K24"/>
    <mergeCell ref="B25:K25"/>
    <mergeCell ref="L21:AD21"/>
    <mergeCell ref="L22:AD22"/>
    <mergeCell ref="L24:AD24"/>
    <mergeCell ref="L25:AD25"/>
    <mergeCell ref="B26:K26"/>
    <mergeCell ref="L26:AD26"/>
    <mergeCell ref="A3:AE3"/>
    <mergeCell ref="L27:AD27"/>
    <mergeCell ref="A14:U14"/>
    <mergeCell ref="V15:Z15"/>
    <mergeCell ref="B23:K23"/>
    <mergeCell ref="AA15:AE15"/>
    <mergeCell ref="V14:Z14"/>
    <mergeCell ref="A15:U16"/>
    <mergeCell ref="A8:AE8"/>
    <mergeCell ref="A17:AE18"/>
    <mergeCell ref="A4:AE4"/>
    <mergeCell ref="L23:O23"/>
    <mergeCell ref="Q23:U23"/>
    <mergeCell ref="Q138:U138"/>
    <mergeCell ref="Q87:U87"/>
    <mergeCell ref="Q86:U86"/>
    <mergeCell ref="Q85:U85"/>
    <mergeCell ref="Q84:U84"/>
    <mergeCell ref="Q71:U71"/>
    <mergeCell ref="Q70:U70"/>
    <mergeCell ref="Q69:U69"/>
    <mergeCell ref="Q96:U96"/>
    <mergeCell ref="Q95:U95"/>
    <mergeCell ref="Q94:U94"/>
    <mergeCell ref="Q93:U93"/>
    <mergeCell ref="Q92:U92"/>
    <mergeCell ref="Q91:U91"/>
    <mergeCell ref="Q90:U90"/>
    <mergeCell ref="Q89:U89"/>
    <mergeCell ref="Q105:U105"/>
    <mergeCell ref="Q123:U123"/>
    <mergeCell ref="Q122:U122"/>
    <mergeCell ref="Q121:U121"/>
    <mergeCell ref="Q120:U120"/>
    <mergeCell ref="Q119:U119"/>
    <mergeCell ref="Q118:U118"/>
    <mergeCell ref="Q117:U117"/>
    <mergeCell ref="L28:V28"/>
    <mergeCell ref="Z37:Z38"/>
    <mergeCell ref="L39:P39"/>
    <mergeCell ref="L40:P40"/>
    <mergeCell ref="L52:P52"/>
    <mergeCell ref="L103:P103"/>
    <mergeCell ref="L104:P104"/>
    <mergeCell ref="L101:P101"/>
    <mergeCell ref="L102:P102"/>
    <mergeCell ref="L76:P76"/>
    <mergeCell ref="L75:P75"/>
    <mergeCell ref="Q75:U75"/>
    <mergeCell ref="L92:P92"/>
    <mergeCell ref="L93:P93"/>
    <mergeCell ref="L85:P85"/>
    <mergeCell ref="L86:P86"/>
    <mergeCell ref="L79:P79"/>
    <mergeCell ref="L97:P97"/>
    <mergeCell ref="L98:P98"/>
    <mergeCell ref="L99:P99"/>
    <mergeCell ref="L100:P100"/>
    <mergeCell ref="L94:P94"/>
    <mergeCell ref="Q83:U83"/>
    <mergeCell ref="Q82:U82"/>
    <mergeCell ref="Q72:U72"/>
    <mergeCell ref="Q67:U67"/>
    <mergeCell ref="Q68:U68"/>
    <mergeCell ref="X51:Y51"/>
    <mergeCell ref="X52:Y52"/>
    <mergeCell ref="X53:Y53"/>
    <mergeCell ref="X54:Y54"/>
    <mergeCell ref="X55:Y55"/>
    <mergeCell ref="X56:Y56"/>
    <mergeCell ref="X57:Y57"/>
    <mergeCell ref="X58:Y58"/>
    <mergeCell ref="X59:Y59"/>
    <mergeCell ref="Q64:U64"/>
    <mergeCell ref="Q53:U53"/>
    <mergeCell ref="Q54:U54"/>
    <mergeCell ref="Q57:U57"/>
    <mergeCell ref="X65:Y65"/>
    <mergeCell ref="X66:Y66"/>
    <mergeCell ref="X67:Y67"/>
    <mergeCell ref="X68:Y68"/>
    <mergeCell ref="X69:Y69"/>
    <mergeCell ref="X70:Y70"/>
    <mergeCell ref="X71:Y71"/>
    <mergeCell ref="X72:Y72"/>
    <mergeCell ref="Q49:U49"/>
    <mergeCell ref="AD37:AD38"/>
    <mergeCell ref="Q52:U52"/>
    <mergeCell ref="Q37:V37"/>
    <mergeCell ref="Q43:U43"/>
    <mergeCell ref="AA37:AA38"/>
    <mergeCell ref="W37:W38"/>
    <mergeCell ref="Q51:U51"/>
    <mergeCell ref="Q47:U47"/>
    <mergeCell ref="AB37:AB38"/>
    <mergeCell ref="AC37:AC38"/>
    <mergeCell ref="Q81:U81"/>
    <mergeCell ref="Q74:U74"/>
    <mergeCell ref="Q73:U73"/>
    <mergeCell ref="Q98:U98"/>
    <mergeCell ref="Q100:U100"/>
    <mergeCell ref="Q99:U99"/>
    <mergeCell ref="Q77:U77"/>
    <mergeCell ref="Q80:U80"/>
    <mergeCell ref="Q79:U79"/>
    <mergeCell ref="Q76:U76"/>
    <mergeCell ref="B49:K49"/>
    <mergeCell ref="B50:K50"/>
    <mergeCell ref="B51:K51"/>
    <mergeCell ref="B53:K53"/>
    <mergeCell ref="L48:P48"/>
    <mergeCell ref="L49:P49"/>
    <mergeCell ref="L41:P41"/>
    <mergeCell ref="B54:K54"/>
    <mergeCell ref="L46:P46"/>
    <mergeCell ref="Q111:U111"/>
    <mergeCell ref="Q110:U110"/>
    <mergeCell ref="Q109:U109"/>
    <mergeCell ref="Q108:U108"/>
    <mergeCell ref="Q88:U88"/>
    <mergeCell ref="L95:P95"/>
    <mergeCell ref="L96:P96"/>
    <mergeCell ref="Q107:U107"/>
    <mergeCell ref="Q106:U106"/>
    <mergeCell ref="Q103:U103"/>
    <mergeCell ref="Q104:U104"/>
    <mergeCell ref="L107:P107"/>
    <mergeCell ref="L108:P108"/>
    <mergeCell ref="L109:P109"/>
    <mergeCell ref="L110:P110"/>
    <mergeCell ref="L111:P111"/>
    <mergeCell ref="L90:P90"/>
    <mergeCell ref="L91:P91"/>
    <mergeCell ref="B140:Z140"/>
    <mergeCell ref="Q60:U60"/>
    <mergeCell ref="Q137:U137"/>
    <mergeCell ref="Q136:U136"/>
    <mergeCell ref="Q135:U135"/>
    <mergeCell ref="Q134:U134"/>
    <mergeCell ref="Q133:U133"/>
    <mergeCell ref="Q132:U132"/>
    <mergeCell ref="Q131:U131"/>
    <mergeCell ref="Q130:U130"/>
    <mergeCell ref="Q129:U129"/>
    <mergeCell ref="Q128:U128"/>
    <mergeCell ref="Q127:U127"/>
    <mergeCell ref="Q126:U126"/>
    <mergeCell ref="Q125:U125"/>
    <mergeCell ref="Q124:U124"/>
    <mergeCell ref="L138:P138"/>
    <mergeCell ref="L66:P66"/>
    <mergeCell ref="Q97:U97"/>
    <mergeCell ref="Q62:U62"/>
    <mergeCell ref="Q116:U116"/>
    <mergeCell ref="Q114:U114"/>
    <mergeCell ref="Q113:U113"/>
    <mergeCell ref="Q112:U112"/>
    <mergeCell ref="Q115:U115"/>
    <mergeCell ref="Q102:U102"/>
    <mergeCell ref="Q101:U101"/>
    <mergeCell ref="B69:K69"/>
    <mergeCell ref="B70:K70"/>
    <mergeCell ref="L57:P57"/>
    <mergeCell ref="B60:K60"/>
    <mergeCell ref="B61:K61"/>
    <mergeCell ref="L71:P71"/>
    <mergeCell ref="L72:P72"/>
    <mergeCell ref="B92:K92"/>
    <mergeCell ref="B93:K93"/>
    <mergeCell ref="B94:K94"/>
    <mergeCell ref="B95:K95"/>
    <mergeCell ref="B96:K96"/>
    <mergeCell ref="B97:K97"/>
    <mergeCell ref="B98:K98"/>
    <mergeCell ref="B99:K99"/>
    <mergeCell ref="B100:K100"/>
    <mergeCell ref="B101:K101"/>
    <mergeCell ref="L87:P87"/>
    <mergeCell ref="Q78:U78"/>
    <mergeCell ref="L105:P105"/>
    <mergeCell ref="L67:P67"/>
    <mergeCell ref="L73:P73"/>
    <mergeCell ref="L106:P106"/>
    <mergeCell ref="L118:P118"/>
    <mergeCell ref="B115:K115"/>
    <mergeCell ref="B116:K116"/>
    <mergeCell ref="B117:K117"/>
    <mergeCell ref="B118:K118"/>
    <mergeCell ref="B102:K102"/>
    <mergeCell ref="L81:P81"/>
    <mergeCell ref="L82:P82"/>
    <mergeCell ref="L83:P83"/>
    <mergeCell ref="L84:P84"/>
    <mergeCell ref="L112:P112"/>
    <mergeCell ref="B109:K109"/>
    <mergeCell ref="B110:K110"/>
    <mergeCell ref="B111:K111"/>
    <mergeCell ref="B79:K79"/>
    <mergeCell ref="B80:K80"/>
    <mergeCell ref="B81:K81"/>
    <mergeCell ref="B82:K82"/>
    <mergeCell ref="B83:K83"/>
    <mergeCell ref="B88:K88"/>
    <mergeCell ref="B89:K89"/>
    <mergeCell ref="B107:K107"/>
    <mergeCell ref="L133:P133"/>
    <mergeCell ref="L134:P134"/>
    <mergeCell ref="L50:P50"/>
    <mergeCell ref="L51:P51"/>
    <mergeCell ref="L47:P47"/>
    <mergeCell ref="L80:P80"/>
    <mergeCell ref="L77:P77"/>
    <mergeCell ref="L123:P123"/>
    <mergeCell ref="L124:P124"/>
    <mergeCell ref="L119:P119"/>
    <mergeCell ref="L120:P120"/>
    <mergeCell ref="L113:P113"/>
    <mergeCell ref="L114:P114"/>
    <mergeCell ref="L121:P121"/>
    <mergeCell ref="L122:P122"/>
    <mergeCell ref="L115:P115"/>
    <mergeCell ref="L116:P116"/>
    <mergeCell ref="L117:P117"/>
    <mergeCell ref="L88:P88"/>
    <mergeCell ref="L89:P89"/>
    <mergeCell ref="L56:P56"/>
    <mergeCell ref="L58:P58"/>
    <mergeCell ref="L60:P60"/>
    <mergeCell ref="L61:P61"/>
    <mergeCell ref="L136:P136"/>
    <mergeCell ref="B122:K122"/>
    <mergeCell ref="L125:P125"/>
    <mergeCell ref="L135:P135"/>
    <mergeCell ref="B127:K127"/>
    <mergeCell ref="B128:K128"/>
    <mergeCell ref="B138:K138"/>
    <mergeCell ref="B129:K129"/>
    <mergeCell ref="B130:K130"/>
    <mergeCell ref="B131:K131"/>
    <mergeCell ref="B132:K132"/>
    <mergeCell ref="B133:K133"/>
    <mergeCell ref="B134:K134"/>
    <mergeCell ref="B135:K135"/>
    <mergeCell ref="B136:K136"/>
    <mergeCell ref="B137:K137"/>
    <mergeCell ref="L137:P137"/>
    <mergeCell ref="L126:P126"/>
    <mergeCell ref="L127:P127"/>
    <mergeCell ref="L128:P128"/>
    <mergeCell ref="L129:P129"/>
    <mergeCell ref="L130:P130"/>
    <mergeCell ref="L131:P131"/>
    <mergeCell ref="L132:P132"/>
    <mergeCell ref="B125:K125"/>
    <mergeCell ref="B126:K126"/>
    <mergeCell ref="B124:K124"/>
    <mergeCell ref="B123:K123"/>
    <mergeCell ref="B120:K120"/>
    <mergeCell ref="B121:K121"/>
    <mergeCell ref="B119:K119"/>
    <mergeCell ref="B112:K112"/>
    <mergeCell ref="B113:K113"/>
    <mergeCell ref="B114:K114"/>
    <mergeCell ref="B108:K108"/>
    <mergeCell ref="B103:K103"/>
    <mergeCell ref="B104:K104"/>
    <mergeCell ref="B105:K105"/>
    <mergeCell ref="B106:K106"/>
    <mergeCell ref="B90:K90"/>
    <mergeCell ref="B91:K91"/>
    <mergeCell ref="B84:K84"/>
    <mergeCell ref="B85:K85"/>
    <mergeCell ref="B86:K86"/>
    <mergeCell ref="B87:K87"/>
    <mergeCell ref="B75:K75"/>
    <mergeCell ref="B76:K76"/>
    <mergeCell ref="B77:K77"/>
    <mergeCell ref="B78:K78"/>
    <mergeCell ref="L74:P74"/>
    <mergeCell ref="L78:P78"/>
    <mergeCell ref="B62:K62"/>
    <mergeCell ref="B59:K59"/>
    <mergeCell ref="B73:K73"/>
    <mergeCell ref="B74:K74"/>
    <mergeCell ref="B65:K65"/>
    <mergeCell ref="B66:K66"/>
    <mergeCell ref="B67:K67"/>
    <mergeCell ref="B68:K68"/>
    <mergeCell ref="B71:K71"/>
    <mergeCell ref="B72:K72"/>
    <mergeCell ref="B63:K63"/>
    <mergeCell ref="B64:K64"/>
    <mergeCell ref="L62:P62"/>
    <mergeCell ref="L59:P59"/>
    <mergeCell ref="L69:P69"/>
    <mergeCell ref="L68:P68"/>
    <mergeCell ref="L70:P70"/>
    <mergeCell ref="L63:P63"/>
    <mergeCell ref="B56:K56"/>
    <mergeCell ref="Q56:U56"/>
    <mergeCell ref="Q58:U58"/>
    <mergeCell ref="Q63:U63"/>
    <mergeCell ref="Q61:U61"/>
    <mergeCell ref="A37:A38"/>
    <mergeCell ref="Q40:U40"/>
    <mergeCell ref="B37:K38"/>
    <mergeCell ref="Q38:U38"/>
    <mergeCell ref="L37:P38"/>
    <mergeCell ref="Q46:U46"/>
    <mergeCell ref="Q42:U42"/>
    <mergeCell ref="B57:K57"/>
    <mergeCell ref="B58:K58"/>
    <mergeCell ref="B55:K55"/>
    <mergeCell ref="Q41:U41"/>
    <mergeCell ref="B42:K42"/>
    <mergeCell ref="B43:K43"/>
    <mergeCell ref="B44:K44"/>
    <mergeCell ref="B45:K45"/>
    <mergeCell ref="B46:K46"/>
    <mergeCell ref="Q50:U50"/>
    <mergeCell ref="B52:K52"/>
    <mergeCell ref="Q55:U55"/>
    <mergeCell ref="B40:K40"/>
    <mergeCell ref="B41:K41"/>
    <mergeCell ref="Q44:U44"/>
    <mergeCell ref="Q45:U45"/>
    <mergeCell ref="L44:P44"/>
    <mergeCell ref="L43:P43"/>
    <mergeCell ref="X47:Y47"/>
    <mergeCell ref="X48:Y48"/>
    <mergeCell ref="X37:Y38"/>
    <mergeCell ref="X39:Y39"/>
    <mergeCell ref="X40:Y40"/>
    <mergeCell ref="X41:Y41"/>
    <mergeCell ref="X42:Y42"/>
    <mergeCell ref="X43:Y43"/>
    <mergeCell ref="B39:K39"/>
    <mergeCell ref="X44:Y44"/>
    <mergeCell ref="X45:Y45"/>
    <mergeCell ref="B47:K47"/>
    <mergeCell ref="B48:K48"/>
    <mergeCell ref="Q39:U39"/>
    <mergeCell ref="Q48:U48"/>
    <mergeCell ref="X74:Y74"/>
    <mergeCell ref="X75:Y75"/>
    <mergeCell ref="X76:Y76"/>
    <mergeCell ref="X77:Y77"/>
    <mergeCell ref="X78:Y78"/>
    <mergeCell ref="X79:Y79"/>
    <mergeCell ref="X49:Y49"/>
    <mergeCell ref="X50:Y50"/>
    <mergeCell ref="L42:P42"/>
    <mergeCell ref="L45:P45"/>
    <mergeCell ref="X60:Y60"/>
    <mergeCell ref="X61:Y61"/>
    <mergeCell ref="X62:Y62"/>
    <mergeCell ref="X63:Y63"/>
    <mergeCell ref="X64:Y64"/>
    <mergeCell ref="X46:Y46"/>
    <mergeCell ref="L64:P64"/>
    <mergeCell ref="L65:P65"/>
    <mergeCell ref="L53:P53"/>
    <mergeCell ref="L54:P54"/>
    <mergeCell ref="L55:P55"/>
    <mergeCell ref="Q59:U59"/>
    <mergeCell ref="Q66:U66"/>
    <mergeCell ref="Q65:U65"/>
    <mergeCell ref="X73:Y73"/>
    <mergeCell ref="A35:AE35"/>
    <mergeCell ref="X118:Y118"/>
    <mergeCell ref="X101:Y101"/>
    <mergeCell ref="X102:Y102"/>
    <mergeCell ref="X103:Y103"/>
    <mergeCell ref="X104:Y104"/>
    <mergeCell ref="X105:Y105"/>
    <mergeCell ref="X106:Y106"/>
    <mergeCell ref="X107:Y107"/>
    <mergeCell ref="X108:Y108"/>
    <mergeCell ref="X109:Y109"/>
    <mergeCell ref="X112:Y112"/>
    <mergeCell ref="X89:Y89"/>
    <mergeCell ref="X90:Y90"/>
    <mergeCell ref="X91:Y91"/>
    <mergeCell ref="X92:Y92"/>
    <mergeCell ref="X93:Y93"/>
    <mergeCell ref="X97:Y97"/>
    <mergeCell ref="X80:Y80"/>
    <mergeCell ref="X81:Y81"/>
    <mergeCell ref="X82:Y82"/>
    <mergeCell ref="X83:Y83"/>
    <mergeCell ref="X94:Y94"/>
    <mergeCell ref="X124:Y124"/>
    <mergeCell ref="X99:Y99"/>
    <mergeCell ref="X100:Y100"/>
    <mergeCell ref="X113:Y113"/>
    <mergeCell ref="X114:Y114"/>
    <mergeCell ref="X115:Y115"/>
    <mergeCell ref="X116:Y116"/>
    <mergeCell ref="X117:Y117"/>
    <mergeCell ref="X123:Y123"/>
    <mergeCell ref="X125:Y125"/>
    <mergeCell ref="X126:Y126"/>
    <mergeCell ref="X127:Y127"/>
    <mergeCell ref="X137:Y137"/>
    <mergeCell ref="X138:Y138"/>
    <mergeCell ref="X128:Y128"/>
    <mergeCell ref="X129:Y129"/>
    <mergeCell ref="X130:Y130"/>
    <mergeCell ref="X131:Y131"/>
    <mergeCell ref="X132:Y132"/>
    <mergeCell ref="X133:Y133"/>
    <mergeCell ref="X134:Y134"/>
    <mergeCell ref="X135:Y135"/>
    <mergeCell ref="X136:Y136"/>
    <mergeCell ref="X84:Y84"/>
    <mergeCell ref="X85:Y85"/>
    <mergeCell ref="X110:Y110"/>
    <mergeCell ref="X111:Y111"/>
    <mergeCell ref="X98:Y98"/>
    <mergeCell ref="X119:Y119"/>
    <mergeCell ref="X120:Y120"/>
    <mergeCell ref="X121:Y121"/>
    <mergeCell ref="X122:Y122"/>
    <mergeCell ref="X96:Y96"/>
    <mergeCell ref="X86:Y86"/>
    <mergeCell ref="X87:Y87"/>
    <mergeCell ref="X88:Y88"/>
    <mergeCell ref="X95:Y95"/>
  </mergeCells>
  <phoneticPr fontId="9"/>
  <conditionalFormatting sqref="V16:Z16">
    <cfRule type="expression" dxfId="67" priority="2013">
      <formula>$V$14="補助金様式を都道府県に提出"</formula>
    </cfRule>
  </conditionalFormatting>
  <conditionalFormatting sqref="AA16:AE16">
    <cfRule type="expression" dxfId="66" priority="3">
      <formula>$V$14="加算様式を指定権者に提出"</formula>
    </cfRule>
  </conditionalFormatting>
  <conditionalFormatting sqref="V16:AE16">
    <cfRule type="expression" dxfId="65" priority="2">
      <formula>$V$14=""</formula>
    </cfRule>
  </conditionalFormatting>
  <dataValidations xWindow="495" yWindow="386" count="4">
    <dataValidation type="textLength" imeMode="halfAlpha" operator="equal" allowBlank="1" showInputMessage="1" showErrorMessage="1" error="桁数が正しくありません。10桁の介護保険事業所番号を入力してください。" prompt="10桁の事業所番号を入力してください。" sqref="B39:K138" xr:uid="{C39D0BE5-0E97-474E-8910-4A5E3C5F8F13}">
      <formula1>10</formula1>
    </dataValidation>
    <dataValidation type="list" allowBlank="1" showInputMessage="1" showErrorMessage="1" sqref="V39:V138" xr:uid="{66348D41-B832-432D-AE11-3C2691DEDF5E}">
      <formula1>INDIRECT(Q39)</formula1>
    </dataValidation>
    <dataValidation type="textLength" imeMode="halfAlpha" operator="equal" allowBlank="1" showInputMessage="1" showErrorMessage="1" error="桁数が正しくありません。13桁の法人番号を入力してください。" sqref="L28" xr:uid="{90B3E385-BA7F-4F5B-BD7D-FDB3C9B5F8C4}">
      <formula1>13</formula1>
    </dataValidation>
    <dataValidation type="list" allowBlank="1" showInputMessage="1" showErrorMessage="1" sqref="AD39:AD138" xr:uid="{7E6C5C54-CC40-4664-B54A-EF7162D1212F}">
      <formula1>"○,×"</formula1>
    </dataValidation>
  </dataValidations>
  <pageMargins left="0.7" right="0.7" top="0.75" bottom="0.75" header="0.3" footer="0.3"/>
  <rowBreaks count="1" manualBreakCount="1">
    <brk id="32" max="30" man="1"/>
  </rowBreaks>
  <drawing r:id="rId2"/>
  <legacyDrawing r:id="rId3"/>
  <extLst>
    <ext xmlns:x14="http://schemas.microsoft.com/office/spreadsheetml/2009/9/main" uri="{CCE6A557-97BC-4b89-ADB6-D9C93CAAB3DF}">
      <x14:dataValidations xmlns:xm="http://schemas.microsoft.com/office/excel/2006/main" xWindow="495" yWindow="386" count="4">
        <x14:dataValidation type="list" allowBlank="1" showInputMessage="1" showErrorMessage="1" xr:uid="{9DAE3ADC-92C3-476C-AED7-ABA654180295}">
          <x14:formula1>
            <xm:f>【参考】数式用!$E$3:$E$50</xm:f>
          </x14:formula1>
          <xm:sqref>AA16:AE16 Q39:U138</xm:sqref>
        </x14:dataValidation>
        <x14:dataValidation type="list" allowBlank="1" showInputMessage="1" showErrorMessage="1" xr:uid="{509DCC2B-1BD3-48C4-89EE-7D21C57EBF0A}">
          <x14:formula1>
            <xm:f>【参考】数式用!$U$3:$U$5</xm:f>
          </x14:formula1>
          <xm:sqref>V14:Z14</xm:sqref>
        </x14:dataValidation>
        <x14:dataValidation type="list" allowBlank="1" showInputMessage="1" showErrorMessage="1" xr:uid="{5D27DD18-7C6F-4535-B566-4946686FF290}">
          <x14:formula1>
            <xm:f>【参考】数式用!$A$3:$A$48</xm:f>
          </x14:formula1>
          <xm:sqref>X57</xm:sqref>
        </x14:dataValidation>
        <x14:dataValidation type="list" allowBlank="1" showInputMessage="1" showErrorMessage="1" xr:uid="{08839FC2-94A0-4E17-87D1-8AF508FCFC10}">
          <x14:formula1>
            <xm:f>【参考】数式用!$A$3:$A$37</xm:f>
          </x14:formula1>
          <xm:sqref>X39:Y56 X58:Y138</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C1E577-E806-48E3-8233-6A6A648A4A24}">
  <sheetPr codeName="Sheet6">
    <pageSetUpPr fitToPage="1"/>
  </sheetPr>
  <dimension ref="A1:BG169"/>
  <sheetViews>
    <sheetView view="pageBreakPreview" zoomScale="115" zoomScaleNormal="120" zoomScaleSheetLayoutView="115" zoomScalePageLayoutView="64" workbookViewId="0"/>
  </sheetViews>
  <sheetFormatPr defaultColWidth="2.6640625" defaultRowHeight="13.2"/>
  <cols>
    <col min="1" max="1" width="2.109375" customWidth="1"/>
    <col min="2" max="2" width="3.109375" customWidth="1"/>
    <col min="3" max="4" width="2.44140625" customWidth="1"/>
    <col min="5" max="5" width="3" customWidth="1"/>
    <col min="6" max="14" width="2.44140625" customWidth="1"/>
    <col min="15" max="15" width="1.44140625" customWidth="1"/>
    <col min="16" max="16" width="3.44140625" customWidth="1"/>
    <col min="17" max="18" width="2.44140625" customWidth="1"/>
    <col min="19" max="19" width="3.44140625" customWidth="1"/>
    <col min="20" max="28" width="2.44140625" customWidth="1"/>
    <col min="29" max="29" width="3.33203125" customWidth="1"/>
    <col min="30" max="30" width="4.6640625" customWidth="1"/>
    <col min="31" max="35" width="2.44140625" customWidth="1"/>
    <col min="36" max="36" width="4.33203125" customWidth="1"/>
    <col min="37" max="37" width="6.33203125" customWidth="1"/>
    <col min="38" max="38" width="2.44140625" customWidth="1"/>
    <col min="39" max="39" width="7.44140625" customWidth="1"/>
    <col min="40" max="40" width="8.109375" customWidth="1"/>
    <col min="41" max="41" width="5.44140625" customWidth="1"/>
    <col min="42" max="42" width="6" customWidth="1"/>
    <col min="43" max="43" width="7.44140625" customWidth="1"/>
    <col min="44" max="44" width="9.33203125" customWidth="1"/>
    <col min="45" max="45" width="5.6640625" customWidth="1"/>
    <col min="46" max="46" width="8.44140625" customWidth="1"/>
    <col min="47" max="47" width="8" customWidth="1"/>
    <col min="48" max="48" width="6" customWidth="1"/>
    <col min="49" max="49" width="7.44140625" customWidth="1"/>
    <col min="50" max="50" width="4.88671875" customWidth="1"/>
    <col min="51" max="51" width="6.6640625" customWidth="1"/>
    <col min="52" max="52" width="6.44140625" customWidth="1"/>
    <col min="53" max="53" width="9.44140625" hidden="1" customWidth="1"/>
    <col min="54" max="54" width="9.33203125" hidden="1" customWidth="1"/>
    <col min="55" max="58" width="4.109375" hidden="1" customWidth="1"/>
    <col min="59" max="59" width="9.88671875" hidden="1" customWidth="1"/>
    <col min="60" max="60" width="9.44140625" customWidth="1"/>
    <col min="61" max="63" width="4.109375" customWidth="1"/>
    <col min="66" max="66" width="9" customWidth="1"/>
  </cols>
  <sheetData>
    <row r="1" spans="1:57" ht="18.75" customHeight="1" thickBot="1">
      <c r="A1" s="47"/>
      <c r="B1" s="198" t="s">
        <v>38</v>
      </c>
      <c r="C1" s="52"/>
      <c r="D1" s="52"/>
      <c r="E1" s="52"/>
      <c r="F1" s="52"/>
      <c r="G1" s="52"/>
      <c r="H1" s="52"/>
      <c r="I1" s="52"/>
      <c r="J1" s="52"/>
      <c r="K1" s="52"/>
      <c r="L1" s="52"/>
      <c r="M1" s="52"/>
      <c r="N1" s="52"/>
      <c r="O1" s="52"/>
      <c r="P1" s="52"/>
      <c r="Q1" s="52"/>
      <c r="R1" s="52"/>
      <c r="S1" s="52"/>
      <c r="T1" s="52"/>
      <c r="U1" s="52"/>
      <c r="V1" s="52"/>
      <c r="W1" s="52"/>
      <c r="X1" s="52"/>
      <c r="Y1" s="52"/>
      <c r="Z1" s="197"/>
      <c r="AA1" s="197"/>
      <c r="AB1" s="197"/>
      <c r="AC1" s="749" t="s">
        <v>39</v>
      </c>
      <c r="AD1" s="750"/>
      <c r="AE1" s="750"/>
      <c r="AF1" s="749" t="str">
        <f>IF(基本情報入力シート!V16="", "", 基本情報入力シート!V16)</f>
        <v>東京都</v>
      </c>
      <c r="AG1" s="750"/>
      <c r="AH1" s="750"/>
      <c r="AI1" s="750"/>
      <c r="AJ1" s="750"/>
      <c r="AK1" s="891"/>
      <c r="AL1" s="47"/>
      <c r="AM1" s="47"/>
      <c r="AN1" s="47"/>
      <c r="AO1" s="47"/>
      <c r="AP1" s="47"/>
      <c r="AQ1" s="47"/>
      <c r="AR1" s="47"/>
      <c r="AS1" s="47"/>
      <c r="AT1" s="47"/>
      <c r="AU1" s="47"/>
      <c r="AV1" s="47"/>
      <c r="AW1" s="47"/>
      <c r="AX1" s="47"/>
      <c r="AY1" s="47"/>
      <c r="BA1" s="736" t="s">
        <v>40</v>
      </c>
      <c r="BB1" s="736"/>
      <c r="BC1" s="736"/>
      <c r="BD1" s="736"/>
      <c r="BE1" s="736"/>
    </row>
    <row r="2" spans="1:57" ht="4.2" customHeight="1">
      <c r="A2" s="47"/>
      <c r="B2" s="52"/>
      <c r="C2" s="52"/>
      <c r="D2" s="52"/>
      <c r="E2" s="52"/>
      <c r="F2" s="52"/>
      <c r="G2" s="52"/>
      <c r="H2" s="52"/>
      <c r="I2" s="52"/>
      <c r="J2" s="52"/>
      <c r="K2" s="52"/>
      <c r="L2" s="52"/>
      <c r="M2" s="52"/>
      <c r="N2" s="52"/>
      <c r="O2" s="52"/>
      <c r="P2" s="52"/>
      <c r="Q2" s="52"/>
      <c r="R2" s="52"/>
      <c r="S2" s="52"/>
      <c r="T2" s="52"/>
      <c r="U2" s="52"/>
      <c r="V2" s="52"/>
      <c r="W2" s="52"/>
      <c r="X2" s="52"/>
      <c r="Y2" s="52"/>
      <c r="Z2" s="52"/>
      <c r="AA2" s="52"/>
      <c r="AB2" s="52"/>
      <c r="AC2" s="52"/>
      <c r="AD2" s="52"/>
      <c r="AE2" s="52"/>
      <c r="AF2" s="52"/>
      <c r="AG2" s="52"/>
      <c r="AH2" s="52"/>
      <c r="AI2" s="52"/>
      <c r="AJ2" s="52"/>
      <c r="AK2" s="52"/>
      <c r="AL2" s="47"/>
      <c r="AM2" s="47"/>
      <c r="AN2" s="47"/>
      <c r="AO2" s="47"/>
      <c r="AP2" s="47"/>
      <c r="AQ2" s="47"/>
      <c r="AR2" s="47"/>
      <c r="AS2" s="47"/>
      <c r="AT2" s="47"/>
      <c r="AU2" s="47"/>
      <c r="AV2" s="47"/>
      <c r="AW2" s="47"/>
      <c r="AX2" s="47"/>
      <c r="AY2" s="47"/>
      <c r="BA2" s="736" t="str">
        <f>IF(基本情報入力シート!V14="", "",基本情報入力シート!V14)</f>
        <v>加算様式を指定権者に提出</v>
      </c>
      <c r="BB2" s="736"/>
      <c r="BC2" s="736"/>
      <c r="BD2" s="736"/>
      <c r="BE2" s="736"/>
    </row>
    <row r="3" spans="1:57" ht="18.600000000000001" customHeight="1">
      <c r="A3" s="47"/>
      <c r="B3" s="892" t="s">
        <v>2173</v>
      </c>
      <c r="C3" s="892"/>
      <c r="D3" s="892"/>
      <c r="E3" s="892"/>
      <c r="F3" s="892"/>
      <c r="G3" s="892"/>
      <c r="H3" s="892"/>
      <c r="I3" s="892"/>
      <c r="J3" s="892"/>
      <c r="K3" s="892"/>
      <c r="L3" s="892"/>
      <c r="M3" s="892"/>
      <c r="N3" s="892"/>
      <c r="O3" s="892"/>
      <c r="P3" s="892"/>
      <c r="Q3" s="892"/>
      <c r="R3" s="892"/>
      <c r="S3" s="892"/>
      <c r="T3" s="892"/>
      <c r="U3" s="892"/>
      <c r="V3" s="892"/>
      <c r="W3" s="892"/>
      <c r="X3" s="892"/>
      <c r="Y3" s="892"/>
      <c r="Z3" s="892"/>
      <c r="AA3" s="892"/>
      <c r="AB3" s="892"/>
      <c r="AC3" s="892"/>
      <c r="AD3" s="892"/>
      <c r="AE3" s="892"/>
      <c r="AF3" s="892"/>
      <c r="AG3" s="892"/>
      <c r="AH3" s="892"/>
      <c r="AI3" s="892"/>
      <c r="AJ3" s="892"/>
      <c r="AK3" s="892"/>
      <c r="AL3" s="340"/>
      <c r="AM3" s="341"/>
      <c r="AN3" s="47"/>
      <c r="AO3" s="47"/>
      <c r="AP3" s="47"/>
      <c r="AQ3" s="47"/>
      <c r="AR3" s="47"/>
      <c r="AS3" s="47"/>
      <c r="AT3" s="47"/>
      <c r="AU3" s="47"/>
      <c r="AV3" s="47"/>
      <c r="AW3" s="47"/>
      <c r="AX3" s="47"/>
      <c r="AY3" s="47"/>
      <c r="BA3" s="736"/>
      <c r="BB3" s="736"/>
      <c r="BC3" s="736"/>
      <c r="BD3" s="736"/>
      <c r="BE3" s="736"/>
    </row>
    <row r="4" spans="1:57" ht="30.6" customHeight="1">
      <c r="A4" s="905" t="str">
        <f>IF(BA2="補助金様式を都道府県に提出", "！基本情報入力シート「１　提出の目的と提出先の自治体名」にて「補助金様式を都道府県に提出」が選択されているため、この様式はグレーアウトされています。", "")</f>
        <v/>
      </c>
      <c r="B4" s="905"/>
      <c r="C4" s="905"/>
      <c r="D4" s="905"/>
      <c r="E4" s="905"/>
      <c r="F4" s="905"/>
      <c r="G4" s="905"/>
      <c r="H4" s="905"/>
      <c r="I4" s="905"/>
      <c r="J4" s="905"/>
      <c r="K4" s="905"/>
      <c r="L4" s="905"/>
      <c r="M4" s="905"/>
      <c r="N4" s="905"/>
      <c r="O4" s="905"/>
      <c r="P4" s="905"/>
      <c r="Q4" s="905"/>
      <c r="R4" s="905"/>
      <c r="S4" s="905"/>
      <c r="T4" s="905"/>
      <c r="U4" s="905"/>
      <c r="V4" s="905"/>
      <c r="W4" s="905"/>
      <c r="X4" s="905"/>
      <c r="Y4" s="905"/>
      <c r="Z4" s="905"/>
      <c r="AA4" s="905"/>
      <c r="AB4" s="905"/>
      <c r="AC4" s="905"/>
      <c r="AD4" s="905"/>
      <c r="AE4" s="905"/>
      <c r="AF4" s="905"/>
      <c r="AG4" s="905"/>
      <c r="AH4" s="905"/>
      <c r="AI4" s="905"/>
      <c r="AJ4" s="905"/>
      <c r="AK4" s="905"/>
      <c r="AL4" s="47"/>
      <c r="AM4" s="47"/>
      <c r="AN4" s="47"/>
      <c r="AO4" s="47"/>
      <c r="AP4" s="47"/>
      <c r="AQ4" s="47"/>
      <c r="AR4" s="47"/>
      <c r="AS4" s="47"/>
      <c r="AT4" s="47"/>
      <c r="AU4" s="47"/>
      <c r="AV4" s="47"/>
      <c r="AW4" s="47"/>
      <c r="AX4" s="47"/>
      <c r="AY4" s="47"/>
    </row>
    <row r="5" spans="1:57" ht="19.5" customHeight="1">
      <c r="A5" s="47"/>
      <c r="B5" s="50" t="s">
        <v>41</v>
      </c>
      <c r="C5" s="50"/>
      <c r="D5" s="50"/>
      <c r="E5" s="50"/>
      <c r="F5" s="50"/>
      <c r="G5" s="50"/>
      <c r="H5" s="50"/>
      <c r="I5" s="50"/>
      <c r="J5" s="342"/>
      <c r="K5" s="342"/>
      <c r="L5" s="342"/>
      <c r="M5" s="342"/>
      <c r="N5" s="342"/>
      <c r="O5" s="342"/>
      <c r="P5" s="342"/>
      <c r="Q5" s="342"/>
      <c r="R5" s="342"/>
      <c r="S5" s="342"/>
      <c r="T5" s="342"/>
      <c r="U5" s="342"/>
      <c r="V5" s="342"/>
      <c r="W5" s="342"/>
      <c r="X5" s="342"/>
      <c r="Y5" s="342"/>
      <c r="Z5" s="342"/>
      <c r="AA5" s="342"/>
      <c r="AB5" s="342"/>
      <c r="AC5" s="342"/>
      <c r="AD5" s="342"/>
      <c r="AE5" s="342"/>
      <c r="AF5" s="342"/>
      <c r="AG5" s="342"/>
      <c r="AH5" s="342"/>
      <c r="AI5" s="342"/>
      <c r="AJ5" s="342"/>
      <c r="AK5" s="342"/>
      <c r="AL5" s="47"/>
      <c r="AM5" s="47"/>
      <c r="AN5" s="47"/>
      <c r="AO5" s="47"/>
      <c r="AP5" s="47"/>
      <c r="AQ5" s="47"/>
      <c r="AR5" s="47"/>
      <c r="AS5" s="47"/>
      <c r="AT5" s="47"/>
      <c r="AU5" s="47"/>
      <c r="AV5" s="47"/>
      <c r="AW5" s="47"/>
      <c r="AX5" s="47"/>
      <c r="AY5" s="47"/>
    </row>
    <row r="6" spans="1:57" s="15" customFormat="1" ht="13.5" customHeight="1">
      <c r="A6" s="48"/>
      <c r="B6" s="893" t="s">
        <v>12</v>
      </c>
      <c r="C6" s="894"/>
      <c r="D6" s="894"/>
      <c r="E6" s="894"/>
      <c r="F6" s="894"/>
      <c r="G6" s="895"/>
      <c r="H6" s="887" t="str">
        <f>IF(基本情報入力シート!L21="","",基本情報入力シート!L21)</f>
        <v>○○サービスジギョウショ</v>
      </c>
      <c r="I6" s="888"/>
      <c r="J6" s="888"/>
      <c r="K6" s="888"/>
      <c r="L6" s="888"/>
      <c r="M6" s="888"/>
      <c r="N6" s="888"/>
      <c r="O6" s="888"/>
      <c r="P6" s="888"/>
      <c r="Q6" s="888"/>
      <c r="R6" s="888"/>
      <c r="S6" s="888"/>
      <c r="T6" s="888"/>
      <c r="U6" s="888"/>
      <c r="V6" s="888"/>
      <c r="W6" s="888"/>
      <c r="X6" s="888"/>
      <c r="Y6" s="888"/>
      <c r="Z6" s="888"/>
      <c r="AA6" s="888"/>
      <c r="AB6" s="888"/>
      <c r="AC6" s="888"/>
      <c r="AD6" s="888"/>
      <c r="AE6" s="888"/>
      <c r="AF6" s="888"/>
      <c r="AG6" s="888"/>
      <c r="AH6" s="888"/>
      <c r="AI6" s="888"/>
      <c r="AJ6" s="888"/>
      <c r="AK6" s="889"/>
      <c r="AL6" s="48"/>
      <c r="AM6" s="48"/>
      <c r="AN6" s="48"/>
      <c r="AO6" s="48"/>
      <c r="AP6" s="48"/>
      <c r="AQ6" s="48"/>
      <c r="AR6" s="48"/>
      <c r="AS6" s="48"/>
      <c r="AT6" s="48"/>
      <c r="AU6" s="48"/>
      <c r="AV6" s="48"/>
      <c r="AW6" s="48"/>
      <c r="AX6" s="48"/>
      <c r="AY6" s="48"/>
    </row>
    <row r="7" spans="1:57" s="15" customFormat="1" ht="25.5" customHeight="1">
      <c r="A7" s="48"/>
      <c r="B7" s="896" t="s">
        <v>42</v>
      </c>
      <c r="C7" s="897"/>
      <c r="D7" s="897"/>
      <c r="E7" s="897"/>
      <c r="F7" s="897"/>
      <c r="G7" s="898"/>
      <c r="H7" s="899" t="str">
        <f>IF(基本情報入力シート!L22="","",基本情報入力シート!L22)</f>
        <v>○○サービス事業所</v>
      </c>
      <c r="I7" s="900"/>
      <c r="J7" s="900"/>
      <c r="K7" s="900"/>
      <c r="L7" s="900"/>
      <c r="M7" s="900"/>
      <c r="N7" s="900"/>
      <c r="O7" s="900"/>
      <c r="P7" s="900"/>
      <c r="Q7" s="900"/>
      <c r="R7" s="900"/>
      <c r="S7" s="900"/>
      <c r="T7" s="900"/>
      <c r="U7" s="900"/>
      <c r="V7" s="900"/>
      <c r="W7" s="900"/>
      <c r="X7" s="900"/>
      <c r="Y7" s="900"/>
      <c r="Z7" s="900"/>
      <c r="AA7" s="900"/>
      <c r="AB7" s="900"/>
      <c r="AC7" s="900"/>
      <c r="AD7" s="900"/>
      <c r="AE7" s="900"/>
      <c r="AF7" s="900"/>
      <c r="AG7" s="900"/>
      <c r="AH7" s="900"/>
      <c r="AI7" s="900"/>
      <c r="AJ7" s="900"/>
      <c r="AK7" s="901"/>
      <c r="AL7" s="48"/>
      <c r="AM7" s="48"/>
      <c r="AN7" s="48"/>
      <c r="AO7" s="48"/>
      <c r="AP7" s="48"/>
      <c r="AQ7" s="48"/>
      <c r="AR7" s="48"/>
      <c r="AS7" s="48"/>
      <c r="AT7" s="48"/>
      <c r="AU7" s="48"/>
      <c r="AV7" s="48"/>
      <c r="AW7" s="48"/>
      <c r="AX7" s="48"/>
      <c r="AY7" s="48"/>
    </row>
    <row r="8" spans="1:57" s="15" customFormat="1" ht="12.75" customHeight="1">
      <c r="A8" s="48"/>
      <c r="B8" s="758" t="s">
        <v>43</v>
      </c>
      <c r="C8" s="759"/>
      <c r="D8" s="759"/>
      <c r="E8" s="759"/>
      <c r="F8" s="759"/>
      <c r="G8" s="760"/>
      <c r="H8" s="343" t="s">
        <v>15</v>
      </c>
      <c r="I8" s="890" t="str">
        <f>IF(基本情報入力シート!AM24="－","",基本情報入力シート!AM24)</f>
        <v>100-1234</v>
      </c>
      <c r="J8" s="890"/>
      <c r="K8" s="890"/>
      <c r="L8" s="890"/>
      <c r="M8" s="344"/>
      <c r="N8" s="344"/>
      <c r="O8" s="344"/>
      <c r="P8" s="344"/>
      <c r="Q8" s="344"/>
      <c r="R8" s="344"/>
      <c r="S8" s="344"/>
      <c r="T8" s="344"/>
      <c r="U8" s="344"/>
      <c r="V8" s="344"/>
      <c r="W8" s="344"/>
      <c r="X8" s="344"/>
      <c r="Y8" s="344"/>
      <c r="Z8" s="344"/>
      <c r="AA8" s="344"/>
      <c r="AB8" s="344"/>
      <c r="AC8" s="344"/>
      <c r="AD8" s="344"/>
      <c r="AE8" s="344"/>
      <c r="AF8" s="344"/>
      <c r="AG8" s="344"/>
      <c r="AH8" s="344"/>
      <c r="AI8" s="344"/>
      <c r="AJ8" s="344"/>
      <c r="AK8" s="344"/>
      <c r="AL8" s="48"/>
      <c r="AM8" s="48"/>
      <c r="AN8" s="48"/>
      <c r="AO8" s="48"/>
      <c r="AP8" s="48"/>
      <c r="AQ8" s="48"/>
      <c r="AR8" s="48"/>
      <c r="AS8" s="48"/>
      <c r="AT8" s="48"/>
      <c r="AU8" s="48"/>
      <c r="AV8" s="48"/>
      <c r="AW8" s="48"/>
      <c r="AX8" s="48"/>
      <c r="AY8" s="48"/>
    </row>
    <row r="9" spans="1:57" s="15" customFormat="1" ht="16.5" customHeight="1">
      <c r="A9" s="48"/>
      <c r="B9" s="761"/>
      <c r="C9" s="762"/>
      <c r="D9" s="762"/>
      <c r="E9" s="762"/>
      <c r="F9" s="762"/>
      <c r="G9" s="763"/>
      <c r="H9" s="764" t="str">
        <f>IF(基本情報入力シート!L24="","",基本情報入力シート!L24)</f>
        <v>東京都千代田区霞が関1-2-2</v>
      </c>
      <c r="I9" s="764"/>
      <c r="J9" s="764"/>
      <c r="K9" s="764"/>
      <c r="L9" s="764"/>
      <c r="M9" s="764"/>
      <c r="N9" s="764"/>
      <c r="O9" s="764"/>
      <c r="P9" s="764"/>
      <c r="Q9" s="764"/>
      <c r="R9" s="764"/>
      <c r="S9" s="764"/>
      <c r="T9" s="764"/>
      <c r="U9" s="764"/>
      <c r="V9" s="764"/>
      <c r="W9" s="764"/>
      <c r="X9" s="764"/>
      <c r="Y9" s="764"/>
      <c r="Z9" s="764"/>
      <c r="AA9" s="764"/>
      <c r="AB9" s="764"/>
      <c r="AC9" s="764"/>
      <c r="AD9" s="764"/>
      <c r="AE9" s="764"/>
      <c r="AF9" s="764"/>
      <c r="AG9" s="764"/>
      <c r="AH9" s="764"/>
      <c r="AI9" s="764"/>
      <c r="AJ9" s="764"/>
      <c r="AK9" s="764"/>
      <c r="AL9" s="48"/>
      <c r="AM9" s="48"/>
      <c r="AN9" s="48"/>
      <c r="AO9" s="48"/>
      <c r="AP9" s="48"/>
      <c r="AQ9" s="48"/>
      <c r="AR9" s="48"/>
      <c r="AS9" s="48"/>
      <c r="AT9" s="48"/>
      <c r="AU9" s="48"/>
      <c r="AV9" s="48"/>
      <c r="AW9" s="48"/>
      <c r="AX9" s="48"/>
      <c r="AY9" s="48" t="b">
        <v>1</v>
      </c>
    </row>
    <row r="10" spans="1:57" s="15" customFormat="1" ht="16.5" customHeight="1">
      <c r="A10" s="48"/>
      <c r="B10" s="761"/>
      <c r="C10" s="762"/>
      <c r="D10" s="762"/>
      <c r="E10" s="762"/>
      <c r="F10" s="762"/>
      <c r="G10" s="763"/>
      <c r="H10" s="765" t="str">
        <f>IF(基本情報入力シート!L25="","",基本情報入力シート!L25)</f>
        <v/>
      </c>
      <c r="I10" s="766"/>
      <c r="J10" s="766"/>
      <c r="K10" s="766"/>
      <c r="L10" s="766"/>
      <c r="M10" s="766"/>
      <c r="N10" s="766"/>
      <c r="O10" s="766"/>
      <c r="P10" s="766"/>
      <c r="Q10" s="766"/>
      <c r="R10" s="766"/>
      <c r="S10" s="766"/>
      <c r="T10" s="766"/>
      <c r="U10" s="766"/>
      <c r="V10" s="766"/>
      <c r="W10" s="766"/>
      <c r="X10" s="766"/>
      <c r="Y10" s="766"/>
      <c r="Z10" s="766"/>
      <c r="AA10" s="766"/>
      <c r="AB10" s="766"/>
      <c r="AC10" s="766"/>
      <c r="AD10" s="766"/>
      <c r="AE10" s="766"/>
      <c r="AF10" s="766"/>
      <c r="AG10" s="766"/>
      <c r="AH10" s="766"/>
      <c r="AI10" s="766"/>
      <c r="AJ10" s="766"/>
      <c r="AK10" s="767"/>
      <c r="AL10" s="48"/>
      <c r="AM10" s="48"/>
      <c r="AN10" s="48"/>
      <c r="AO10" s="48"/>
      <c r="AP10" s="48"/>
      <c r="AQ10" s="48"/>
      <c r="AR10" s="48"/>
      <c r="AS10" s="48"/>
      <c r="AT10" s="48"/>
      <c r="AU10" s="48"/>
      <c r="AV10" s="48"/>
      <c r="AW10" s="48"/>
      <c r="AX10" s="48"/>
      <c r="AY10" s="48"/>
    </row>
    <row r="11" spans="1:57" s="15" customFormat="1" ht="13.5" customHeight="1">
      <c r="A11" s="48"/>
      <c r="B11" s="768" t="s">
        <v>12</v>
      </c>
      <c r="C11" s="769"/>
      <c r="D11" s="769"/>
      <c r="E11" s="769"/>
      <c r="F11" s="769"/>
      <c r="G11" s="770"/>
      <c r="H11" s="887" t="str">
        <f>IF(基本情報入力シート!L29="","",基本情報入力シート!L29)</f>
        <v>コウロウ　ハナコ</v>
      </c>
      <c r="I11" s="888"/>
      <c r="J11" s="888"/>
      <c r="K11" s="888"/>
      <c r="L11" s="888"/>
      <c r="M11" s="888"/>
      <c r="N11" s="888"/>
      <c r="O11" s="888"/>
      <c r="P11" s="888"/>
      <c r="Q11" s="888"/>
      <c r="R11" s="888"/>
      <c r="S11" s="888"/>
      <c r="T11" s="888"/>
      <c r="U11" s="888"/>
      <c r="V11" s="888"/>
      <c r="W11" s="888"/>
      <c r="X11" s="888"/>
      <c r="Y11" s="888"/>
      <c r="Z11" s="888"/>
      <c r="AA11" s="888"/>
      <c r="AB11" s="888"/>
      <c r="AC11" s="888"/>
      <c r="AD11" s="888"/>
      <c r="AE11" s="888"/>
      <c r="AF11" s="888"/>
      <c r="AG11" s="888"/>
      <c r="AH11" s="888"/>
      <c r="AI11" s="888"/>
      <c r="AJ11" s="888"/>
      <c r="AK11" s="889"/>
      <c r="AL11" s="48"/>
      <c r="AM11" s="48"/>
      <c r="AN11" s="48"/>
      <c r="AO11" s="48"/>
      <c r="AP11" s="48"/>
      <c r="AQ11" s="48"/>
      <c r="AR11" s="48"/>
      <c r="AS11" s="48"/>
      <c r="AT11" s="48"/>
      <c r="AU11" s="48"/>
      <c r="AV11" s="48"/>
      <c r="AW11" s="48"/>
      <c r="AX11" s="48"/>
      <c r="AY11" s="48"/>
    </row>
    <row r="12" spans="1:57" s="15" customFormat="1" ht="22.5" customHeight="1">
      <c r="A12" s="48"/>
      <c r="B12" s="761" t="s">
        <v>44</v>
      </c>
      <c r="C12" s="762"/>
      <c r="D12" s="762"/>
      <c r="E12" s="762"/>
      <c r="F12" s="762"/>
      <c r="G12" s="763"/>
      <c r="H12" s="902" t="str">
        <f>IF(基本情報入力シート!L30="","",基本情報入力シート!L30)</f>
        <v>厚労　花子</v>
      </c>
      <c r="I12" s="903"/>
      <c r="J12" s="903"/>
      <c r="K12" s="903"/>
      <c r="L12" s="903"/>
      <c r="M12" s="903"/>
      <c r="N12" s="903"/>
      <c r="O12" s="903"/>
      <c r="P12" s="903"/>
      <c r="Q12" s="903"/>
      <c r="R12" s="903"/>
      <c r="S12" s="903"/>
      <c r="T12" s="903"/>
      <c r="U12" s="903"/>
      <c r="V12" s="903"/>
      <c r="W12" s="903"/>
      <c r="X12" s="903"/>
      <c r="Y12" s="903"/>
      <c r="Z12" s="903"/>
      <c r="AA12" s="903"/>
      <c r="AB12" s="903"/>
      <c r="AC12" s="903"/>
      <c r="AD12" s="903"/>
      <c r="AE12" s="903"/>
      <c r="AF12" s="903"/>
      <c r="AG12" s="903"/>
      <c r="AH12" s="903"/>
      <c r="AI12" s="903"/>
      <c r="AJ12" s="903"/>
      <c r="AK12" s="904"/>
      <c r="AL12" s="48"/>
      <c r="AM12" s="48"/>
      <c r="AN12" s="48"/>
      <c r="AO12" s="48"/>
      <c r="AP12" s="48"/>
      <c r="AQ12" s="48"/>
      <c r="AR12" s="48"/>
      <c r="AS12" s="48"/>
      <c r="AT12" s="48"/>
      <c r="AU12" s="48"/>
      <c r="AV12" s="48"/>
      <c r="AW12" s="48"/>
      <c r="AX12" s="48"/>
      <c r="AY12" s="48"/>
    </row>
    <row r="13" spans="1:57" s="15" customFormat="1" ht="18.75" customHeight="1">
      <c r="A13" s="48"/>
      <c r="B13" s="751" t="s">
        <v>45</v>
      </c>
      <c r="C13" s="751"/>
      <c r="D13" s="751"/>
      <c r="E13" s="751"/>
      <c r="F13" s="751"/>
      <c r="G13" s="751"/>
      <c r="H13" s="752" t="s">
        <v>26</v>
      </c>
      <c r="I13" s="751"/>
      <c r="J13" s="751"/>
      <c r="K13" s="751"/>
      <c r="L13" s="753" t="str">
        <f>IF(基本情報入力シート!L31="","",基本情報入力シート!L31)</f>
        <v>03-3571-XXXX</v>
      </c>
      <c r="M13" s="754"/>
      <c r="N13" s="754"/>
      <c r="O13" s="754"/>
      <c r="P13" s="754"/>
      <c r="Q13" s="754"/>
      <c r="R13" s="754"/>
      <c r="S13" s="754"/>
      <c r="T13" s="754"/>
      <c r="U13" s="755"/>
      <c r="V13" s="756" t="s">
        <v>27</v>
      </c>
      <c r="W13" s="757"/>
      <c r="X13" s="757"/>
      <c r="Y13" s="752"/>
      <c r="Z13" s="753" t="str">
        <f>IF(基本情報入力シート!L32="","",基本情報入力シート!L32)</f>
        <v>aaa@aaa.aa.jp</v>
      </c>
      <c r="AA13" s="754"/>
      <c r="AB13" s="754"/>
      <c r="AC13" s="754"/>
      <c r="AD13" s="754"/>
      <c r="AE13" s="754"/>
      <c r="AF13" s="754"/>
      <c r="AG13" s="754"/>
      <c r="AH13" s="754"/>
      <c r="AI13" s="754"/>
      <c r="AJ13" s="754"/>
      <c r="AK13" s="755"/>
      <c r="AL13" s="48"/>
      <c r="AM13" s="48"/>
      <c r="AN13" s="48"/>
      <c r="AO13" s="48"/>
      <c r="AP13" s="48"/>
      <c r="AQ13" s="48"/>
      <c r="AR13" s="48"/>
      <c r="AS13" s="48"/>
      <c r="AT13" s="48"/>
      <c r="AU13" s="48"/>
      <c r="AV13" s="48"/>
      <c r="AW13" s="48"/>
      <c r="AX13" s="48"/>
      <c r="AY13" s="48"/>
    </row>
    <row r="14" spans="1:57" ht="7.5" customHeight="1">
      <c r="A14" s="47"/>
      <c r="B14" s="52"/>
      <c r="C14" s="52"/>
      <c r="D14" s="52"/>
      <c r="E14" s="52"/>
      <c r="F14" s="52"/>
      <c r="G14" s="52"/>
      <c r="H14" s="52"/>
      <c r="I14" s="52"/>
      <c r="J14" s="52"/>
      <c r="K14" s="52"/>
      <c r="L14" s="52"/>
      <c r="M14" s="52"/>
      <c r="N14" s="52"/>
      <c r="O14" s="52"/>
      <c r="P14" s="52"/>
      <c r="Q14" s="52"/>
      <c r="R14" s="52"/>
      <c r="S14" s="52"/>
      <c r="T14" s="52"/>
      <c r="U14" s="52"/>
      <c r="V14" s="52"/>
      <c r="W14" s="52"/>
      <c r="X14" s="52"/>
      <c r="Y14" s="52"/>
      <c r="Z14" s="52"/>
      <c r="AA14" s="52"/>
      <c r="AB14" s="52"/>
      <c r="AC14" s="52"/>
      <c r="AD14" s="52"/>
      <c r="AE14" s="52"/>
      <c r="AF14" s="52"/>
      <c r="AG14" s="52"/>
      <c r="AH14" s="52"/>
      <c r="AI14" s="52"/>
      <c r="AJ14" s="52"/>
      <c r="AK14" s="52"/>
      <c r="AL14" s="47"/>
      <c r="AM14" s="47"/>
      <c r="AN14" s="47"/>
      <c r="AO14" s="47"/>
      <c r="AP14" s="47"/>
      <c r="AQ14" s="47"/>
      <c r="AR14" s="47"/>
      <c r="AS14" s="47"/>
      <c r="AT14" s="47"/>
      <c r="AU14" s="47"/>
      <c r="AV14" s="47"/>
      <c r="AW14" s="47"/>
      <c r="AX14" s="47"/>
      <c r="AY14" s="47"/>
    </row>
    <row r="15" spans="1:57" ht="21.6" customHeight="1">
      <c r="A15" s="47"/>
      <c r="B15" s="345" t="s">
        <v>46</v>
      </c>
      <c r="C15" s="346"/>
      <c r="D15" s="346"/>
      <c r="E15" s="346"/>
      <c r="F15" s="346"/>
      <c r="G15" s="346"/>
      <c r="H15" s="346"/>
      <c r="I15" s="346"/>
      <c r="J15" s="346"/>
      <c r="K15" s="346"/>
      <c r="L15" s="346"/>
      <c r="M15" s="346"/>
      <c r="N15" s="346"/>
      <c r="O15" s="346"/>
      <c r="P15" s="346"/>
      <c r="Q15" s="346"/>
      <c r="R15" s="346"/>
      <c r="S15" s="346"/>
      <c r="T15" s="346"/>
      <c r="U15" s="346"/>
      <c r="V15" s="346"/>
      <c r="W15" s="346"/>
      <c r="X15" s="346"/>
      <c r="Y15" s="346"/>
      <c r="Z15" s="346"/>
      <c r="AA15" s="346"/>
      <c r="AB15" s="346"/>
      <c r="AC15" s="346"/>
      <c r="AD15" s="346"/>
      <c r="AE15" s="346"/>
      <c r="AF15" s="346"/>
      <c r="AG15" s="346"/>
      <c r="AH15" s="346"/>
      <c r="AI15" s="346"/>
      <c r="AJ15" s="346"/>
      <c r="AK15" s="346"/>
      <c r="AL15" s="47"/>
      <c r="AM15" s="47"/>
      <c r="AN15" s="47"/>
      <c r="AO15" s="47"/>
      <c r="AP15" s="47"/>
      <c r="AQ15" s="47"/>
      <c r="AR15" s="47"/>
      <c r="AS15" s="47"/>
      <c r="AT15" s="47"/>
      <c r="AU15" s="47"/>
      <c r="AV15" s="47"/>
      <c r="AW15" s="47"/>
      <c r="AX15" s="47"/>
      <c r="AY15" s="47"/>
    </row>
    <row r="16" spans="1:57" ht="18.75" customHeight="1">
      <c r="B16" s="775" t="s">
        <v>47</v>
      </c>
      <c r="C16" s="776"/>
      <c r="D16" s="776"/>
      <c r="E16" s="776"/>
      <c r="F16" s="776"/>
      <c r="G16" s="776"/>
      <c r="H16" s="776"/>
      <c r="I16" s="776"/>
      <c r="J16" s="776"/>
      <c r="K16" s="776"/>
      <c r="L16" s="776"/>
      <c r="M16" s="776"/>
      <c r="N16" s="776"/>
      <c r="O16" s="776"/>
      <c r="P16" s="776"/>
      <c r="Q16" s="776"/>
      <c r="R16" s="776"/>
      <c r="S16" s="776"/>
      <c r="T16" s="776"/>
      <c r="U16" s="776"/>
      <c r="V16" s="776"/>
      <c r="W16" s="777"/>
      <c r="X16" s="52"/>
      <c r="Y16" s="52"/>
      <c r="Z16" s="52"/>
      <c r="AA16" s="52"/>
      <c r="AB16" s="52"/>
      <c r="AC16" s="52"/>
      <c r="AD16" s="52"/>
      <c r="AE16" s="52"/>
      <c r="AF16" s="52"/>
      <c r="AG16" s="52"/>
      <c r="AH16" s="52"/>
      <c r="AI16" s="52"/>
      <c r="AJ16" s="52"/>
      <c r="AK16" s="52"/>
      <c r="AL16" s="47"/>
      <c r="AM16" s="47"/>
      <c r="AN16" s="47"/>
      <c r="AO16" s="47"/>
      <c r="AP16" s="47"/>
      <c r="AQ16" s="47"/>
      <c r="AR16" s="47"/>
      <c r="AS16" s="47"/>
      <c r="AT16" s="47"/>
      <c r="AU16" s="47"/>
      <c r="AV16" s="47"/>
      <c r="AW16" s="47"/>
      <c r="AX16" s="47"/>
      <c r="AY16" s="47"/>
    </row>
    <row r="17" spans="1:51" ht="26.25" customHeight="1" thickBot="1">
      <c r="A17" s="47"/>
      <c r="B17" s="347" t="s">
        <v>48</v>
      </c>
      <c r="C17" s="778" t="s">
        <v>49</v>
      </c>
      <c r="D17" s="778"/>
      <c r="E17" s="778"/>
      <c r="F17" s="778"/>
      <c r="G17" s="778"/>
      <c r="H17" s="778"/>
      <c r="I17" s="778"/>
      <c r="J17" s="778"/>
      <c r="K17" s="778"/>
      <c r="L17" s="778"/>
      <c r="M17" s="778"/>
      <c r="N17" s="778"/>
      <c r="O17" s="778"/>
      <c r="P17" s="779"/>
      <c r="Q17" s="780">
        <f>'別紙様式2-2（処遇改善加算　個票）'!L5</f>
        <v>27794424</v>
      </c>
      <c r="R17" s="781"/>
      <c r="S17" s="781"/>
      <c r="T17" s="781"/>
      <c r="U17" s="781"/>
      <c r="V17" s="782"/>
      <c r="W17" s="348" t="s">
        <v>50</v>
      </c>
      <c r="X17" s="47"/>
      <c r="Y17" s="47"/>
      <c r="Z17" s="52"/>
      <c r="AA17" s="52"/>
      <c r="AB17" s="52"/>
      <c r="AC17" s="52"/>
      <c r="AD17" s="47"/>
      <c r="AE17" s="47"/>
      <c r="AF17" s="47"/>
      <c r="AG17" s="47"/>
      <c r="AH17" s="47"/>
      <c r="AI17" s="47"/>
      <c r="AJ17" s="47"/>
      <c r="AK17" s="47"/>
      <c r="AL17" s="47"/>
      <c r="AM17" s="47"/>
      <c r="AN17" s="47"/>
      <c r="AO17" s="47"/>
      <c r="AP17" s="47"/>
      <c r="AQ17" s="47"/>
      <c r="AR17" s="47"/>
      <c r="AS17" s="47"/>
      <c r="AT17" s="47"/>
      <c r="AU17" s="47"/>
      <c r="AV17" s="47"/>
      <c r="AW17" s="47"/>
      <c r="AX17" s="47"/>
      <c r="AY17" s="47"/>
    </row>
    <row r="18" spans="1:51" ht="30" customHeight="1" thickBot="1">
      <c r="A18" s="47"/>
      <c r="B18" s="347" t="s">
        <v>51</v>
      </c>
      <c r="C18" s="831" t="s">
        <v>52</v>
      </c>
      <c r="D18" s="831"/>
      <c r="E18" s="831"/>
      <c r="F18" s="831"/>
      <c r="G18" s="831"/>
      <c r="H18" s="831"/>
      <c r="I18" s="831"/>
      <c r="J18" s="831"/>
      <c r="K18" s="831"/>
      <c r="L18" s="831"/>
      <c r="M18" s="831"/>
      <c r="N18" s="831"/>
      <c r="O18" s="831"/>
      <c r="P18" s="831"/>
      <c r="Q18" s="742">
        <v>0</v>
      </c>
      <c r="R18" s="743"/>
      <c r="S18" s="743"/>
      <c r="T18" s="743"/>
      <c r="U18" s="743"/>
      <c r="V18" s="744"/>
      <c r="W18" s="349" t="s">
        <v>50</v>
      </c>
      <c r="X18" s="52" t="s">
        <v>53</v>
      </c>
      <c r="Y18" s="350"/>
      <c r="Z18" s="47"/>
      <c r="AA18" s="47"/>
      <c r="AB18" s="47"/>
      <c r="AC18" s="47"/>
      <c r="AD18" s="47"/>
      <c r="AE18" s="47"/>
      <c r="AF18" s="47"/>
      <c r="AG18" s="47"/>
      <c r="AH18" s="47"/>
      <c r="AI18" s="47"/>
      <c r="AJ18" s="47"/>
      <c r="AK18" s="47"/>
      <c r="AL18" s="47"/>
    </row>
    <row r="19" spans="1:51" ht="28.5" customHeight="1" thickBot="1">
      <c r="A19" s="47"/>
      <c r="B19" s="351" t="s">
        <v>54</v>
      </c>
      <c r="C19" s="831" t="s">
        <v>55</v>
      </c>
      <c r="D19" s="778"/>
      <c r="E19" s="778"/>
      <c r="F19" s="778"/>
      <c r="G19" s="778"/>
      <c r="H19" s="778"/>
      <c r="I19" s="778"/>
      <c r="J19" s="778"/>
      <c r="K19" s="778"/>
      <c r="L19" s="778"/>
      <c r="M19" s="778"/>
      <c r="N19" s="778"/>
      <c r="O19" s="778"/>
      <c r="P19" s="779"/>
      <c r="Q19" s="780">
        <f>Q17+Q18</f>
        <v>27794424</v>
      </c>
      <c r="R19" s="781"/>
      <c r="S19" s="781"/>
      <c r="T19" s="781"/>
      <c r="U19" s="781"/>
      <c r="V19" s="782"/>
      <c r="W19" s="352" t="s">
        <v>50</v>
      </c>
      <c r="X19" s="52" t="s">
        <v>53</v>
      </c>
      <c r="Y19" s="906" t="str">
        <f>IF(H7="", "", IFERROR(IF(Q20&gt;=Q19,"○","×"),""))</f>
        <v>○</v>
      </c>
      <c r="Z19" s="47"/>
      <c r="AA19" s="47"/>
      <c r="AB19" s="47"/>
      <c r="AC19" s="47"/>
      <c r="AD19" s="47"/>
      <c r="AE19" s="47"/>
      <c r="AF19" s="47"/>
      <c r="AG19" s="47"/>
      <c r="AH19" s="47"/>
      <c r="AI19" s="47"/>
      <c r="AJ19" s="47"/>
      <c r="AK19" s="47"/>
      <c r="AL19" s="47"/>
      <c r="AM19" s="771" t="s">
        <v>56</v>
      </c>
      <c r="AN19" s="772"/>
      <c r="AO19" s="772"/>
      <c r="AP19" s="772"/>
      <c r="AQ19" s="772"/>
      <c r="AR19" s="772"/>
      <c r="AS19" s="772"/>
      <c r="AT19" s="772"/>
      <c r="AU19" s="772"/>
      <c r="AV19" s="772"/>
      <c r="AW19" s="772"/>
      <c r="AX19" s="772"/>
      <c r="AY19" s="773"/>
    </row>
    <row r="20" spans="1:51" ht="44.4" customHeight="1" thickBot="1">
      <c r="A20" s="47"/>
      <c r="B20" s="353" t="s">
        <v>57</v>
      </c>
      <c r="C20" s="774" t="s">
        <v>2177</v>
      </c>
      <c r="D20" s="774"/>
      <c r="E20" s="774"/>
      <c r="F20" s="774"/>
      <c r="G20" s="774"/>
      <c r="H20" s="774"/>
      <c r="I20" s="774"/>
      <c r="J20" s="774"/>
      <c r="K20" s="774"/>
      <c r="L20" s="774"/>
      <c r="M20" s="774"/>
      <c r="N20" s="774"/>
      <c r="O20" s="774"/>
      <c r="P20" s="774"/>
      <c r="Q20" s="742">
        <v>27794424</v>
      </c>
      <c r="R20" s="743"/>
      <c r="S20" s="743"/>
      <c r="T20" s="743"/>
      <c r="U20" s="743"/>
      <c r="V20" s="744"/>
      <c r="W20" s="354" t="s">
        <v>50</v>
      </c>
      <c r="X20" s="52" t="s">
        <v>53</v>
      </c>
      <c r="Y20" s="907"/>
      <c r="Z20" s="52"/>
      <c r="AA20" s="355"/>
      <c r="AB20" s="47"/>
      <c r="AC20" s="47"/>
      <c r="AD20" s="47"/>
      <c r="AE20" s="47"/>
      <c r="AF20" s="47"/>
      <c r="AG20" s="47"/>
      <c r="AH20" s="47"/>
      <c r="AI20" s="47"/>
      <c r="AJ20" s="47"/>
      <c r="AK20" s="47"/>
      <c r="AL20" s="47"/>
      <c r="AM20" s="47"/>
      <c r="AN20" s="47"/>
      <c r="AO20" s="47"/>
      <c r="AP20" s="47"/>
      <c r="AQ20" s="47"/>
      <c r="AR20" s="47"/>
      <c r="AS20" s="47"/>
      <c r="AT20" s="47"/>
      <c r="AU20" s="47"/>
      <c r="AV20" s="47"/>
      <c r="AW20" s="47"/>
      <c r="AX20" s="47"/>
      <c r="AY20" s="47"/>
    </row>
    <row r="21" spans="1:51" ht="6" customHeight="1">
      <c r="A21" s="52"/>
      <c r="B21" s="47"/>
      <c r="C21" s="47"/>
      <c r="D21" s="47"/>
      <c r="E21" s="47"/>
      <c r="F21" s="47"/>
      <c r="G21" s="47"/>
      <c r="H21" s="47"/>
      <c r="I21" s="47"/>
      <c r="J21" s="47"/>
      <c r="K21" s="47"/>
      <c r="L21" s="47"/>
      <c r="M21" s="47"/>
      <c r="N21" s="47"/>
      <c r="O21" s="47"/>
      <c r="P21" s="47"/>
      <c r="Q21" s="47"/>
      <c r="R21" s="47"/>
      <c r="S21" s="47"/>
      <c r="T21" s="47"/>
      <c r="U21" s="47"/>
      <c r="V21" s="47"/>
      <c r="W21" s="47"/>
      <c r="X21" s="47"/>
      <c r="Y21" s="47"/>
      <c r="Z21" s="47"/>
      <c r="AA21" s="47"/>
      <c r="AB21" s="47"/>
      <c r="AC21" s="47"/>
      <c r="AD21" s="47"/>
      <c r="AE21" s="47"/>
      <c r="AF21" s="47"/>
      <c r="AG21" s="47"/>
      <c r="AH21" s="47"/>
      <c r="AI21" s="47"/>
      <c r="AJ21" s="47"/>
      <c r="AK21" s="47"/>
      <c r="AL21" s="47"/>
      <c r="AM21" s="47"/>
      <c r="AN21" s="47"/>
      <c r="AO21" s="47"/>
      <c r="AP21" s="47"/>
      <c r="AQ21" s="47"/>
      <c r="AR21" s="47"/>
      <c r="AS21" s="47"/>
      <c r="AT21" s="47"/>
      <c r="AU21" s="356"/>
      <c r="AV21" s="357"/>
      <c r="AW21" s="47"/>
      <c r="AX21" s="47"/>
      <c r="AY21" s="47"/>
    </row>
    <row r="22" spans="1:51" ht="16.5" customHeight="1">
      <c r="A22" s="203"/>
      <c r="B22" s="358" t="s">
        <v>58</v>
      </c>
      <c r="C22" s="47"/>
      <c r="D22" s="47"/>
      <c r="E22" s="47"/>
      <c r="F22" s="47"/>
      <c r="G22" s="47"/>
      <c r="H22" s="47"/>
      <c r="I22" s="47"/>
      <c r="J22" s="47"/>
      <c r="K22" s="47"/>
      <c r="L22" s="47"/>
      <c r="M22" s="47"/>
      <c r="N22" s="47"/>
      <c r="O22" s="47"/>
      <c r="P22" s="47"/>
      <c r="Q22" s="47"/>
      <c r="R22" s="47"/>
      <c r="S22" s="47"/>
      <c r="T22" s="47"/>
      <c r="U22" s="47"/>
      <c r="V22" s="47"/>
      <c r="W22" s="47"/>
      <c r="X22" s="47"/>
      <c r="Y22" s="47"/>
      <c r="Z22" s="47"/>
      <c r="AA22" s="47"/>
      <c r="AB22" s="47"/>
      <c r="AC22" s="47"/>
      <c r="AD22" s="47"/>
      <c r="AE22" s="47"/>
      <c r="AF22" s="47"/>
      <c r="AG22" s="47"/>
      <c r="AH22" s="47"/>
      <c r="AI22" s="47"/>
      <c r="AJ22" s="47"/>
      <c r="AK22" s="47"/>
      <c r="AL22" s="47"/>
      <c r="AM22" s="47"/>
      <c r="AN22" s="47"/>
      <c r="AO22" s="47"/>
      <c r="AP22" s="47"/>
      <c r="AQ22" s="47"/>
      <c r="AR22" s="47"/>
      <c r="AS22" s="47"/>
      <c r="AT22" s="47"/>
      <c r="AU22" s="47"/>
      <c r="AV22" s="47"/>
      <c r="AW22" s="47"/>
      <c r="AX22" s="47"/>
      <c r="AY22" s="47"/>
    </row>
    <row r="23" spans="1:51" ht="43.2" customHeight="1">
      <c r="A23" s="47"/>
      <c r="B23" s="359" t="s">
        <v>59</v>
      </c>
      <c r="C23" s="916" t="s">
        <v>2298</v>
      </c>
      <c r="D23" s="916"/>
      <c r="E23" s="916"/>
      <c r="F23" s="916"/>
      <c r="G23" s="916"/>
      <c r="H23" s="916"/>
      <c r="I23" s="916"/>
      <c r="J23" s="916"/>
      <c r="K23" s="916"/>
      <c r="L23" s="916"/>
      <c r="M23" s="916"/>
      <c r="N23" s="916"/>
      <c r="O23" s="916"/>
      <c r="P23" s="916"/>
      <c r="Q23" s="916"/>
      <c r="R23" s="916"/>
      <c r="S23" s="916"/>
      <c r="T23" s="916"/>
      <c r="U23" s="916"/>
      <c r="V23" s="916"/>
      <c r="W23" s="916"/>
      <c r="X23" s="916"/>
      <c r="Y23" s="916"/>
      <c r="Z23" s="916"/>
      <c r="AA23" s="916"/>
      <c r="AB23" s="916"/>
      <c r="AC23" s="916"/>
      <c r="AD23" s="916"/>
      <c r="AE23" s="916"/>
      <c r="AF23" s="916"/>
      <c r="AG23" s="916"/>
      <c r="AH23" s="916"/>
      <c r="AI23" s="916"/>
      <c r="AJ23" s="916"/>
      <c r="AK23" s="916"/>
      <c r="AL23" s="47"/>
      <c r="AM23" s="47"/>
      <c r="AN23" s="47"/>
      <c r="AO23" s="47"/>
      <c r="AP23" s="47"/>
      <c r="AQ23" s="47"/>
      <c r="AR23" s="47"/>
      <c r="AS23" s="47"/>
      <c r="AT23" s="47"/>
      <c r="AU23" s="47"/>
      <c r="AV23" s="47"/>
      <c r="AW23" s="47"/>
      <c r="AX23" s="47"/>
      <c r="AY23" s="47"/>
    </row>
    <row r="24" spans="1:51" ht="25.2" customHeight="1">
      <c r="A24" s="47"/>
      <c r="B24" s="359" t="s">
        <v>59</v>
      </c>
      <c r="C24" s="916" t="s">
        <v>60</v>
      </c>
      <c r="D24" s="916"/>
      <c r="E24" s="916"/>
      <c r="F24" s="916"/>
      <c r="G24" s="916"/>
      <c r="H24" s="916"/>
      <c r="I24" s="916"/>
      <c r="J24" s="916"/>
      <c r="K24" s="916"/>
      <c r="L24" s="916"/>
      <c r="M24" s="916"/>
      <c r="N24" s="916"/>
      <c r="O24" s="916"/>
      <c r="P24" s="916"/>
      <c r="Q24" s="916"/>
      <c r="R24" s="916"/>
      <c r="S24" s="916"/>
      <c r="T24" s="916"/>
      <c r="U24" s="916"/>
      <c r="V24" s="916"/>
      <c r="W24" s="916"/>
      <c r="X24" s="916"/>
      <c r="Y24" s="916"/>
      <c r="Z24" s="916"/>
      <c r="AA24" s="916"/>
      <c r="AB24" s="916"/>
      <c r="AC24" s="916"/>
      <c r="AD24" s="916"/>
      <c r="AE24" s="916"/>
      <c r="AF24" s="916"/>
      <c r="AG24" s="916"/>
      <c r="AH24" s="916"/>
      <c r="AI24" s="916"/>
      <c r="AJ24" s="916"/>
      <c r="AK24" s="916"/>
      <c r="AL24" s="47"/>
      <c r="AM24" s="47"/>
      <c r="AN24" s="47"/>
      <c r="AO24" s="47"/>
      <c r="AP24" s="47"/>
      <c r="AQ24" s="47"/>
      <c r="AR24" s="47"/>
      <c r="AS24" s="47"/>
      <c r="AT24" s="47"/>
      <c r="AU24" s="47"/>
      <c r="AV24" s="47"/>
      <c r="AW24" s="47"/>
      <c r="AX24" s="47"/>
      <c r="AY24" s="47"/>
    </row>
    <row r="25" spans="1:51" ht="6" customHeight="1">
      <c r="A25" s="47"/>
      <c r="B25" s="54"/>
      <c r="C25" s="54"/>
      <c r="D25" s="54"/>
      <c r="E25" s="54"/>
      <c r="F25" s="360"/>
      <c r="G25" s="95"/>
      <c r="H25" s="95"/>
      <c r="I25" s="95"/>
      <c r="J25" s="95"/>
      <c r="K25" s="95"/>
      <c r="L25" s="95"/>
      <c r="M25" s="361"/>
      <c r="N25" s="361"/>
      <c r="O25" s="361"/>
      <c r="P25" s="361"/>
      <c r="Q25" s="361"/>
      <c r="R25" s="361"/>
      <c r="S25" s="361"/>
      <c r="T25" s="361"/>
      <c r="U25" s="361"/>
      <c r="V25" s="361"/>
      <c r="W25" s="361"/>
      <c r="X25" s="361"/>
      <c r="Y25" s="361"/>
      <c r="Z25" s="361"/>
      <c r="AA25" s="361"/>
      <c r="AB25" s="361"/>
      <c r="AC25" s="361"/>
      <c r="AD25" s="361"/>
      <c r="AE25" s="361"/>
      <c r="AF25" s="361"/>
      <c r="AG25" s="361"/>
      <c r="AH25" s="361"/>
      <c r="AI25" s="361"/>
      <c r="AJ25" s="361"/>
      <c r="AK25" s="361"/>
      <c r="AL25" s="48"/>
      <c r="AM25" s="48"/>
      <c r="AN25" s="47"/>
      <c r="AO25" s="47"/>
      <c r="AP25" s="47"/>
      <c r="AQ25" s="47"/>
      <c r="AR25" s="47"/>
      <c r="AS25" s="47"/>
      <c r="AT25" s="47"/>
      <c r="AU25" s="47"/>
      <c r="AV25" s="47"/>
      <c r="AW25" s="362"/>
      <c r="AX25" s="47"/>
      <c r="AY25" s="47"/>
    </row>
    <row r="26" spans="1:51" ht="21" customHeight="1">
      <c r="A26" s="47"/>
      <c r="B26" s="917" t="s">
        <v>2175</v>
      </c>
      <c r="C26" s="917"/>
      <c r="D26" s="917"/>
      <c r="E26" s="917"/>
      <c r="F26" s="917"/>
      <c r="G26" s="917"/>
      <c r="H26" s="917"/>
      <c r="I26" s="917"/>
      <c r="J26" s="917"/>
      <c r="K26" s="917"/>
      <c r="L26" s="917"/>
      <c r="M26" s="917"/>
      <c r="N26" s="917"/>
      <c r="O26" s="917"/>
      <c r="P26" s="917"/>
      <c r="Q26" s="917"/>
      <c r="R26" s="917"/>
      <c r="S26" s="917"/>
      <c r="T26" s="917"/>
      <c r="U26" s="917"/>
      <c r="V26" s="917"/>
      <c r="W26" s="917"/>
      <c r="X26" s="917"/>
      <c r="Y26" s="917"/>
      <c r="Z26" s="917"/>
      <c r="AA26" s="917"/>
      <c r="AB26" s="917"/>
      <c r="AC26" s="917"/>
      <c r="AD26" s="917"/>
      <c r="AE26" s="917"/>
      <c r="AF26" s="917"/>
      <c r="AG26" s="917"/>
      <c r="AH26" s="917"/>
      <c r="AI26" s="917"/>
      <c r="AJ26" s="917"/>
      <c r="AK26" s="917"/>
      <c r="AL26" s="47"/>
      <c r="AM26" s="47"/>
      <c r="AN26" s="47"/>
      <c r="AO26" s="47"/>
      <c r="AP26" s="47"/>
      <c r="AQ26" s="47"/>
      <c r="AR26" s="47"/>
      <c r="AS26" s="47"/>
      <c r="AT26" s="47"/>
      <c r="AU26" s="47"/>
      <c r="AV26" s="47"/>
      <c r="AW26" s="47"/>
      <c r="AX26" s="47"/>
      <c r="AY26" s="47"/>
    </row>
    <row r="27" spans="1:51" ht="18" customHeight="1" thickBot="1">
      <c r="A27" s="47"/>
      <c r="B27" s="918" t="s">
        <v>61</v>
      </c>
      <c r="C27" s="918"/>
      <c r="D27" s="918"/>
      <c r="E27" s="918"/>
      <c r="F27" s="918"/>
      <c r="G27" s="918"/>
      <c r="H27" s="918"/>
      <c r="I27" s="918"/>
      <c r="J27" s="918"/>
      <c r="K27" s="918"/>
      <c r="L27" s="918"/>
      <c r="M27" s="918"/>
      <c r="N27" s="918"/>
      <c r="O27" s="918"/>
      <c r="P27" s="918"/>
      <c r="Q27" s="918"/>
      <c r="R27" s="918"/>
      <c r="S27" s="918"/>
      <c r="T27" s="918"/>
      <c r="U27" s="918"/>
      <c r="V27" s="918"/>
      <c r="W27" s="918"/>
      <c r="X27" s="918"/>
      <c r="Y27" s="918"/>
      <c r="Z27" s="918"/>
      <c r="AA27" s="918"/>
      <c r="AB27" s="918"/>
      <c r="AC27" s="918"/>
      <c r="AD27" s="918"/>
      <c r="AE27" s="918"/>
      <c r="AF27" s="918"/>
      <c r="AG27" s="918"/>
      <c r="AH27" s="918"/>
      <c r="AI27" s="918"/>
      <c r="AJ27" s="918"/>
      <c r="AK27" s="918"/>
      <c r="AL27" s="47"/>
      <c r="AM27" s="47"/>
      <c r="AN27" s="47"/>
      <c r="AO27" s="47"/>
      <c r="AP27" s="47"/>
      <c r="AQ27" s="47"/>
      <c r="AR27" s="47"/>
      <c r="AS27" s="362"/>
      <c r="AT27" s="47"/>
      <c r="AU27" s="47"/>
      <c r="AV27" s="47"/>
      <c r="AW27" s="47"/>
      <c r="AX27" s="47"/>
      <c r="AY27" s="47"/>
    </row>
    <row r="28" spans="1:51" ht="18" customHeight="1" thickBot="1">
      <c r="A28" s="47"/>
      <c r="B28" s="848" t="s">
        <v>62</v>
      </c>
      <c r="C28" s="778"/>
      <c r="D28" s="778"/>
      <c r="E28" s="778"/>
      <c r="F28" s="778"/>
      <c r="G28" s="778"/>
      <c r="H28" s="778"/>
      <c r="I28" s="778"/>
      <c r="J28" s="778"/>
      <c r="K28" s="778"/>
      <c r="L28" s="778"/>
      <c r="M28" s="778"/>
      <c r="N28" s="778"/>
      <c r="O28" s="778"/>
      <c r="P28" s="778"/>
      <c r="Q28" s="778"/>
      <c r="R28" s="778"/>
      <c r="S28" s="778"/>
      <c r="T28" s="778"/>
      <c r="U28" s="778"/>
      <c r="V28" s="778"/>
      <c r="W28" s="778"/>
      <c r="X28" s="778"/>
      <c r="Y28" s="778"/>
      <c r="Z28" s="778"/>
      <c r="AA28" s="363"/>
      <c r="AB28" s="363"/>
      <c r="AC28" s="363"/>
      <c r="AD28" s="363"/>
      <c r="AE28" s="363"/>
      <c r="AF28" s="363"/>
      <c r="AG28" s="363"/>
      <c r="AH28" s="363"/>
      <c r="AI28" s="363"/>
      <c r="AJ28" s="364"/>
      <c r="AK28" s="365" t="str" cm="1">
        <f t="array" ref="AK28:AL28">IF(H7="", "", IF('別紙様式2-2（処遇改善加算　個票）'!AE9:AF9="○", "○", "×"))</f>
        <v>○</v>
      </c>
      <c r="AL28" s="362" t="str">
        <v>×</v>
      </c>
      <c r="AM28" s="47"/>
      <c r="AN28" s="47"/>
      <c r="AO28" s="47"/>
      <c r="AP28" s="47"/>
      <c r="AQ28" s="47"/>
      <c r="AR28" s="362"/>
      <c r="AS28" s="47"/>
      <c r="AT28" s="47"/>
      <c r="AU28" s="47"/>
      <c r="AV28" s="47"/>
      <c r="AW28" s="47"/>
      <c r="AX28" s="47"/>
    </row>
    <row r="29" spans="1:51" ht="18" customHeight="1" thickBot="1">
      <c r="A29" s="47"/>
      <c r="B29" s="366" t="s">
        <v>48</v>
      </c>
      <c r="C29" s="778" t="s">
        <v>63</v>
      </c>
      <c r="D29" s="778"/>
      <c r="E29" s="778"/>
      <c r="F29" s="778"/>
      <c r="G29" s="778"/>
      <c r="H29" s="778"/>
      <c r="I29" s="778"/>
      <c r="J29" s="778"/>
      <c r="K29" s="778"/>
      <c r="L29" s="778"/>
      <c r="M29" s="778"/>
      <c r="N29" s="778"/>
      <c r="O29" s="778"/>
      <c r="P29" s="778"/>
      <c r="Q29" s="778"/>
      <c r="R29" s="778"/>
      <c r="S29" s="778"/>
      <c r="T29" s="919">
        <f>'別紙様式2-2（処遇改善加算　個票）'!L6</f>
        <v>12008544</v>
      </c>
      <c r="U29" s="920"/>
      <c r="V29" s="920"/>
      <c r="W29" s="920"/>
      <c r="X29" s="920"/>
      <c r="Y29" s="921"/>
      <c r="Z29" s="352" t="s">
        <v>50</v>
      </c>
      <c r="AA29" s="94" t="s">
        <v>53</v>
      </c>
      <c r="AB29" s="906" t="str">
        <f>IF(H7="", "", IFERROR(IF(T30&gt;=T29,"○","×"),""))</f>
        <v>○</v>
      </c>
      <c r="AC29" s="367"/>
      <c r="AD29" s="368"/>
      <c r="AE29" s="368"/>
      <c r="AF29" s="368"/>
      <c r="AG29" s="368"/>
      <c r="AH29" s="368"/>
      <c r="AI29" s="368"/>
      <c r="AJ29" s="368"/>
      <c r="AK29" s="368"/>
      <c r="AL29" s="47"/>
      <c r="AM29" s="832" t="s">
        <v>64</v>
      </c>
      <c r="AN29" s="833"/>
      <c r="AO29" s="833"/>
      <c r="AP29" s="833"/>
      <c r="AQ29" s="833"/>
      <c r="AR29" s="833"/>
      <c r="AS29" s="833"/>
      <c r="AT29" s="833"/>
      <c r="AU29" s="833"/>
      <c r="AV29" s="833"/>
      <c r="AW29" s="833"/>
      <c r="AX29" s="833"/>
      <c r="AY29" s="834"/>
    </row>
    <row r="30" spans="1:51" ht="28.5" customHeight="1" thickBot="1">
      <c r="A30" s="47"/>
      <c r="B30" s="366" t="s">
        <v>51</v>
      </c>
      <c r="C30" s="831" t="s">
        <v>65</v>
      </c>
      <c r="D30" s="831"/>
      <c r="E30" s="831"/>
      <c r="F30" s="831"/>
      <c r="G30" s="831"/>
      <c r="H30" s="831"/>
      <c r="I30" s="831"/>
      <c r="J30" s="831"/>
      <c r="K30" s="831"/>
      <c r="L30" s="831"/>
      <c r="M30" s="831"/>
      <c r="N30" s="831"/>
      <c r="O30" s="831"/>
      <c r="P30" s="831"/>
      <c r="Q30" s="831"/>
      <c r="R30" s="831"/>
      <c r="S30" s="831"/>
      <c r="T30" s="788">
        <v>12008544</v>
      </c>
      <c r="U30" s="789"/>
      <c r="V30" s="789"/>
      <c r="W30" s="789"/>
      <c r="X30" s="789"/>
      <c r="Y30" s="790"/>
      <c r="Z30" s="349" t="s">
        <v>50</v>
      </c>
      <c r="AA30" s="94" t="s">
        <v>53</v>
      </c>
      <c r="AB30" s="907"/>
      <c r="AC30" s="367"/>
      <c r="AD30" s="368"/>
      <c r="AE30" s="368"/>
      <c r="AF30" s="368"/>
      <c r="AG30" s="368"/>
      <c r="AH30" s="368"/>
      <c r="AI30" s="368"/>
      <c r="AJ30" s="368"/>
      <c r="AK30" s="368"/>
      <c r="AL30" s="47"/>
      <c r="AM30" s="835"/>
      <c r="AN30" s="836"/>
      <c r="AO30" s="836"/>
      <c r="AP30" s="836"/>
      <c r="AQ30" s="836"/>
      <c r="AR30" s="836"/>
      <c r="AS30" s="836"/>
      <c r="AT30" s="836"/>
      <c r="AU30" s="836"/>
      <c r="AV30" s="836"/>
      <c r="AW30" s="836"/>
      <c r="AX30" s="836"/>
      <c r="AY30" s="837"/>
    </row>
    <row r="31" spans="1:51" ht="3.75" customHeight="1">
      <c r="A31" s="47"/>
      <c r="B31" s="358"/>
      <c r="C31" s="369"/>
      <c r="D31" s="370"/>
      <c r="E31" s="370"/>
      <c r="F31" s="370"/>
      <c r="G31" s="370"/>
      <c r="H31" s="370"/>
      <c r="I31" s="370"/>
      <c r="J31" s="370"/>
      <c r="K31" s="370"/>
      <c r="L31" s="370"/>
      <c r="M31" s="370"/>
      <c r="N31" s="370"/>
      <c r="O31" s="370"/>
      <c r="P31" s="370"/>
      <c r="Q31" s="370"/>
      <c r="R31" s="370"/>
      <c r="S31" s="370"/>
      <c r="T31" s="370"/>
      <c r="U31" s="370"/>
      <c r="V31" s="370"/>
      <c r="W31" s="370"/>
      <c r="X31" s="370"/>
      <c r="Y31" s="370"/>
      <c r="Z31" s="370"/>
      <c r="AA31" s="370"/>
      <c r="AB31" s="370"/>
      <c r="AC31" s="370"/>
      <c r="AD31" s="370"/>
      <c r="AE31" s="370"/>
      <c r="AF31" s="370"/>
      <c r="AG31" s="370"/>
      <c r="AH31" s="370"/>
      <c r="AI31" s="370"/>
      <c r="AJ31" s="370"/>
      <c r="AK31" s="370"/>
      <c r="AL31" s="370"/>
      <c r="AM31" s="371"/>
      <c r="AN31" s="371"/>
      <c r="AO31" s="371"/>
      <c r="AP31" s="371"/>
      <c r="AQ31" s="47"/>
      <c r="AR31" s="47"/>
      <c r="AS31" s="47"/>
      <c r="AT31" s="47"/>
      <c r="AU31" s="47"/>
      <c r="AV31" s="47"/>
      <c r="AW31" s="47"/>
      <c r="AX31" s="362"/>
      <c r="AY31" s="47"/>
    </row>
    <row r="32" spans="1:51">
      <c r="A32" s="47"/>
      <c r="B32" s="358" t="s">
        <v>58</v>
      </c>
      <c r="C32" s="52"/>
      <c r="D32" s="52"/>
      <c r="E32" s="52"/>
      <c r="F32" s="52"/>
      <c r="G32" s="52"/>
      <c r="H32" s="52"/>
      <c r="I32" s="52"/>
      <c r="J32" s="52"/>
      <c r="K32" s="52"/>
      <c r="L32" s="52"/>
      <c r="M32" s="52"/>
      <c r="N32" s="52"/>
      <c r="O32" s="52"/>
      <c r="P32" s="52"/>
      <c r="Q32" s="52"/>
      <c r="R32" s="52"/>
      <c r="S32" s="52"/>
      <c r="T32" s="52"/>
      <c r="U32" s="52"/>
      <c r="V32" s="52"/>
      <c r="W32" s="52"/>
      <c r="X32" s="52"/>
      <c r="Y32" s="52"/>
      <c r="Z32" s="52"/>
      <c r="AA32" s="52"/>
      <c r="AB32" s="52"/>
      <c r="AC32" s="52"/>
      <c r="AD32" s="52"/>
      <c r="AE32" s="52"/>
      <c r="AF32" s="52"/>
      <c r="AG32" s="52"/>
      <c r="AH32" s="52"/>
      <c r="AI32" s="52"/>
      <c r="AJ32" s="52"/>
      <c r="AK32" s="52"/>
      <c r="AL32" s="372"/>
      <c r="AM32" s="371"/>
      <c r="AN32" s="371"/>
      <c r="AO32" s="371"/>
      <c r="AP32" s="371"/>
      <c r="AQ32" s="47"/>
      <c r="AR32" s="47"/>
      <c r="AS32" s="47"/>
      <c r="AT32" s="47"/>
      <c r="AU32" s="47"/>
      <c r="AV32" s="47"/>
      <c r="AW32" s="47"/>
      <c r="AX32" s="362"/>
      <c r="AY32" s="47"/>
    </row>
    <row r="33" spans="1:56" ht="19.95" customHeight="1">
      <c r="A33" s="47"/>
      <c r="B33" s="359" t="s">
        <v>59</v>
      </c>
      <c r="C33" s="799" t="s">
        <v>66</v>
      </c>
      <c r="D33" s="799"/>
      <c r="E33" s="799"/>
      <c r="F33" s="799"/>
      <c r="G33" s="799"/>
      <c r="H33" s="799"/>
      <c r="I33" s="799"/>
      <c r="J33" s="799"/>
      <c r="K33" s="799"/>
      <c r="L33" s="799"/>
      <c r="M33" s="799"/>
      <c r="N33" s="799"/>
      <c r="O33" s="799"/>
      <c r="P33" s="799"/>
      <c r="Q33" s="799"/>
      <c r="R33" s="799"/>
      <c r="S33" s="799"/>
      <c r="T33" s="799"/>
      <c r="U33" s="799"/>
      <c r="V33" s="799"/>
      <c r="W33" s="799"/>
      <c r="X33" s="799"/>
      <c r="Y33" s="799"/>
      <c r="Z33" s="799"/>
      <c r="AA33" s="799"/>
      <c r="AB33" s="799"/>
      <c r="AC33" s="799"/>
      <c r="AD33" s="799"/>
      <c r="AE33" s="799"/>
      <c r="AF33" s="799"/>
      <c r="AG33" s="799"/>
      <c r="AH33" s="799"/>
      <c r="AI33" s="799"/>
      <c r="AJ33" s="799"/>
      <c r="AK33" s="799"/>
      <c r="AL33" s="372"/>
      <c r="AM33" s="371"/>
      <c r="AN33" s="371"/>
      <c r="AO33" s="371"/>
      <c r="AP33" s="371"/>
      <c r="AQ33" s="47"/>
      <c r="AR33" s="47"/>
      <c r="AS33" s="47"/>
      <c r="AT33" s="47"/>
      <c r="AU33" s="47"/>
      <c r="AV33" s="47"/>
      <c r="AW33" s="47"/>
      <c r="AX33" s="362"/>
      <c r="AY33" s="47"/>
    </row>
    <row r="34" spans="1:56" ht="7.5" customHeight="1">
      <c r="A34" s="47"/>
      <c r="B34" s="359"/>
      <c r="C34" s="373"/>
      <c r="D34" s="373"/>
      <c r="E34" s="373"/>
      <c r="F34" s="373"/>
      <c r="G34" s="373"/>
      <c r="H34" s="373"/>
      <c r="I34" s="373"/>
      <c r="J34" s="373"/>
      <c r="K34" s="373"/>
      <c r="L34" s="373"/>
      <c r="M34" s="373"/>
      <c r="N34" s="373"/>
      <c r="O34" s="373"/>
      <c r="P34" s="373"/>
      <c r="Q34" s="373"/>
      <c r="R34" s="373"/>
      <c r="S34" s="373"/>
      <c r="T34" s="373"/>
      <c r="U34" s="373"/>
      <c r="V34" s="373"/>
      <c r="W34" s="373"/>
      <c r="X34" s="373"/>
      <c r="Y34" s="373"/>
      <c r="Z34" s="373"/>
      <c r="AA34" s="373"/>
      <c r="AB34" s="373"/>
      <c r="AC34" s="373"/>
      <c r="AD34" s="373"/>
      <c r="AE34" s="373"/>
      <c r="AF34" s="373"/>
      <c r="AG34" s="373"/>
      <c r="AH34" s="373"/>
      <c r="AI34" s="373"/>
      <c r="AJ34" s="373"/>
      <c r="AK34" s="373"/>
      <c r="AL34" s="372"/>
      <c r="AM34" s="371"/>
      <c r="AN34" s="371"/>
      <c r="AO34" s="371"/>
      <c r="AP34" s="371"/>
      <c r="AQ34" s="47"/>
      <c r="AR34" s="47"/>
      <c r="AS34" s="47"/>
      <c r="AT34" s="47"/>
      <c r="AU34" s="47"/>
      <c r="AV34" s="47"/>
      <c r="AW34" s="47"/>
      <c r="AX34" s="362"/>
      <c r="AY34" s="47"/>
    </row>
    <row r="35" spans="1:56" ht="42" customHeight="1" thickBot="1">
      <c r="A35" s="47"/>
      <c r="B35" s="800" t="s">
        <v>67</v>
      </c>
      <c r="C35" s="800"/>
      <c r="D35" s="800"/>
      <c r="E35" s="800"/>
      <c r="F35" s="800"/>
      <c r="G35" s="800"/>
      <c r="H35" s="800"/>
      <c r="I35" s="800"/>
      <c r="J35" s="800"/>
      <c r="K35" s="800"/>
      <c r="L35" s="800"/>
      <c r="M35" s="800"/>
      <c r="N35" s="800"/>
      <c r="O35" s="800"/>
      <c r="P35" s="800"/>
      <c r="Q35" s="800"/>
      <c r="R35" s="800"/>
      <c r="S35" s="800"/>
      <c r="T35" s="800"/>
      <c r="U35" s="800"/>
      <c r="V35" s="800"/>
      <c r="W35" s="800"/>
      <c r="X35" s="800"/>
      <c r="Y35" s="800"/>
      <c r="Z35" s="800"/>
      <c r="AA35" s="800"/>
      <c r="AB35" s="800"/>
      <c r="AC35" s="800"/>
      <c r="AD35" s="800"/>
      <c r="AE35" s="800"/>
      <c r="AF35" s="800"/>
      <c r="AG35" s="800"/>
      <c r="AH35" s="800"/>
      <c r="AI35" s="800"/>
      <c r="AJ35" s="800"/>
      <c r="AK35" s="800"/>
      <c r="AL35" s="47"/>
      <c r="AM35" s="47"/>
      <c r="AN35" s="47"/>
      <c r="AO35" s="47"/>
      <c r="AP35" s="47"/>
      <c r="AQ35" s="47"/>
      <c r="AR35" s="47"/>
      <c r="AS35" s="47"/>
      <c r="AT35" s="47"/>
      <c r="AU35" s="47"/>
      <c r="AV35" s="47"/>
      <c r="AW35" s="47"/>
      <c r="AX35" s="47"/>
      <c r="AY35" s="47"/>
    </row>
    <row r="36" spans="1:56" ht="19.2" customHeight="1" thickBot="1">
      <c r="A36" s="47"/>
      <c r="B36" s="848" t="s">
        <v>68</v>
      </c>
      <c r="C36" s="778"/>
      <c r="D36" s="778"/>
      <c r="E36" s="778"/>
      <c r="F36" s="778"/>
      <c r="G36" s="778"/>
      <c r="H36" s="778"/>
      <c r="I36" s="778"/>
      <c r="J36" s="778"/>
      <c r="K36" s="778"/>
      <c r="L36" s="778"/>
      <c r="M36" s="778"/>
      <c r="N36" s="778"/>
      <c r="O36" s="778"/>
      <c r="P36" s="778"/>
      <c r="Q36" s="778"/>
      <c r="R36" s="778"/>
      <c r="S36" s="778"/>
      <c r="T36" s="778"/>
      <c r="U36" s="778"/>
      <c r="V36" s="778"/>
      <c r="W36" s="778"/>
      <c r="X36" s="778"/>
      <c r="Y36" s="778"/>
      <c r="Z36" s="778"/>
      <c r="AA36" s="363"/>
      <c r="AB36" s="363"/>
      <c r="AC36" s="363"/>
      <c r="AD36" s="363"/>
      <c r="AE36" s="363"/>
      <c r="AF36" s="363"/>
      <c r="AG36" s="363"/>
      <c r="AH36" s="363"/>
      <c r="AI36" s="363"/>
      <c r="AJ36" s="363"/>
      <c r="AK36" s="365" t="str" cm="1">
        <f t="array" ref="AK36:AL36">IF(H7="", "", IF('別紙様式2-2（処遇改善加算　個票）'!AG9:AH9="○", "○", "×"))</f>
        <v>○</v>
      </c>
      <c r="AL36" s="362" t="str">
        <v>×</v>
      </c>
      <c r="AM36" s="47"/>
      <c r="AN36" s="47"/>
      <c r="AO36" s="47"/>
      <c r="AP36" s="47"/>
      <c r="AQ36" s="47"/>
      <c r="AR36" s="47"/>
      <c r="AS36" s="47"/>
      <c r="AT36" s="47"/>
      <c r="AU36" s="47"/>
      <c r="AV36" s="47"/>
      <c r="AW36" s="47"/>
      <c r="AX36" s="47"/>
      <c r="AY36" s="47"/>
    </row>
    <row r="37" spans="1:56" ht="28.5" customHeight="1" thickBot="1">
      <c r="A37" s="47"/>
      <c r="B37" s="562" t="s">
        <v>48</v>
      </c>
      <c r="C37" s="933" t="s">
        <v>69</v>
      </c>
      <c r="D37" s="933"/>
      <c r="E37" s="933"/>
      <c r="F37" s="933"/>
      <c r="G37" s="933"/>
      <c r="H37" s="933"/>
      <c r="I37" s="933"/>
      <c r="J37" s="933"/>
      <c r="K37" s="933"/>
      <c r="L37" s="933"/>
      <c r="M37" s="933"/>
      <c r="N37" s="933"/>
      <c r="O37" s="933"/>
      <c r="P37" s="933"/>
      <c r="Q37" s="933"/>
      <c r="R37" s="933"/>
      <c r="S37" s="934"/>
      <c r="T37" s="737">
        <f>'別紙様式2-2（処遇改善加算　個票）'!L7</f>
        <v>2440140</v>
      </c>
      <c r="U37" s="738"/>
      <c r="V37" s="738"/>
      <c r="W37" s="738"/>
      <c r="X37" s="738"/>
      <c r="Y37" s="374" t="s">
        <v>50</v>
      </c>
      <c r="Z37" s="375" t="s">
        <v>53</v>
      </c>
      <c r="AA37" s="376"/>
      <c r="AB37" s="47"/>
      <c r="AC37" s="47"/>
      <c r="AD37" s="47"/>
      <c r="AE37" s="47"/>
      <c r="AF37" s="47"/>
      <c r="AG37" s="47" t="s">
        <v>53</v>
      </c>
      <c r="AH37" s="377" t="str">
        <f>IF(T38&lt;T37,"×","")</f>
        <v/>
      </c>
      <c r="AI37" s="47"/>
      <c r="AJ37" s="47"/>
      <c r="AK37" s="47"/>
      <c r="AL37" s="47"/>
      <c r="AM37" s="739" t="s">
        <v>70</v>
      </c>
      <c r="AN37" s="740"/>
      <c r="AO37" s="740"/>
      <c r="AP37" s="740"/>
      <c r="AQ37" s="740"/>
      <c r="AR37" s="740"/>
      <c r="AS37" s="740"/>
      <c r="AT37" s="740"/>
      <c r="AU37" s="740"/>
      <c r="AV37" s="740"/>
      <c r="AW37" s="740"/>
      <c r="AX37" s="740"/>
      <c r="AY37" s="741"/>
    </row>
    <row r="38" spans="1:56" ht="19.95" customHeight="1" thickBot="1">
      <c r="A38" s="47"/>
      <c r="B38" s="561" t="s">
        <v>51</v>
      </c>
      <c r="C38" s="862" t="s">
        <v>71</v>
      </c>
      <c r="D38" s="862"/>
      <c r="E38" s="862"/>
      <c r="F38" s="862"/>
      <c r="G38" s="862"/>
      <c r="H38" s="862"/>
      <c r="I38" s="862"/>
      <c r="J38" s="862"/>
      <c r="K38" s="862"/>
      <c r="L38" s="862"/>
      <c r="M38" s="862"/>
      <c r="N38" s="862"/>
      <c r="O38" s="862"/>
      <c r="P38" s="862"/>
      <c r="Q38" s="862"/>
      <c r="R38" s="862"/>
      <c r="S38" s="935"/>
      <c r="T38" s="742">
        <v>2440140</v>
      </c>
      <c r="U38" s="743"/>
      <c r="V38" s="743"/>
      <c r="W38" s="743"/>
      <c r="X38" s="744"/>
      <c r="Y38" s="378" t="s">
        <v>50</v>
      </c>
      <c r="Z38" s="22"/>
      <c r="AA38" s="379" t="s">
        <v>72</v>
      </c>
      <c r="AB38" s="745">
        <f>IFERROR(T39/T37*100,0)</f>
        <v>66.666666666666657</v>
      </c>
      <c r="AC38" s="746"/>
      <c r="AD38" s="747"/>
      <c r="AE38" s="380" t="s">
        <v>73</v>
      </c>
      <c r="AF38" s="380" t="s">
        <v>74</v>
      </c>
      <c r="AG38" s="47" t="s">
        <v>53</v>
      </c>
      <c r="AH38" s="350" t="str">
        <f>IF(OR(T37=0, T37=""),"",(IF(AND(AB38&gt;=200/3, T38&gt;=T39),"○","×")))</f>
        <v>○</v>
      </c>
      <c r="AI38" s="360"/>
      <c r="AJ38" s="360"/>
      <c r="AK38" s="360"/>
      <c r="AL38" s="47"/>
      <c r="AM38" s="849" t="s">
        <v>75</v>
      </c>
      <c r="AN38" s="850"/>
      <c r="AO38" s="850"/>
      <c r="AP38" s="850"/>
      <c r="AQ38" s="850"/>
      <c r="AR38" s="850"/>
      <c r="AS38" s="850"/>
      <c r="AT38" s="850"/>
      <c r="AU38" s="850"/>
      <c r="AV38" s="850"/>
      <c r="AW38" s="850"/>
      <c r="AX38" s="850"/>
      <c r="AY38" s="851"/>
    </row>
    <row r="39" spans="1:56" ht="19.95" customHeight="1" thickBot="1">
      <c r="A39" s="47"/>
      <c r="B39" s="381"/>
      <c r="C39" s="791" t="s">
        <v>76</v>
      </c>
      <c r="D39" s="792"/>
      <c r="E39" s="792"/>
      <c r="F39" s="792"/>
      <c r="G39" s="792"/>
      <c r="H39" s="792"/>
      <c r="I39" s="792"/>
      <c r="J39" s="792"/>
      <c r="K39" s="792"/>
      <c r="L39" s="792"/>
      <c r="M39" s="792"/>
      <c r="N39" s="792"/>
      <c r="O39" s="792"/>
      <c r="P39" s="792"/>
      <c r="Q39" s="792"/>
      <c r="R39" s="792"/>
      <c r="S39" s="792"/>
      <c r="T39" s="795">
        <v>1626760</v>
      </c>
      <c r="U39" s="796"/>
      <c r="V39" s="796"/>
      <c r="W39" s="796"/>
      <c r="X39" s="797"/>
      <c r="Y39" s="382" t="s">
        <v>50</v>
      </c>
      <c r="Z39" s="383" t="s">
        <v>53</v>
      </c>
      <c r="AA39" s="57"/>
      <c r="AB39" s="384"/>
      <c r="AC39" s="385"/>
      <c r="AD39" s="386"/>
      <c r="AE39" s="386"/>
      <c r="AF39" s="380"/>
      <c r="AG39" s="47"/>
      <c r="AH39" s="47"/>
      <c r="AI39" s="360"/>
      <c r="AJ39" s="47"/>
      <c r="AK39" s="360"/>
      <c r="AL39" s="360"/>
      <c r="AM39" s="47"/>
      <c r="AN39" s="47"/>
      <c r="AO39" s="47"/>
      <c r="AP39" s="47"/>
      <c r="AQ39" s="47"/>
      <c r="AR39" s="47"/>
      <c r="AS39" s="47"/>
      <c r="AT39" s="47"/>
      <c r="AU39" s="47"/>
      <c r="AV39" s="47"/>
      <c r="AW39" s="47"/>
      <c r="AX39" s="47"/>
      <c r="AY39" s="47"/>
    </row>
    <row r="40" spans="1:56" ht="19.95" customHeight="1">
      <c r="A40" s="47"/>
      <c r="B40" s="387"/>
      <c r="C40" s="793"/>
      <c r="D40" s="794"/>
      <c r="E40" s="794"/>
      <c r="F40" s="794"/>
      <c r="G40" s="794"/>
      <c r="H40" s="794"/>
      <c r="I40" s="794"/>
      <c r="J40" s="794"/>
      <c r="K40" s="794"/>
      <c r="L40" s="794"/>
      <c r="M40" s="794"/>
      <c r="N40" s="794"/>
      <c r="O40" s="794"/>
      <c r="P40" s="794"/>
      <c r="Q40" s="794"/>
      <c r="R40" s="794"/>
      <c r="S40" s="794"/>
      <c r="T40" s="388" t="s">
        <v>72</v>
      </c>
      <c r="U40" s="798">
        <f>T39/12</f>
        <v>135563.33333333334</v>
      </c>
      <c r="V40" s="798"/>
      <c r="W40" s="798"/>
      <c r="X40" s="55" t="s">
        <v>50</v>
      </c>
      <c r="Y40" s="56" t="s">
        <v>74</v>
      </c>
      <c r="Z40" s="47"/>
      <c r="AA40" s="47"/>
      <c r="AB40" s="47"/>
      <c r="AC40" s="47"/>
      <c r="AD40" s="47"/>
      <c r="AE40" s="47"/>
      <c r="AF40" s="47"/>
      <c r="AG40" s="47"/>
      <c r="AH40" s="165"/>
      <c r="AI40" s="360"/>
      <c r="AJ40" s="360">
        <f>COUNTIF('別紙様式2-2（処遇改善加算　個票）'!AJ12:AJ411, "令和７年度中に満たす")</f>
        <v>0</v>
      </c>
      <c r="AK40" s="360"/>
      <c r="AL40" s="360"/>
      <c r="AM40" s="47"/>
      <c r="AN40" s="47"/>
      <c r="AO40" s="47"/>
      <c r="AP40" s="47"/>
      <c r="AQ40" s="47"/>
      <c r="AR40" s="47"/>
      <c r="AS40" s="47"/>
      <c r="AT40" s="47"/>
      <c r="AU40" s="47"/>
      <c r="AV40" s="47"/>
      <c r="AW40" s="47"/>
      <c r="AX40" s="47"/>
      <c r="AY40" s="47"/>
    </row>
    <row r="41" spans="1:56" ht="9.6" customHeight="1" thickBot="1">
      <c r="A41" s="47"/>
      <c r="B41" s="47"/>
      <c r="C41" s="47"/>
      <c r="D41" s="47"/>
      <c r="E41" s="47"/>
      <c r="F41" s="47"/>
      <c r="G41" s="47"/>
      <c r="H41" s="47"/>
      <c r="I41" s="47"/>
      <c r="J41" s="47"/>
      <c r="K41" s="47"/>
      <c r="L41" s="47"/>
      <c r="M41" s="47"/>
      <c r="N41" s="47"/>
      <c r="O41" s="47"/>
      <c r="P41" s="47"/>
      <c r="Q41" s="47"/>
      <c r="R41" s="47"/>
      <c r="S41" s="47"/>
      <c r="T41" s="47"/>
      <c r="U41" s="47"/>
      <c r="V41" s="47"/>
      <c r="W41" s="47"/>
      <c r="X41" s="47"/>
      <c r="Y41" s="47"/>
      <c r="Z41" s="47"/>
      <c r="AA41" s="47"/>
      <c r="AB41" s="47"/>
      <c r="AC41" s="47"/>
      <c r="AD41" s="47"/>
      <c r="AE41" s="47"/>
      <c r="AF41" s="47"/>
      <c r="AG41" s="47"/>
      <c r="AH41" s="47"/>
      <c r="AI41" s="47"/>
      <c r="AJ41" s="360"/>
      <c r="AK41" s="360"/>
      <c r="AL41" s="360"/>
      <c r="AM41" s="47"/>
      <c r="AN41" s="47"/>
      <c r="AO41" s="47"/>
      <c r="AP41" s="47"/>
      <c r="AQ41" s="47"/>
      <c r="AR41" s="47"/>
      <c r="AS41" s="47"/>
      <c r="AT41" s="47"/>
      <c r="AU41" s="47"/>
      <c r="AV41" s="47"/>
      <c r="AW41" s="47"/>
      <c r="AX41" s="47"/>
      <c r="AY41" s="47"/>
    </row>
    <row r="42" spans="1:56" s="53" customFormat="1" ht="19.95" customHeight="1" thickBot="1">
      <c r="A42" s="262"/>
      <c r="B42" s="389" t="s">
        <v>77</v>
      </c>
      <c r="C42" s="389"/>
      <c r="D42" s="389"/>
      <c r="E42" s="389"/>
      <c r="F42" s="389"/>
      <c r="G42" s="389"/>
      <c r="H42" s="389"/>
      <c r="I42" s="389"/>
      <c r="J42" s="389"/>
      <c r="K42" s="389"/>
      <c r="L42" s="389"/>
      <c r="M42" s="389"/>
      <c r="N42" s="389"/>
      <c r="O42" s="389"/>
      <c r="P42" s="389"/>
      <c r="Q42" s="389"/>
      <c r="R42" s="389"/>
      <c r="S42" s="389"/>
      <c r="T42" s="389"/>
      <c r="U42" s="389"/>
      <c r="V42" s="389"/>
      <c r="W42" s="389"/>
      <c r="X42" s="389"/>
      <c r="Y42" s="389"/>
      <c r="Z42" s="389"/>
      <c r="AA42" s="389"/>
      <c r="AB42" s="78"/>
      <c r="AC42" s="78"/>
      <c r="AD42" s="78"/>
      <c r="AE42" s="78"/>
      <c r="AF42" s="78"/>
      <c r="AG42" s="78"/>
      <c r="AH42" s="78"/>
      <c r="AI42" s="78"/>
      <c r="AJ42" s="389"/>
      <c r="AK42" s="47"/>
      <c r="AL42" s="262"/>
      <c r="AM42" s="936" t="str">
        <f>"！令和７年度の加算の要件上は問題ありませんが、「令和７年度中に要件を満たす」としている事業所が"&amp;COUNTIF('別紙様式2-2（処遇改善加算　個票）'!AI:AI, "令和７年度中に満たす")&amp;"か所ありますので、来年度に向けた準備をお願いします。"</f>
        <v>！令和７年度の加算の要件上は問題ありませんが、「令和７年度中に要件を満たす」としている事業所が3か所ありますので、来年度に向けた準備をお願いします。</v>
      </c>
      <c r="AN42" s="937"/>
      <c r="AO42" s="937"/>
      <c r="AP42" s="937"/>
      <c r="AQ42" s="937"/>
      <c r="AR42" s="937"/>
      <c r="AS42" s="937"/>
      <c r="AT42" s="937"/>
      <c r="AU42" s="937"/>
      <c r="AV42" s="937"/>
      <c r="AW42" s="937"/>
      <c r="AX42" s="937"/>
      <c r="AY42" s="938"/>
      <c r="BA42" s="929" t="s">
        <v>78</v>
      </c>
      <c r="BB42" s="929"/>
      <c r="BC42" s="929"/>
      <c r="BD42" s="929"/>
    </row>
    <row r="43" spans="1:56" s="15" customFormat="1" ht="18" customHeight="1" thickBot="1">
      <c r="A43" s="48"/>
      <c r="B43" s="848" t="s">
        <v>79</v>
      </c>
      <c r="C43" s="778"/>
      <c r="D43" s="778"/>
      <c r="E43" s="778"/>
      <c r="F43" s="778"/>
      <c r="G43" s="778"/>
      <c r="H43" s="778"/>
      <c r="I43" s="778"/>
      <c r="J43" s="778"/>
      <c r="K43" s="778"/>
      <c r="L43" s="778"/>
      <c r="M43" s="778"/>
      <c r="N43" s="778"/>
      <c r="O43" s="778"/>
      <c r="P43" s="778"/>
      <c r="Q43" s="778"/>
      <c r="R43" s="778"/>
      <c r="S43" s="778"/>
      <c r="T43" s="778"/>
      <c r="U43" s="778"/>
      <c r="V43" s="778"/>
      <c r="W43" s="778"/>
      <c r="X43" s="778"/>
      <c r="Y43" s="778"/>
      <c r="Z43" s="778"/>
      <c r="AA43" s="778"/>
      <c r="AB43" s="778"/>
      <c r="AC43" s="778"/>
      <c r="AD43" s="778"/>
      <c r="AE43" s="778"/>
      <c r="AF43" s="778"/>
      <c r="AG43" s="778"/>
      <c r="AH43" s="778"/>
      <c r="AI43" s="778"/>
      <c r="AJ43" s="778"/>
      <c r="AK43" s="365" t="str">
        <f>IF(H7="", "", IF('別紙様式2-2（処遇改善加算　個票）'!AI9="○", "○", "×"))</f>
        <v>○</v>
      </c>
      <c r="AL43" s="48"/>
      <c r="AM43" s="939"/>
      <c r="AN43" s="940"/>
      <c r="AO43" s="940"/>
      <c r="AP43" s="940"/>
      <c r="AQ43" s="940"/>
      <c r="AR43" s="940"/>
      <c r="AS43" s="940"/>
      <c r="AT43" s="940"/>
      <c r="AU43" s="940"/>
      <c r="AV43" s="940"/>
      <c r="AW43" s="940"/>
      <c r="AX43" s="940"/>
      <c r="AY43" s="941"/>
      <c r="BA43" s="930">
        <f>COUNTIF('別紙様式2-2（処遇改善加算　個票）'!P:P,"処遇改善加算Ⅰ")+COUNTIF('別紙様式2-2（処遇改善加算　個票）'!P:P,"処遇改善加算Ⅱ")+COUNTIF('別紙様式2-2（処遇改善加算　個票）'!P:P,"処遇改善加算Ⅲ")+COUNTIF('別紙様式2-2（処遇改善加算　個票）'!P:P,"処遇改善加算Ⅳ")</f>
        <v>6</v>
      </c>
      <c r="BB43" s="931"/>
      <c r="BC43" s="931"/>
      <c r="BD43" s="932"/>
    </row>
    <row r="44" spans="1:56" s="15" customFormat="1" ht="6" customHeight="1" thickBot="1">
      <c r="A44" s="48"/>
      <c r="B44" s="923"/>
      <c r="C44" s="923"/>
      <c r="D44" s="923"/>
      <c r="E44" s="923"/>
      <c r="F44" s="923"/>
      <c r="G44" s="923"/>
      <c r="H44" s="923"/>
      <c r="I44" s="923"/>
      <c r="J44" s="923"/>
      <c r="K44" s="923"/>
      <c r="L44" s="923"/>
      <c r="M44" s="923"/>
      <c r="N44" s="923"/>
      <c r="O44" s="923"/>
      <c r="P44" s="923"/>
      <c r="Q44" s="923"/>
      <c r="R44" s="923"/>
      <c r="S44" s="923"/>
      <c r="T44" s="923"/>
      <c r="U44" s="923"/>
      <c r="V44" s="923"/>
      <c r="W44" s="923"/>
      <c r="X44" s="923"/>
      <c r="Y44" s="923"/>
      <c r="Z44" s="923"/>
      <c r="AA44" s="923"/>
      <c r="AB44" s="923"/>
      <c r="AC44" s="923"/>
      <c r="AD44" s="923"/>
      <c r="AE44" s="923"/>
      <c r="AF44" s="923"/>
      <c r="AG44" s="923"/>
      <c r="AH44" s="923"/>
      <c r="AI44" s="923"/>
      <c r="AJ44" s="923"/>
      <c r="AK44" s="923"/>
      <c r="AL44" s="48"/>
      <c r="AM44" s="390"/>
      <c r="AN44" s="390"/>
      <c r="AO44" s="390"/>
      <c r="AP44" s="390"/>
      <c r="AQ44" s="390"/>
      <c r="AR44" s="390"/>
      <c r="AS44" s="390"/>
      <c r="AT44" s="390"/>
      <c r="AU44" s="390"/>
      <c r="AV44" s="390"/>
      <c r="AW44" s="390"/>
      <c r="AX44" s="390"/>
      <c r="AY44" s="390"/>
      <c r="BA44" s="391"/>
      <c r="BB44" s="391"/>
      <c r="BC44" s="391"/>
    </row>
    <row r="45" spans="1:56" s="15" customFormat="1" ht="21" customHeight="1" thickBot="1">
      <c r="A45" s="48"/>
      <c r="B45" s="927" t="s">
        <v>80</v>
      </c>
      <c r="C45" s="927"/>
      <c r="D45" s="927"/>
      <c r="E45" s="927"/>
      <c r="F45" s="927"/>
      <c r="G45" s="927"/>
      <c r="H45" s="927"/>
      <c r="I45" s="927"/>
      <c r="J45" s="927"/>
      <c r="K45" s="927"/>
      <c r="L45" s="927"/>
      <c r="M45" s="927"/>
      <c r="N45" s="927"/>
      <c r="O45" s="927"/>
      <c r="P45" s="927"/>
      <c r="Q45" s="927"/>
      <c r="R45" s="927"/>
      <c r="S45" s="927"/>
      <c r="T45" s="927"/>
      <c r="U45" s="927"/>
      <c r="V45" s="927"/>
      <c r="W45" s="927"/>
      <c r="X45" s="927"/>
      <c r="Y45" s="927"/>
      <c r="Z45" s="927"/>
      <c r="AA45" s="927"/>
      <c r="AB45" s="927"/>
      <c r="AC45" s="927"/>
      <c r="AD45" s="927"/>
      <c r="AE45" s="927"/>
      <c r="AF45" s="927"/>
      <c r="AG45" s="927"/>
      <c r="AH45" s="927"/>
      <c r="AI45" s="927"/>
      <c r="AJ45" s="927"/>
      <c r="AK45" s="927"/>
      <c r="AL45" s="48"/>
      <c r="AM45" s="936" t="str">
        <f>"！令和７年度の加算の要件上は問題ありませんが、「令和７年度中に要件を満たす」としている事業所が"&amp;COUNTIF('別紙様式2-2（処遇改善加算　個票）'!AJ:AJ, "令和７年度中に満たす")&amp;"か所ありますので、来年度に向けた準備をお願いします。"</f>
        <v>！令和７年度の加算の要件上は問題ありませんが、「令和７年度中に要件を満たす」としている事業所が0か所ありますので、来年度に向けた準備をお願いします。</v>
      </c>
      <c r="AN45" s="937"/>
      <c r="AO45" s="937"/>
      <c r="AP45" s="937"/>
      <c r="AQ45" s="937"/>
      <c r="AR45" s="937"/>
      <c r="AS45" s="937"/>
      <c r="AT45" s="937"/>
      <c r="AU45" s="937"/>
      <c r="AV45" s="937"/>
      <c r="AW45" s="937"/>
      <c r="AX45" s="937"/>
      <c r="AY45" s="938"/>
      <c r="BA45" s="929" t="s">
        <v>81</v>
      </c>
      <c r="BB45" s="929"/>
      <c r="BC45" s="929"/>
      <c r="BD45" s="929"/>
    </row>
    <row r="46" spans="1:56" s="15" customFormat="1" ht="18" customHeight="1" thickBot="1">
      <c r="A46" s="48"/>
      <c r="B46" s="924" t="s">
        <v>82</v>
      </c>
      <c r="C46" s="925"/>
      <c r="D46" s="925"/>
      <c r="E46" s="925"/>
      <c r="F46" s="925"/>
      <c r="G46" s="925"/>
      <c r="H46" s="925"/>
      <c r="I46" s="925"/>
      <c r="J46" s="925"/>
      <c r="K46" s="925"/>
      <c r="L46" s="925"/>
      <c r="M46" s="925"/>
      <c r="N46" s="925"/>
      <c r="O46" s="925"/>
      <c r="P46" s="925"/>
      <c r="Q46" s="925"/>
      <c r="R46" s="925"/>
      <c r="S46" s="925"/>
      <c r="T46" s="925"/>
      <c r="U46" s="925"/>
      <c r="V46" s="925"/>
      <c r="W46" s="925"/>
      <c r="X46" s="925"/>
      <c r="Y46" s="925"/>
      <c r="Z46" s="925"/>
      <c r="AA46" s="925"/>
      <c r="AB46" s="925"/>
      <c r="AC46" s="925"/>
      <c r="AD46" s="925"/>
      <c r="AE46" s="925"/>
      <c r="AF46" s="925"/>
      <c r="AG46" s="925"/>
      <c r="AH46" s="925"/>
      <c r="AI46" s="925"/>
      <c r="AJ46" s="926"/>
      <c r="AK46" s="365" t="str">
        <f>IF(H7="", "", IF('別紙様式2-2（処遇改善加算　個票）'!AJ9="○", "○", "×"))</f>
        <v>○</v>
      </c>
      <c r="AL46" s="48"/>
      <c r="AM46" s="939"/>
      <c r="AN46" s="940"/>
      <c r="AO46" s="940"/>
      <c r="AP46" s="940"/>
      <c r="AQ46" s="940"/>
      <c r="AR46" s="940"/>
      <c r="AS46" s="940"/>
      <c r="AT46" s="940"/>
      <c r="AU46" s="940"/>
      <c r="AV46" s="940"/>
      <c r="AW46" s="940"/>
      <c r="AX46" s="940"/>
      <c r="AY46" s="941"/>
      <c r="BA46" s="930">
        <f>COUNTIF('別紙様式2-2（処遇改善加算　個票）'!P:P, "処遇改善加算Ⅰ")+COUNTIF('別紙様式2-2（処遇改善加算　個票）'!P:P, "処遇改善加算Ⅱ")+COUNTIF('別紙様式2-2（処遇改善加算　個票）'!P:P, "処遇改善加算Ⅲ")</f>
        <v>2</v>
      </c>
      <c r="BB46" s="931"/>
      <c r="BC46" s="931"/>
      <c r="BD46" s="932"/>
    </row>
    <row r="47" spans="1:56" s="15" customFormat="1" ht="6" customHeight="1">
      <c r="A47" s="48"/>
      <c r="B47" s="372"/>
      <c r="C47" s="372"/>
      <c r="D47" s="372"/>
      <c r="E47" s="372"/>
      <c r="F47" s="372"/>
      <c r="G47" s="372"/>
      <c r="H47" s="372"/>
      <c r="I47" s="372"/>
      <c r="J47" s="372"/>
      <c r="K47" s="372"/>
      <c r="L47" s="372"/>
      <c r="M47" s="372"/>
      <c r="N47" s="372"/>
      <c r="O47" s="372"/>
      <c r="P47" s="372"/>
      <c r="Q47" s="372"/>
      <c r="R47" s="372"/>
      <c r="S47" s="372"/>
      <c r="T47" s="372"/>
      <c r="U47" s="372"/>
      <c r="V47" s="372"/>
      <c r="W47" s="372"/>
      <c r="X47" s="372"/>
      <c r="Y47" s="372"/>
      <c r="Z47" s="372"/>
      <c r="AA47" s="372"/>
      <c r="AB47" s="372"/>
      <c r="AC47" s="372"/>
      <c r="AD47" s="372"/>
      <c r="AE47" s="372"/>
      <c r="AF47" s="372"/>
      <c r="AG47" s="372"/>
      <c r="AH47" s="372"/>
      <c r="AI47" s="372"/>
      <c r="AJ47" s="372"/>
      <c r="AK47" s="372"/>
      <c r="AL47" s="48"/>
      <c r="AM47" s="392"/>
      <c r="AN47" s="48"/>
      <c r="AO47" s="48"/>
      <c r="AP47" s="48"/>
      <c r="AQ47" s="48"/>
      <c r="AR47" s="48"/>
      <c r="AS47" s="48"/>
      <c r="AT47" s="48"/>
      <c r="AU47" s="48"/>
      <c r="AV47" s="48"/>
      <c r="AW47" s="48"/>
      <c r="AX47" s="48"/>
      <c r="AY47" s="48"/>
      <c r="BA47" s="391"/>
      <c r="BB47" s="391"/>
      <c r="BC47" s="391"/>
    </row>
    <row r="48" spans="1:56" s="15" customFormat="1" ht="21.75" customHeight="1" thickBot="1">
      <c r="A48" s="48"/>
      <c r="B48" s="748" t="s">
        <v>83</v>
      </c>
      <c r="C48" s="748"/>
      <c r="D48" s="748"/>
      <c r="E48" s="748"/>
      <c r="F48" s="748"/>
      <c r="G48" s="748"/>
      <c r="H48" s="748"/>
      <c r="I48" s="748"/>
      <c r="J48" s="748"/>
      <c r="K48" s="748"/>
      <c r="L48" s="748"/>
      <c r="M48" s="748"/>
      <c r="N48" s="748"/>
      <c r="O48" s="748"/>
      <c r="P48" s="748"/>
      <c r="Q48" s="748"/>
      <c r="R48" s="748"/>
      <c r="S48" s="748"/>
      <c r="T48" s="748"/>
      <c r="U48" s="748"/>
      <c r="V48" s="748"/>
      <c r="W48" s="748"/>
      <c r="X48" s="748"/>
      <c r="Y48" s="748"/>
      <c r="Z48" s="748"/>
      <c r="AA48" s="748"/>
      <c r="AB48" s="748"/>
      <c r="AC48" s="748"/>
      <c r="AD48" s="748"/>
      <c r="AE48" s="748"/>
      <c r="AF48" s="748"/>
      <c r="AG48" s="748"/>
      <c r="AH48" s="748"/>
      <c r="AI48" s="748"/>
      <c r="AJ48" s="748"/>
      <c r="AK48" s="748"/>
      <c r="AL48" s="48"/>
      <c r="AM48" s="48"/>
      <c r="AN48" s="48"/>
      <c r="AO48" s="48"/>
      <c r="AP48" s="48"/>
      <c r="AQ48" s="48"/>
      <c r="AR48" s="48"/>
      <c r="AS48" s="48"/>
      <c r="AT48" s="48"/>
      <c r="AU48" s="48"/>
      <c r="AV48" s="48"/>
      <c r="AW48" s="48"/>
      <c r="AX48" s="48"/>
      <c r="AY48" s="48"/>
      <c r="BA48" s="953" t="s">
        <v>84</v>
      </c>
      <c r="BB48" s="953"/>
      <c r="BC48" s="953"/>
      <c r="BD48" s="953"/>
    </row>
    <row r="49" spans="1:56" ht="18" customHeight="1" thickBot="1">
      <c r="A49" s="47"/>
      <c r="B49" s="912" t="s">
        <v>85</v>
      </c>
      <c r="C49" s="913"/>
      <c r="D49" s="913"/>
      <c r="E49" s="913"/>
      <c r="F49" s="913"/>
      <c r="G49" s="913"/>
      <c r="H49" s="913"/>
      <c r="I49" s="913"/>
      <c r="J49" s="913"/>
      <c r="K49" s="913"/>
      <c r="L49" s="913"/>
      <c r="M49" s="913"/>
      <c r="N49" s="913"/>
      <c r="O49" s="913"/>
      <c r="P49" s="913"/>
      <c r="Q49" s="913"/>
      <c r="R49" s="913"/>
      <c r="S49" s="913"/>
      <c r="T49" s="913"/>
      <c r="U49" s="913"/>
      <c r="V49" s="913"/>
      <c r="W49" s="913"/>
      <c r="X49" s="913"/>
      <c r="Y49" s="913"/>
      <c r="Z49" s="913"/>
      <c r="AA49" s="913"/>
      <c r="AB49" s="913"/>
      <c r="AC49" s="913"/>
      <c r="AD49" s="913"/>
      <c r="AE49" s="913"/>
      <c r="AF49" s="913"/>
      <c r="AG49" s="913"/>
      <c r="AH49" s="913"/>
      <c r="AI49" s="913"/>
      <c r="AJ49" s="913"/>
      <c r="AK49" s="365" t="str">
        <f>IF(H7="", "", IF('別紙様式2-2（処遇改善加算　個票）'!AK9="○", "○", "×"))</f>
        <v>○</v>
      </c>
      <c r="AL49" s="47"/>
      <c r="AM49" s="47"/>
      <c r="AN49" s="47"/>
      <c r="AO49" s="47"/>
      <c r="AP49" s="47"/>
      <c r="AQ49" s="47"/>
      <c r="AR49" s="47"/>
      <c r="AS49" s="47"/>
      <c r="AT49" s="47"/>
      <c r="AU49" s="47"/>
      <c r="AV49" s="47"/>
      <c r="AW49" s="47"/>
      <c r="AX49" s="362"/>
      <c r="AY49" s="47"/>
      <c r="BA49" s="954">
        <f>COUNTIF('別紙様式2-2（処遇改善加算　個票）'!P:P, "処遇改善加算Ⅰ")+COUNTIF('別紙様式2-2（処遇改善加算　個票）'!P:P, "処遇改善加算Ⅱ")</f>
        <v>2</v>
      </c>
      <c r="BB49" s="954"/>
      <c r="BC49" s="954"/>
      <c r="BD49" s="954"/>
    </row>
    <row r="50" spans="1:56" ht="6" customHeight="1" thickBot="1">
      <c r="A50" s="47"/>
      <c r="B50" s="393"/>
      <c r="C50" s="47"/>
      <c r="D50" s="373"/>
      <c r="E50" s="373"/>
      <c r="F50" s="373"/>
      <c r="G50" s="373"/>
      <c r="H50" s="373"/>
      <c r="I50" s="373"/>
      <c r="J50" s="373"/>
      <c r="K50" s="373"/>
      <c r="L50" s="373"/>
      <c r="M50" s="373"/>
      <c r="N50" s="373"/>
      <c r="O50" s="373"/>
      <c r="P50" s="373"/>
      <c r="Q50" s="373"/>
      <c r="R50" s="373"/>
      <c r="S50" s="373"/>
      <c r="T50" s="373"/>
      <c r="U50" s="373"/>
      <c r="V50" s="373"/>
      <c r="W50" s="373"/>
      <c r="X50" s="373"/>
      <c r="Y50" s="373"/>
      <c r="Z50" s="373"/>
      <c r="AA50" s="373"/>
      <c r="AB50" s="373"/>
      <c r="AC50" s="373"/>
      <c r="AD50" s="373"/>
      <c r="AE50" s="373"/>
      <c r="AF50" s="373"/>
      <c r="AG50" s="373"/>
      <c r="AH50" s="373"/>
      <c r="AI50" s="373"/>
      <c r="AJ50" s="373"/>
      <c r="AK50" s="47"/>
      <c r="AL50" s="47"/>
      <c r="AM50" s="47"/>
      <c r="AN50" s="47"/>
      <c r="AO50" s="47"/>
      <c r="AP50" s="47"/>
      <c r="AQ50" s="47"/>
      <c r="AR50" s="47"/>
      <c r="AS50" s="47"/>
      <c r="AT50" s="47"/>
      <c r="AU50" s="47"/>
      <c r="AV50" s="47"/>
      <c r="AW50" s="362"/>
      <c r="AX50" s="47"/>
      <c r="AY50" s="47"/>
      <c r="BA50" s="391"/>
      <c r="BB50" s="391"/>
      <c r="BC50" s="391"/>
    </row>
    <row r="51" spans="1:56" ht="17.399999999999999" customHeight="1" thickBot="1">
      <c r="A51" s="47"/>
      <c r="B51" s="394" t="s">
        <v>86</v>
      </c>
      <c r="D51" s="395"/>
      <c r="E51" s="395"/>
      <c r="F51" s="395"/>
      <c r="G51" s="395"/>
      <c r="H51" s="395"/>
      <c r="I51" s="395"/>
      <c r="J51" s="395"/>
      <c r="K51" s="395"/>
      <c r="L51" s="395"/>
      <c r="M51" s="395"/>
      <c r="N51" s="395"/>
      <c r="O51" s="395"/>
      <c r="P51" s="395"/>
      <c r="Q51" s="373"/>
      <c r="R51" s="395"/>
      <c r="S51" s="373"/>
      <c r="T51" s="373"/>
      <c r="U51" s="373"/>
      <c r="V51" s="373"/>
      <c r="W51" s="373"/>
      <c r="X51" s="373"/>
      <c r="Y51" s="373"/>
      <c r="Z51" s="373"/>
      <c r="AA51" s="373"/>
      <c r="AB51" s="373"/>
      <c r="AC51" s="373"/>
      <c r="AD51" s="373"/>
      <c r="AE51" s="373"/>
      <c r="AF51" s="373"/>
      <c r="AG51" s="373"/>
      <c r="AH51" s="373"/>
      <c r="AI51" s="373"/>
      <c r="AJ51" s="373"/>
      <c r="AK51" s="350" t="str">
        <f>IF(H7="", "", IF(AK49="○", "", IF(OR(BA53=TRUE,BA54=TRUE,BA55=TRUE,AND(BA56=TRUE,G56&lt;&gt;"")), "○", "×")))</f>
        <v/>
      </c>
      <c r="AL51" s="47"/>
      <c r="AM51" s="396"/>
      <c r="AN51" s="47"/>
      <c r="AO51" s="47"/>
      <c r="AP51" s="47"/>
      <c r="AQ51" s="47"/>
      <c r="AR51" s="47"/>
      <c r="AS51" s="47"/>
      <c r="AT51" s="47"/>
      <c r="AU51" s="47"/>
      <c r="AV51" s="47"/>
      <c r="AW51" s="47"/>
      <c r="AX51" s="362"/>
      <c r="AY51" s="47"/>
      <c r="BA51" s="391"/>
      <c r="BB51" s="391"/>
      <c r="BC51" s="391"/>
    </row>
    <row r="52" spans="1:56" ht="15.6" customHeight="1" thickBot="1">
      <c r="A52" s="48"/>
      <c r="B52" s="397" t="s">
        <v>87</v>
      </c>
      <c r="C52" s="398"/>
      <c r="D52" s="399"/>
      <c r="E52" s="400"/>
      <c r="F52" s="401"/>
      <c r="G52" s="401"/>
      <c r="H52" s="401"/>
      <c r="I52" s="401"/>
      <c r="J52" s="401"/>
      <c r="K52" s="401"/>
      <c r="L52" s="401"/>
      <c r="M52" s="401"/>
      <c r="N52" s="401"/>
      <c r="O52" s="401"/>
      <c r="P52" s="401"/>
      <c r="Q52" s="401"/>
      <c r="R52" s="401"/>
      <c r="S52" s="401"/>
      <c r="T52" s="401"/>
      <c r="U52" s="401"/>
      <c r="V52" s="401"/>
      <c r="W52" s="401"/>
      <c r="X52" s="401"/>
      <c r="Y52" s="401"/>
      <c r="Z52" s="401"/>
      <c r="AA52" s="401"/>
      <c r="AB52" s="401"/>
      <c r="AC52" s="401"/>
      <c r="AD52" s="401"/>
      <c r="AE52" s="401"/>
      <c r="AF52" s="401"/>
      <c r="AG52" s="401"/>
      <c r="AH52" s="401"/>
      <c r="AI52" s="401"/>
      <c r="AJ52" s="401"/>
      <c r="AK52" s="402"/>
      <c r="AL52" s="48"/>
      <c r="AM52" s="849" t="s">
        <v>88</v>
      </c>
      <c r="AN52" s="850"/>
      <c r="AO52" s="850"/>
      <c r="AP52" s="850"/>
      <c r="AQ52" s="850"/>
      <c r="AR52" s="850"/>
      <c r="AS52" s="850"/>
      <c r="AT52" s="850"/>
      <c r="AU52" s="850"/>
      <c r="AV52" s="850"/>
      <c r="AW52" s="850"/>
      <c r="AX52" s="850"/>
      <c r="AY52" s="851"/>
      <c r="BA52" s="391"/>
      <c r="BB52" s="391"/>
      <c r="BC52" s="391"/>
    </row>
    <row r="53" spans="1:56" s="15" customFormat="1" ht="19.95" customHeight="1">
      <c r="A53" s="48"/>
      <c r="B53" s="403"/>
      <c r="C53" s="469"/>
      <c r="D53" s="544" t="s">
        <v>89</v>
      </c>
      <c r="E53" s="545"/>
      <c r="F53" s="545"/>
      <c r="G53" s="545"/>
      <c r="H53" s="545"/>
      <c r="I53" s="545"/>
      <c r="J53" s="545"/>
      <c r="K53" s="545"/>
      <c r="L53" s="545"/>
      <c r="M53" s="545"/>
      <c r="N53" s="545"/>
      <c r="O53" s="545"/>
      <c r="P53" s="545"/>
      <c r="Q53" s="545"/>
      <c r="R53" s="545"/>
      <c r="S53" s="94"/>
      <c r="T53" s="94"/>
      <c r="U53" s="94"/>
      <c r="V53" s="94"/>
      <c r="W53" s="94"/>
      <c r="X53" s="94"/>
      <c r="Y53" s="94"/>
      <c r="Z53" s="94"/>
      <c r="AA53" s="94"/>
      <c r="AB53" s="94"/>
      <c r="AC53" s="94"/>
      <c r="AD53" s="94"/>
      <c r="AE53" s="94"/>
      <c r="AF53" s="94"/>
      <c r="AG53" s="94"/>
      <c r="AH53" s="94"/>
      <c r="AI53" s="95"/>
      <c r="AJ53" s="543"/>
      <c r="AK53" s="404"/>
      <c r="AL53" s="48"/>
      <c r="AM53" s="48"/>
      <c r="AN53" s="405"/>
      <c r="AO53" s="405"/>
      <c r="AP53" s="405"/>
      <c r="AQ53" s="405"/>
      <c r="AR53" s="405"/>
      <c r="AS53" s="405"/>
      <c r="AT53" s="405"/>
      <c r="AU53" s="405"/>
      <c r="AV53" s="406"/>
      <c r="AW53" s="407"/>
      <c r="AX53" s="48"/>
      <c r="AY53" s="48"/>
      <c r="BA53" s="554" t="b">
        <v>0</v>
      </c>
      <c r="BB53" s="391"/>
      <c r="BC53" s="391"/>
    </row>
    <row r="54" spans="1:56" s="15" customFormat="1" ht="19.95" customHeight="1">
      <c r="A54" s="48"/>
      <c r="B54" s="403"/>
      <c r="C54" s="470"/>
      <c r="D54" s="370" t="s">
        <v>90</v>
      </c>
      <c r="E54" s="546"/>
      <c r="F54" s="546"/>
      <c r="G54" s="546"/>
      <c r="H54" s="546"/>
      <c r="I54" s="546"/>
      <c r="J54" s="546"/>
      <c r="K54" s="546"/>
      <c r="L54" s="546"/>
      <c r="M54" s="546"/>
      <c r="N54" s="546"/>
      <c r="O54" s="546"/>
      <c r="P54" s="546"/>
      <c r="Q54" s="546"/>
      <c r="R54" s="546"/>
      <c r="S54" s="546"/>
      <c r="T54" s="94"/>
      <c r="U54" s="94"/>
      <c r="V54" s="94"/>
      <c r="W54" s="94"/>
      <c r="X54" s="94"/>
      <c r="Y54" s="94"/>
      <c r="Z54" s="94"/>
      <c r="AA54" s="94"/>
      <c r="AB54" s="94"/>
      <c r="AC54" s="94"/>
      <c r="AD54" s="94"/>
      <c r="AE54" s="94"/>
      <c r="AF54" s="94"/>
      <c r="AG54" s="94"/>
      <c r="AH54" s="94"/>
      <c r="AI54" s="95"/>
      <c r="AJ54" s="543"/>
      <c r="AK54" s="404"/>
      <c r="AL54" s="48"/>
      <c r="AM54" s="48"/>
      <c r="AN54" s="405"/>
      <c r="AO54" s="405"/>
      <c r="AP54" s="405"/>
      <c r="AQ54" s="405"/>
      <c r="AR54" s="405"/>
      <c r="AS54" s="405"/>
      <c r="AT54" s="405"/>
      <c r="AU54" s="406"/>
      <c r="AV54" s="407"/>
      <c r="AW54" s="48"/>
      <c r="AX54" s="48"/>
      <c r="AY54" s="48"/>
      <c r="BA54" s="554" t="b">
        <v>0</v>
      </c>
      <c r="BB54" s="391"/>
      <c r="BC54" s="391"/>
    </row>
    <row r="55" spans="1:56" s="15" customFormat="1" ht="19.95" customHeight="1" thickBot="1">
      <c r="A55" s="48"/>
      <c r="B55" s="403"/>
      <c r="C55" s="470"/>
      <c r="D55" s="847" t="s">
        <v>91</v>
      </c>
      <c r="E55" s="847"/>
      <c r="F55" s="847"/>
      <c r="G55" s="847"/>
      <c r="H55" s="847"/>
      <c r="I55" s="847"/>
      <c r="J55" s="847"/>
      <c r="K55" s="847"/>
      <c r="L55" s="847"/>
      <c r="M55" s="847"/>
      <c r="N55" s="847"/>
      <c r="O55" s="847"/>
      <c r="P55" s="847"/>
      <c r="Q55" s="847"/>
      <c r="R55" s="847"/>
      <c r="S55" s="847"/>
      <c r="T55" s="847"/>
      <c r="U55" s="847"/>
      <c r="V55" s="847"/>
      <c r="W55" s="847"/>
      <c r="X55" s="847"/>
      <c r="Y55" s="847"/>
      <c r="Z55" s="847"/>
      <c r="AA55" s="847"/>
      <c r="AB55" s="847"/>
      <c r="AC55" s="847"/>
      <c r="AD55" s="847"/>
      <c r="AE55" s="847"/>
      <c r="AF55" s="847"/>
      <c r="AG55" s="847"/>
      <c r="AH55" s="847"/>
      <c r="AI55" s="847"/>
      <c r="AJ55" s="543"/>
      <c r="AK55" s="404"/>
      <c r="AL55" s="405"/>
      <c r="AM55" s="48"/>
      <c r="AN55" s="405"/>
      <c r="AO55" s="405"/>
      <c r="AP55" s="405"/>
      <c r="AQ55" s="405"/>
      <c r="AR55" s="405"/>
      <c r="AS55" s="405"/>
      <c r="AT55" s="405"/>
      <c r="AU55" s="406"/>
      <c r="AV55" s="407"/>
      <c r="AW55" s="48"/>
      <c r="AX55" s="48"/>
      <c r="AY55" s="48"/>
      <c r="BA55" s="554" t="b">
        <v>0</v>
      </c>
      <c r="BB55" s="391"/>
      <c r="BC55" s="391"/>
    </row>
    <row r="56" spans="1:56" s="15" customFormat="1" ht="19.95" customHeight="1" thickBot="1">
      <c r="A56" s="48"/>
      <c r="B56" s="408"/>
      <c r="C56" s="471"/>
      <c r="D56" s="547" t="s">
        <v>92</v>
      </c>
      <c r="E56" s="548"/>
      <c r="F56" s="549"/>
      <c r="G56" s="922"/>
      <c r="H56" s="922"/>
      <c r="I56" s="922"/>
      <c r="J56" s="922"/>
      <c r="K56" s="922"/>
      <c r="L56" s="922"/>
      <c r="M56" s="922"/>
      <c r="N56" s="922"/>
      <c r="O56" s="922"/>
      <c r="P56" s="922"/>
      <c r="Q56" s="922"/>
      <c r="R56" s="922"/>
      <c r="S56" s="922"/>
      <c r="T56" s="922"/>
      <c r="U56" s="922"/>
      <c r="V56" s="922"/>
      <c r="W56" s="922"/>
      <c r="X56" s="922"/>
      <c r="Y56" s="922"/>
      <c r="Z56" s="922"/>
      <c r="AA56" s="922"/>
      <c r="AB56" s="922"/>
      <c r="AC56" s="922"/>
      <c r="AD56" s="922"/>
      <c r="AE56" s="922"/>
      <c r="AF56" s="922"/>
      <c r="AG56" s="922"/>
      <c r="AH56" s="922"/>
      <c r="AI56" s="922"/>
      <c r="AJ56" s="922"/>
      <c r="AK56" s="409" t="s">
        <v>74</v>
      </c>
      <c r="AL56" s="48"/>
      <c r="AM56" s="841" t="s">
        <v>93</v>
      </c>
      <c r="AN56" s="842"/>
      <c r="AO56" s="842"/>
      <c r="AP56" s="842"/>
      <c r="AQ56" s="842"/>
      <c r="AR56" s="842"/>
      <c r="AS56" s="842"/>
      <c r="AT56" s="842"/>
      <c r="AU56" s="842"/>
      <c r="AV56" s="842"/>
      <c r="AW56" s="842"/>
      <c r="AX56" s="842"/>
      <c r="AY56" s="843"/>
      <c r="AZ56" s="410"/>
      <c r="BA56" s="554" t="b">
        <v>0</v>
      </c>
      <c r="BB56" s="391"/>
      <c r="BC56" s="391"/>
    </row>
    <row r="57" spans="1:56" s="15" customFormat="1" ht="4.95" customHeight="1">
      <c r="A57" s="47"/>
      <c r="B57" s="411"/>
      <c r="C57" s="412"/>
      <c r="D57" s="412"/>
      <c r="E57" s="412"/>
      <c r="F57" s="412"/>
      <c r="G57" s="412"/>
      <c r="H57" s="412"/>
      <c r="I57" s="412"/>
      <c r="J57" s="412"/>
      <c r="K57" s="412"/>
      <c r="L57" s="412"/>
      <c r="M57" s="412"/>
      <c r="N57" s="412"/>
      <c r="O57" s="412"/>
      <c r="P57" s="412"/>
      <c r="Q57" s="412"/>
      <c r="R57" s="412"/>
      <c r="S57" s="412"/>
      <c r="T57" s="412"/>
      <c r="U57" s="412"/>
      <c r="V57" s="412"/>
      <c r="W57" s="412"/>
      <c r="X57" s="412"/>
      <c r="Y57" s="412"/>
      <c r="Z57" s="412"/>
      <c r="AA57" s="412"/>
      <c r="AB57" s="412"/>
      <c r="AC57" s="412"/>
      <c r="AD57" s="412"/>
      <c r="AE57" s="412"/>
      <c r="AF57" s="412"/>
      <c r="AG57" s="412"/>
      <c r="AH57" s="412"/>
      <c r="AI57" s="412"/>
      <c r="AJ57" s="412"/>
      <c r="AK57" s="412"/>
      <c r="AL57" s="47"/>
      <c r="AM57" s="48"/>
      <c r="AN57" s="48"/>
      <c r="AO57" s="48"/>
      <c r="AP57" s="48"/>
      <c r="AQ57" s="48"/>
      <c r="AR57" s="48"/>
      <c r="AS57" s="48"/>
      <c r="AT57" s="48"/>
      <c r="AU57" s="48"/>
      <c r="AV57" s="48"/>
      <c r="AW57" s="48"/>
      <c r="AX57" s="48"/>
      <c r="AY57" s="48"/>
      <c r="BA57" s="391"/>
      <c r="BB57" s="391"/>
      <c r="BC57" s="391"/>
    </row>
    <row r="58" spans="1:56" ht="15" customHeight="1" thickBot="1">
      <c r="A58" s="47"/>
      <c r="B58" s="748" t="s">
        <v>2179</v>
      </c>
      <c r="C58" s="748"/>
      <c r="D58" s="748"/>
      <c r="E58" s="748"/>
      <c r="F58" s="748"/>
      <c r="G58" s="748"/>
      <c r="H58" s="748"/>
      <c r="I58" s="748"/>
      <c r="J58" s="748"/>
      <c r="K58" s="748"/>
      <c r="L58" s="748"/>
      <c r="M58" s="748"/>
      <c r="N58" s="748"/>
      <c r="O58" s="748"/>
      <c r="P58" s="748"/>
      <c r="Q58" s="748"/>
      <c r="R58" s="748"/>
      <c r="S58" s="748"/>
      <c r="T58" s="748"/>
      <c r="U58" s="748"/>
      <c r="V58" s="748"/>
      <c r="W58" s="748"/>
      <c r="X58" s="748"/>
      <c r="Y58" s="748"/>
      <c r="Z58" s="748"/>
      <c r="AA58" s="748"/>
      <c r="AB58" s="748"/>
      <c r="AC58" s="748"/>
      <c r="AD58" s="748"/>
      <c r="AE58" s="748"/>
      <c r="AF58" s="748"/>
      <c r="AG58" s="748"/>
      <c r="AH58" s="748"/>
      <c r="AI58" s="748"/>
      <c r="AJ58" s="748"/>
      <c r="AK58" s="748"/>
      <c r="AL58" s="47"/>
      <c r="AM58" s="47"/>
      <c r="AN58" s="47"/>
      <c r="AO58" s="47"/>
      <c r="AP58" s="47"/>
      <c r="AQ58" s="47"/>
      <c r="AR58" s="47"/>
      <c r="AS58" s="47"/>
      <c r="AT58" s="47"/>
      <c r="AU58" s="47"/>
      <c r="AV58" s="47"/>
      <c r="AW58" s="47"/>
      <c r="AX58" s="47"/>
      <c r="AY58" s="47"/>
      <c r="AZ58" s="15"/>
      <c r="BA58" s="953" t="s">
        <v>94</v>
      </c>
      <c r="BB58" s="953"/>
      <c r="BC58" s="953"/>
      <c r="BD58" s="953"/>
    </row>
    <row r="59" spans="1:56" ht="18" customHeight="1" thickBot="1">
      <c r="A59" s="47"/>
      <c r="B59" s="924" t="s">
        <v>95</v>
      </c>
      <c r="C59" s="925"/>
      <c r="D59" s="925"/>
      <c r="E59" s="925"/>
      <c r="F59" s="925"/>
      <c r="G59" s="925"/>
      <c r="H59" s="925"/>
      <c r="I59" s="925"/>
      <c r="J59" s="925"/>
      <c r="K59" s="925"/>
      <c r="L59" s="925"/>
      <c r="M59" s="925"/>
      <c r="N59" s="925"/>
      <c r="O59" s="925"/>
      <c r="P59" s="925"/>
      <c r="Q59" s="925"/>
      <c r="R59" s="925"/>
      <c r="S59" s="925"/>
      <c r="T59" s="925"/>
      <c r="U59" s="925"/>
      <c r="V59" s="925"/>
      <c r="W59" s="925"/>
      <c r="X59" s="925"/>
      <c r="Y59" s="925"/>
      <c r="Z59" s="925"/>
      <c r="AA59" s="925"/>
      <c r="AB59" s="925"/>
      <c r="AC59" s="925"/>
      <c r="AD59" s="925"/>
      <c r="AE59" s="925"/>
      <c r="AF59" s="925"/>
      <c r="AG59" s="925"/>
      <c r="AH59" s="925"/>
      <c r="AI59" s="925"/>
      <c r="AJ59" s="925"/>
      <c r="AK59" s="413" t="str">
        <f>IF(H7="", "", IF('別紙様式2-2（処遇改善加算　個票）'!AL9="○", "○", "×"))</f>
        <v>○</v>
      </c>
      <c r="AL59" s="47"/>
      <c r="AM59" s="47"/>
      <c r="AN59" s="47"/>
      <c r="AO59" s="47"/>
      <c r="AP59" s="47"/>
      <c r="AQ59" s="47"/>
      <c r="AR59" s="47"/>
      <c r="AS59" s="47"/>
      <c r="AT59" s="47"/>
      <c r="AU59" s="47"/>
      <c r="AV59" s="47"/>
      <c r="AW59" s="47"/>
      <c r="AX59" s="47"/>
      <c r="AY59" s="47"/>
      <c r="BA59" s="975">
        <f>COUNTIF('別紙様式2-2（処遇改善加算　個票）'!P:P, "処遇改善加算Ⅰ")</f>
        <v>2</v>
      </c>
      <c r="BB59" s="975"/>
      <c r="BC59" s="975"/>
      <c r="BD59" s="975"/>
    </row>
    <row r="60" spans="1:56" ht="6" customHeight="1">
      <c r="A60" s="48"/>
      <c r="B60" s="54"/>
      <c r="C60" s="54"/>
      <c r="D60" s="54"/>
      <c r="E60" s="54"/>
      <c r="F60" s="360"/>
      <c r="G60" s="95"/>
      <c r="H60" s="95"/>
      <c r="I60" s="95"/>
      <c r="J60" s="95"/>
      <c r="K60" s="95"/>
      <c r="L60" s="95"/>
      <c r="M60" s="414"/>
      <c r="N60" s="414"/>
      <c r="O60" s="414"/>
      <c r="P60" s="414"/>
      <c r="Q60" s="414"/>
      <c r="R60" s="414"/>
      <c r="S60" s="414"/>
      <c r="T60" s="414"/>
      <c r="U60" s="95"/>
      <c r="V60" s="95"/>
      <c r="W60" s="376"/>
      <c r="X60" s="95"/>
      <c r="Y60" s="95"/>
      <c r="Z60" s="95"/>
      <c r="AA60" s="414"/>
      <c r="AB60" s="95"/>
      <c r="AC60" s="95"/>
      <c r="AD60" s="95"/>
      <c r="AE60" s="95"/>
      <c r="AF60" s="95"/>
      <c r="AG60" s="95"/>
      <c r="AH60" s="95"/>
      <c r="AI60" s="95"/>
      <c r="AJ60" s="95"/>
      <c r="AK60" s="95"/>
      <c r="AL60" s="48"/>
      <c r="AM60" s="396"/>
      <c r="AN60" s="47"/>
      <c r="AO60" s="47"/>
      <c r="AP60" s="47"/>
      <c r="AQ60" s="47"/>
      <c r="AR60" s="47"/>
      <c r="AS60" s="47"/>
      <c r="AT60" s="47"/>
      <c r="AU60" s="47"/>
      <c r="AV60" s="47"/>
      <c r="AW60" s="47"/>
      <c r="AX60" s="47"/>
      <c r="AY60" s="47"/>
    </row>
    <row r="61" spans="1:56" s="15" customFormat="1" ht="17.399999999999999" customHeight="1" thickBot="1">
      <c r="A61" s="262"/>
      <c r="B61" s="947" t="s">
        <v>96</v>
      </c>
      <c r="C61" s="947"/>
      <c r="D61" s="947"/>
      <c r="E61" s="947"/>
      <c r="F61" s="947"/>
      <c r="G61" s="947"/>
      <c r="H61" s="947"/>
      <c r="I61" s="947"/>
      <c r="J61" s="947"/>
      <c r="K61" s="947"/>
      <c r="L61" s="947"/>
      <c r="M61" s="947"/>
      <c r="N61" s="947"/>
      <c r="O61" s="947"/>
      <c r="P61" s="947"/>
      <c r="Q61" s="947"/>
      <c r="R61" s="947"/>
      <c r="S61" s="947"/>
      <c r="T61" s="947"/>
      <c r="U61" s="947"/>
      <c r="V61" s="947"/>
      <c r="W61" s="947"/>
      <c r="X61" s="947"/>
      <c r="Y61" s="947"/>
      <c r="Z61" s="947"/>
      <c r="AA61" s="947"/>
      <c r="AB61" s="947"/>
      <c r="AC61" s="947"/>
      <c r="AD61" s="947"/>
      <c r="AE61" s="947"/>
      <c r="AF61" s="947"/>
      <c r="AG61" s="947"/>
      <c r="AH61" s="947"/>
      <c r="AI61" s="947"/>
      <c r="AJ61" s="947"/>
      <c r="AK61" s="947"/>
      <c r="AL61" s="197"/>
      <c r="AM61" s="48"/>
      <c r="AN61" s="415"/>
      <c r="AO61" s="48"/>
      <c r="AP61" s="48"/>
      <c r="AQ61" s="48"/>
      <c r="AR61" s="48"/>
      <c r="AS61" s="48"/>
      <c r="AT61" s="48"/>
      <c r="AU61" s="48"/>
      <c r="AV61" s="48"/>
      <c r="AW61" s="48"/>
      <c r="AX61" s="48"/>
      <c r="AY61" s="48"/>
    </row>
    <row r="62" spans="1:56" s="53" customFormat="1" ht="30" customHeight="1" thickBot="1">
      <c r="A62" s="262"/>
      <c r="B62" s="948" t="s">
        <v>2176</v>
      </c>
      <c r="C62" s="949"/>
      <c r="D62" s="949"/>
      <c r="E62" s="949"/>
      <c r="F62" s="949"/>
      <c r="G62" s="949"/>
      <c r="H62" s="949"/>
      <c r="I62" s="949"/>
      <c r="J62" s="949"/>
      <c r="K62" s="949"/>
      <c r="L62" s="949"/>
      <c r="M62" s="949"/>
      <c r="N62" s="949"/>
      <c r="O62" s="949"/>
      <c r="P62" s="949"/>
      <c r="Q62" s="949"/>
      <c r="R62" s="949"/>
      <c r="S62" s="949"/>
      <c r="T62" s="949"/>
      <c r="U62" s="949"/>
      <c r="V62" s="949"/>
      <c r="W62" s="949"/>
      <c r="X62" s="949"/>
      <c r="Y62" s="949"/>
      <c r="Z62" s="949"/>
      <c r="AA62" s="949"/>
      <c r="AB62" s="949"/>
      <c r="AC62" s="949"/>
      <c r="AD62" s="949"/>
      <c r="AE62" s="949"/>
      <c r="AF62" s="949"/>
      <c r="AG62" s="949"/>
      <c r="AH62" s="949"/>
      <c r="AI62" s="949"/>
      <c r="AJ62" s="949"/>
      <c r="AK62" s="526" t="s">
        <v>2339</v>
      </c>
      <c r="AL62" s="197"/>
      <c r="AM62" s="109"/>
      <c r="AN62" s="109"/>
      <c r="AO62" s="109"/>
      <c r="AP62" s="109"/>
      <c r="AQ62" s="109"/>
      <c r="AR62" s="109"/>
      <c r="AS62" s="109"/>
      <c r="AT62" s="109"/>
      <c r="AU62" s="109"/>
      <c r="AV62" s="109"/>
      <c r="AW62" s="109"/>
      <c r="AX62" s="109"/>
      <c r="AY62" s="109"/>
    </row>
    <row r="63" spans="1:56" s="53" customFormat="1" ht="31.5" customHeight="1" thickBot="1">
      <c r="A63" s="262"/>
      <c r="B63" s="914" t="s">
        <v>97</v>
      </c>
      <c r="C63" s="914"/>
      <c r="D63" s="914"/>
      <c r="E63" s="914"/>
      <c r="F63" s="914"/>
      <c r="G63" s="914"/>
      <c r="H63" s="914"/>
      <c r="I63" s="914"/>
      <c r="J63" s="914"/>
      <c r="K63" s="914"/>
      <c r="L63" s="914"/>
      <c r="M63" s="914"/>
      <c r="N63" s="914"/>
      <c r="O63" s="914"/>
      <c r="P63" s="914"/>
      <c r="Q63" s="914"/>
      <c r="R63" s="914"/>
      <c r="S63" s="914"/>
      <c r="T63" s="914"/>
      <c r="U63" s="914"/>
      <c r="V63" s="914"/>
      <c r="W63" s="914"/>
      <c r="X63" s="914"/>
      <c r="Y63" s="914"/>
      <c r="Z63" s="914"/>
      <c r="AA63" s="914"/>
      <c r="AB63" s="914"/>
      <c r="AC63" s="914"/>
      <c r="AD63" s="914"/>
      <c r="AE63" s="914"/>
      <c r="AF63" s="914"/>
      <c r="AG63" s="914"/>
      <c r="AH63" s="914"/>
      <c r="AI63" s="914"/>
      <c r="AJ63" s="915"/>
      <c r="AK63" s="416" t="str">
        <f>IF(H7="", "", IF(AK62="○", "", IF(OR(AND(AI65="該当", BA72&gt;=2, BA76&gt;=2, BA80&gt;=2, BA85&gt;=2, BA89&gt;=3, OR(E89="✓", E89="誓約"),BA96&gt;=2), AND(AI65="", BA72&gt;=1, BA76&gt;=1, BA80&gt;=1, BA85&gt;=1, BA89&gt;=2, BA96&gt;=1)), "○", "×")))</f>
        <v/>
      </c>
      <c r="AL63" s="197"/>
      <c r="AM63" s="417"/>
      <c r="AN63" s="417"/>
      <c r="AO63" s="417"/>
      <c r="AP63" s="417"/>
      <c r="AQ63" s="417"/>
      <c r="AR63" s="417"/>
      <c r="AS63" s="417"/>
      <c r="AT63" s="417"/>
      <c r="AU63" s="417"/>
      <c r="AV63" s="417"/>
      <c r="AW63" s="417"/>
      <c r="AX63" s="417"/>
      <c r="AY63" s="417"/>
    </row>
    <row r="64" spans="1:56" s="53" customFormat="1" ht="7.95" customHeight="1" thickBot="1">
      <c r="A64" s="262"/>
      <c r="B64" s="418"/>
      <c r="C64" s="418"/>
      <c r="D64" s="418"/>
      <c r="E64" s="418"/>
      <c r="F64" s="418"/>
      <c r="G64" s="418"/>
      <c r="H64" s="418"/>
      <c r="I64" s="418"/>
      <c r="J64" s="418"/>
      <c r="K64" s="418"/>
      <c r="L64" s="418"/>
      <c r="M64" s="418"/>
      <c r="N64" s="418"/>
      <c r="O64" s="418"/>
      <c r="P64" s="418"/>
      <c r="Q64" s="418"/>
      <c r="R64" s="418"/>
      <c r="S64" s="418"/>
      <c r="T64" s="418"/>
      <c r="U64" s="418"/>
      <c r="V64" s="418"/>
      <c r="W64" s="418"/>
      <c r="X64" s="418"/>
      <c r="Y64" s="418"/>
      <c r="Z64" s="418"/>
      <c r="AA64" s="418"/>
      <c r="AB64" s="418"/>
      <c r="AC64" s="418"/>
      <c r="AD64" s="418"/>
      <c r="AE64" s="418"/>
      <c r="AF64" s="418"/>
      <c r="AG64" s="418"/>
      <c r="AH64" s="418"/>
      <c r="AI64" s="418"/>
      <c r="AJ64" s="418"/>
      <c r="AK64" s="419"/>
      <c r="AL64" s="197"/>
      <c r="AM64" s="417"/>
      <c r="AN64" s="417"/>
      <c r="AO64" s="417"/>
      <c r="AP64" s="417"/>
      <c r="AQ64" s="417"/>
      <c r="AR64" s="417"/>
      <c r="AS64" s="417"/>
      <c r="AT64" s="417"/>
      <c r="AU64" s="417"/>
      <c r="AV64" s="417"/>
      <c r="AW64" s="417"/>
      <c r="AX64" s="417"/>
      <c r="AY64" s="417"/>
    </row>
    <row r="65" spans="1:53" ht="13.95" customHeight="1" thickBot="1">
      <c r="A65" s="47"/>
      <c r="B65" s="369" t="s">
        <v>98</v>
      </c>
      <c r="C65" s="370"/>
      <c r="D65" s="370"/>
      <c r="E65" s="370"/>
      <c r="F65" s="370"/>
      <c r="G65" s="370"/>
      <c r="H65" s="370"/>
      <c r="I65" s="370"/>
      <c r="J65" s="370"/>
      <c r="K65" s="370"/>
      <c r="L65" s="370"/>
      <c r="M65" s="370"/>
      <c r="N65" s="370"/>
      <c r="O65" s="370"/>
      <c r="P65" s="370"/>
      <c r="Q65" s="370"/>
      <c r="R65" s="370"/>
      <c r="S65" s="370"/>
      <c r="T65" s="370"/>
      <c r="U65" s="370"/>
      <c r="V65" s="48"/>
      <c r="W65" s="370"/>
      <c r="X65" s="370"/>
      <c r="Y65" s="370"/>
      <c r="Z65" s="370"/>
      <c r="AA65" s="370"/>
      <c r="AB65" s="370"/>
      <c r="AC65" s="370"/>
      <c r="AD65" s="370"/>
      <c r="AE65" s="370"/>
      <c r="AF65" s="370"/>
      <c r="AG65" s="370"/>
      <c r="AH65" s="48"/>
      <c r="AI65" s="950" t="str">
        <f>IF(BA49&gt;0,"該当","")</f>
        <v>該当</v>
      </c>
      <c r="AJ65" s="951"/>
      <c r="AK65" s="952"/>
      <c r="AL65" s="48"/>
      <c r="AM65" s="262"/>
      <c r="AN65" s="262"/>
      <c r="AO65" s="262"/>
      <c r="AP65" s="262"/>
      <c r="AQ65" s="262"/>
      <c r="AR65" s="262"/>
      <c r="AS65" s="262"/>
      <c r="AT65" s="262"/>
      <c r="AU65" s="262"/>
      <c r="AV65" s="262"/>
      <c r="AW65" s="262"/>
      <c r="AX65" s="262"/>
      <c r="AY65" s="262"/>
    </row>
    <row r="66" spans="1:53" ht="45.6" customHeight="1">
      <c r="A66" s="47"/>
      <c r="B66" s="420" t="s">
        <v>99</v>
      </c>
      <c r="C66" s="810" t="s">
        <v>2181</v>
      </c>
      <c r="D66" s="810"/>
      <c r="E66" s="810"/>
      <c r="F66" s="810"/>
      <c r="G66" s="810"/>
      <c r="H66" s="810"/>
      <c r="I66" s="810"/>
      <c r="J66" s="810"/>
      <c r="K66" s="810"/>
      <c r="L66" s="810"/>
      <c r="M66" s="810"/>
      <c r="N66" s="810"/>
      <c r="O66" s="810"/>
      <c r="P66" s="810"/>
      <c r="Q66" s="810"/>
      <c r="R66" s="810"/>
      <c r="S66" s="810"/>
      <c r="T66" s="810"/>
      <c r="U66" s="810"/>
      <c r="V66" s="810"/>
      <c r="W66" s="810"/>
      <c r="X66" s="810"/>
      <c r="Y66" s="810"/>
      <c r="Z66" s="810"/>
      <c r="AA66" s="810"/>
      <c r="AB66" s="810"/>
      <c r="AC66" s="810"/>
      <c r="AD66" s="810"/>
      <c r="AE66" s="810"/>
      <c r="AF66" s="810"/>
      <c r="AG66" s="810"/>
      <c r="AH66" s="810"/>
      <c r="AI66" s="810"/>
      <c r="AJ66" s="810"/>
      <c r="AK66" s="810"/>
      <c r="AL66" s="48"/>
      <c r="AM66" s="48"/>
      <c r="AN66" s="48"/>
      <c r="AO66" s="48"/>
      <c r="AP66" s="48"/>
      <c r="AQ66" s="48"/>
      <c r="AR66" s="48"/>
      <c r="AS66" s="48"/>
      <c r="AT66" s="48"/>
      <c r="AU66" s="48"/>
      <c r="AV66" s="48"/>
      <c r="AW66" s="48"/>
      <c r="AX66" s="48"/>
      <c r="AY66" s="48"/>
    </row>
    <row r="67" spans="1:53" ht="7.95" customHeight="1" thickBot="1">
      <c r="A67" s="47"/>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row>
    <row r="68" spans="1:53" ht="13.8" thickBot="1">
      <c r="A68" s="47"/>
      <c r="B68" s="369" t="s">
        <v>100</v>
      </c>
      <c r="C68" s="376"/>
      <c r="D68" s="376"/>
      <c r="E68" s="376"/>
      <c r="F68" s="376"/>
      <c r="G68" s="376"/>
      <c r="H68" s="376"/>
      <c r="I68" s="376"/>
      <c r="J68" s="376"/>
      <c r="K68" s="376"/>
      <c r="L68" s="376"/>
      <c r="M68" s="376"/>
      <c r="N68" s="376"/>
      <c r="O68" s="376"/>
      <c r="P68" s="376"/>
      <c r="Q68" s="376"/>
      <c r="R68" s="376"/>
      <c r="S68" s="376"/>
      <c r="T68" s="376"/>
      <c r="U68" s="376"/>
      <c r="V68" s="376"/>
      <c r="W68" s="376"/>
      <c r="X68" s="376"/>
      <c r="Y68" s="376"/>
      <c r="Z68" s="376"/>
      <c r="AA68" s="376"/>
      <c r="AB68" s="376"/>
      <c r="AC68" s="376"/>
      <c r="AD68" s="376"/>
      <c r="AE68" s="376"/>
      <c r="AF68" s="376"/>
      <c r="AG68" s="376"/>
      <c r="AH68" s="370"/>
      <c r="AI68" s="811" t="str">
        <f>IF(BA43-BA49&gt;0,"該当","")</f>
        <v>該当</v>
      </c>
      <c r="AJ68" s="812"/>
      <c r="AK68" s="813"/>
      <c r="AL68" s="48"/>
      <c r="AM68" s="48"/>
      <c r="AN68" s="48"/>
      <c r="AO68" s="47"/>
      <c r="AP68" s="48"/>
      <c r="AQ68" s="48"/>
      <c r="AR68" s="48"/>
      <c r="AS68" s="48"/>
      <c r="AT68" s="48"/>
      <c r="AU68" s="48"/>
      <c r="AV68" s="48"/>
      <c r="AW68" s="48"/>
      <c r="AX68" s="48"/>
      <c r="AY68" s="48"/>
    </row>
    <row r="69" spans="1:53" ht="43.95" customHeight="1">
      <c r="A69" s="47"/>
      <c r="B69" s="420" t="s">
        <v>99</v>
      </c>
      <c r="C69" s="810" t="s">
        <v>2182</v>
      </c>
      <c r="D69" s="810"/>
      <c r="E69" s="810"/>
      <c r="F69" s="810"/>
      <c r="G69" s="810"/>
      <c r="H69" s="810"/>
      <c r="I69" s="810"/>
      <c r="J69" s="810"/>
      <c r="K69" s="810"/>
      <c r="L69" s="810"/>
      <c r="M69" s="810"/>
      <c r="N69" s="810"/>
      <c r="O69" s="810"/>
      <c r="P69" s="810"/>
      <c r="Q69" s="810"/>
      <c r="R69" s="810"/>
      <c r="S69" s="810"/>
      <c r="T69" s="810"/>
      <c r="U69" s="810"/>
      <c r="V69" s="810"/>
      <c r="W69" s="810"/>
      <c r="X69" s="810"/>
      <c r="Y69" s="810"/>
      <c r="Z69" s="810"/>
      <c r="AA69" s="810"/>
      <c r="AB69" s="810"/>
      <c r="AC69" s="810"/>
      <c r="AD69" s="810"/>
      <c r="AE69" s="810"/>
      <c r="AF69" s="810"/>
      <c r="AG69" s="810"/>
      <c r="AH69" s="810"/>
      <c r="AI69" s="810"/>
      <c r="AJ69" s="810"/>
      <c r="AK69" s="810"/>
      <c r="AL69" s="48"/>
      <c r="AM69" s="48"/>
      <c r="AN69" s="48"/>
      <c r="AO69" s="48"/>
      <c r="AP69" s="48"/>
      <c r="AQ69" s="48"/>
      <c r="AR69" s="48"/>
      <c r="AS69" s="48"/>
      <c r="AT69" s="48"/>
      <c r="AU69" s="48"/>
      <c r="AV69" s="48"/>
      <c r="AW69" s="48"/>
      <c r="AX69" s="48"/>
      <c r="AY69" s="48"/>
    </row>
    <row r="70" spans="1:53" ht="7.95" customHeight="1">
      <c r="A70" s="47"/>
      <c r="B70" s="421"/>
      <c r="C70" s="421"/>
      <c r="D70" s="421"/>
      <c r="E70" s="421"/>
      <c r="F70" s="421"/>
      <c r="G70" s="421"/>
      <c r="H70" s="421"/>
      <c r="I70" s="421"/>
      <c r="J70" s="421"/>
      <c r="K70" s="421"/>
      <c r="L70" s="421"/>
      <c r="M70" s="421"/>
      <c r="N70" s="421"/>
      <c r="O70" s="421"/>
      <c r="P70" s="421"/>
      <c r="Q70" s="421"/>
      <c r="R70" s="421"/>
      <c r="S70" s="421"/>
      <c r="T70" s="421"/>
      <c r="U70" s="421"/>
      <c r="V70" s="421"/>
      <c r="W70" s="421"/>
      <c r="X70" s="421"/>
      <c r="Y70" s="421"/>
      <c r="Z70" s="421"/>
      <c r="AA70" s="421"/>
      <c r="AB70" s="421"/>
      <c r="AC70" s="421"/>
      <c r="AD70" s="421"/>
      <c r="AE70" s="421"/>
      <c r="AF70" s="421"/>
      <c r="AG70" s="421"/>
      <c r="AH70" s="421"/>
      <c r="AI70" s="421"/>
      <c r="AJ70" s="421"/>
      <c r="AK70" s="421"/>
      <c r="AL70" s="48"/>
      <c r="AM70" s="48"/>
      <c r="AN70" s="48"/>
      <c r="AO70" s="48"/>
      <c r="AP70" s="48"/>
      <c r="AQ70" s="48"/>
      <c r="AR70" s="48"/>
      <c r="AS70" s="48"/>
      <c r="AT70" s="48"/>
      <c r="AU70" s="48"/>
      <c r="AV70" s="48"/>
      <c r="AW70" s="48"/>
      <c r="AX70" s="48"/>
      <c r="AY70" s="48"/>
    </row>
    <row r="71" spans="1:53" ht="19.95" customHeight="1" thickBot="1">
      <c r="A71" s="47"/>
      <c r="B71" s="844" t="s">
        <v>101</v>
      </c>
      <c r="C71" s="845"/>
      <c r="D71" s="846"/>
      <c r="E71" s="944" t="s">
        <v>102</v>
      </c>
      <c r="F71" s="945"/>
      <c r="G71" s="945"/>
      <c r="H71" s="945"/>
      <c r="I71" s="945"/>
      <c r="J71" s="945"/>
      <c r="K71" s="945"/>
      <c r="L71" s="945"/>
      <c r="M71" s="945"/>
      <c r="N71" s="945"/>
      <c r="O71" s="945"/>
      <c r="P71" s="945"/>
      <c r="Q71" s="945"/>
      <c r="R71" s="945"/>
      <c r="S71" s="945"/>
      <c r="T71" s="945"/>
      <c r="U71" s="945"/>
      <c r="V71" s="945"/>
      <c r="W71" s="945"/>
      <c r="X71" s="945"/>
      <c r="Y71" s="945"/>
      <c r="Z71" s="945"/>
      <c r="AA71" s="945"/>
      <c r="AB71" s="945"/>
      <c r="AC71" s="945"/>
      <c r="AD71" s="945"/>
      <c r="AE71" s="945"/>
      <c r="AF71" s="945"/>
      <c r="AG71" s="945"/>
      <c r="AH71" s="945"/>
      <c r="AI71" s="945"/>
      <c r="AJ71" s="945"/>
      <c r="AK71" s="946"/>
      <c r="AL71" s="48"/>
      <c r="AM71" s="47"/>
      <c r="AN71" s="109"/>
      <c r="AO71" s="109"/>
      <c r="AP71" s="109"/>
      <c r="AQ71" s="109"/>
      <c r="AR71" s="109"/>
      <c r="AS71" s="109"/>
      <c r="AT71" s="109"/>
      <c r="AU71" s="109"/>
      <c r="AV71" s="109"/>
      <c r="AW71" s="109"/>
      <c r="AX71" s="109"/>
      <c r="AY71" s="109"/>
      <c r="AZ71" s="223"/>
      <c r="BA71" s="422" t="s">
        <v>103</v>
      </c>
    </row>
    <row r="72" spans="1:53" ht="15" customHeight="1">
      <c r="A72" s="47"/>
      <c r="B72" s="650" t="s">
        <v>104</v>
      </c>
      <c r="C72" s="656"/>
      <c r="D72" s="656"/>
      <c r="E72" s="801"/>
      <c r="F72" s="802"/>
      <c r="G72" s="808" t="s">
        <v>2183</v>
      </c>
      <c r="H72" s="808"/>
      <c r="I72" s="808"/>
      <c r="J72" s="808"/>
      <c r="K72" s="808"/>
      <c r="L72" s="808"/>
      <c r="M72" s="808"/>
      <c r="N72" s="808"/>
      <c r="O72" s="808"/>
      <c r="P72" s="808"/>
      <c r="Q72" s="808"/>
      <c r="R72" s="808"/>
      <c r="S72" s="808"/>
      <c r="T72" s="808"/>
      <c r="U72" s="808"/>
      <c r="V72" s="808"/>
      <c r="W72" s="808"/>
      <c r="X72" s="808"/>
      <c r="Y72" s="808"/>
      <c r="Z72" s="808"/>
      <c r="AA72" s="808"/>
      <c r="AB72" s="808"/>
      <c r="AC72" s="808"/>
      <c r="AD72" s="808"/>
      <c r="AE72" s="808"/>
      <c r="AF72" s="808"/>
      <c r="AG72" s="808"/>
      <c r="AH72" s="808"/>
      <c r="AI72" s="808"/>
      <c r="AJ72" s="808"/>
      <c r="AK72" s="809"/>
      <c r="AL72" s="48"/>
      <c r="AM72" s="832" t="str">
        <f>IF(AI65="該当", "！この区分（４項目）から２つ以上の取組が選択されていません。",  "！この区分（４項目）から１つ以上の取組が選択されていません。")</f>
        <v>！この区分（４項目）から２つ以上の取組が選択されていません。</v>
      </c>
      <c r="AN72" s="833"/>
      <c r="AO72" s="833"/>
      <c r="AP72" s="833"/>
      <c r="AQ72" s="833"/>
      <c r="AR72" s="833"/>
      <c r="AS72" s="833"/>
      <c r="AT72" s="833"/>
      <c r="AU72" s="833"/>
      <c r="AV72" s="833"/>
      <c r="AW72" s="833"/>
      <c r="AX72" s="834"/>
      <c r="AY72" s="48"/>
      <c r="AZ72" s="15"/>
      <c r="BA72" s="736">
        <f>COUNTIF(E72:F75, "✓")+COUNTIF(E72:F75, "誓約")</f>
        <v>0</v>
      </c>
    </row>
    <row r="73" spans="1:53" ht="15" customHeight="1" thickBot="1">
      <c r="A73" s="47"/>
      <c r="B73" s="784"/>
      <c r="C73" s="785"/>
      <c r="D73" s="785"/>
      <c r="E73" s="814"/>
      <c r="F73" s="815"/>
      <c r="G73" s="783" t="s">
        <v>105</v>
      </c>
      <c r="H73" s="783"/>
      <c r="I73" s="783"/>
      <c r="J73" s="783"/>
      <c r="K73" s="783"/>
      <c r="L73" s="783"/>
      <c r="M73" s="783"/>
      <c r="N73" s="783"/>
      <c r="O73" s="783"/>
      <c r="P73" s="783"/>
      <c r="Q73" s="783"/>
      <c r="R73" s="783"/>
      <c r="S73" s="783"/>
      <c r="T73" s="783"/>
      <c r="U73" s="783"/>
      <c r="V73" s="783"/>
      <c r="W73" s="783"/>
      <c r="X73" s="783"/>
      <c r="Y73" s="783"/>
      <c r="Z73" s="783"/>
      <c r="AA73" s="783"/>
      <c r="AB73" s="783"/>
      <c r="AC73" s="783"/>
      <c r="AD73" s="783"/>
      <c r="AE73" s="783"/>
      <c r="AF73" s="783"/>
      <c r="AG73" s="783"/>
      <c r="AH73" s="783"/>
      <c r="AI73" s="783"/>
      <c r="AJ73" s="783"/>
      <c r="AK73" s="512"/>
      <c r="AL73" s="48"/>
      <c r="AM73" s="835"/>
      <c r="AN73" s="836"/>
      <c r="AO73" s="836"/>
      <c r="AP73" s="836"/>
      <c r="AQ73" s="836"/>
      <c r="AR73" s="836"/>
      <c r="AS73" s="836"/>
      <c r="AT73" s="836"/>
      <c r="AU73" s="836"/>
      <c r="AV73" s="836"/>
      <c r="AW73" s="836"/>
      <c r="AX73" s="837"/>
      <c r="AY73" s="417"/>
      <c r="AZ73" s="423"/>
      <c r="BA73" s="736"/>
    </row>
    <row r="74" spans="1:53" ht="15" customHeight="1">
      <c r="A74" s="47"/>
      <c r="B74" s="784"/>
      <c r="C74" s="785"/>
      <c r="D74" s="785"/>
      <c r="E74" s="814"/>
      <c r="F74" s="815"/>
      <c r="G74" s="804" t="s">
        <v>2184</v>
      </c>
      <c r="H74" s="804"/>
      <c r="I74" s="804"/>
      <c r="J74" s="804"/>
      <c r="K74" s="804"/>
      <c r="L74" s="804"/>
      <c r="M74" s="804"/>
      <c r="N74" s="804"/>
      <c r="O74" s="804"/>
      <c r="P74" s="804"/>
      <c r="Q74" s="804"/>
      <c r="R74" s="804"/>
      <c r="S74" s="804"/>
      <c r="T74" s="804"/>
      <c r="U74" s="804"/>
      <c r="V74" s="804"/>
      <c r="W74" s="804"/>
      <c r="X74" s="804"/>
      <c r="Y74" s="804"/>
      <c r="Z74" s="804"/>
      <c r="AA74" s="804"/>
      <c r="AB74" s="804"/>
      <c r="AC74" s="804"/>
      <c r="AD74" s="804"/>
      <c r="AE74" s="804"/>
      <c r="AF74" s="804"/>
      <c r="AG74" s="804"/>
      <c r="AH74" s="804"/>
      <c r="AI74" s="804"/>
      <c r="AJ74" s="804"/>
      <c r="AK74" s="805"/>
      <c r="AL74" s="48"/>
      <c r="AM74" s="417"/>
      <c r="AN74" s="417"/>
      <c r="AO74" s="417"/>
      <c r="AP74" s="417"/>
      <c r="AQ74" s="417"/>
      <c r="AR74" s="417"/>
      <c r="AS74" s="417"/>
      <c r="AT74" s="417"/>
      <c r="AU74" s="417"/>
      <c r="AV74" s="417"/>
      <c r="AW74" s="417"/>
      <c r="AX74" s="417"/>
      <c r="AY74" s="417"/>
      <c r="AZ74" s="423"/>
      <c r="BA74" s="736"/>
    </row>
    <row r="75" spans="1:53" ht="15" customHeight="1" thickBot="1">
      <c r="A75" s="47"/>
      <c r="B75" s="786"/>
      <c r="C75" s="787"/>
      <c r="D75" s="787"/>
      <c r="E75" s="942"/>
      <c r="F75" s="943"/>
      <c r="G75" s="911" t="s">
        <v>2185</v>
      </c>
      <c r="H75" s="911"/>
      <c r="I75" s="911"/>
      <c r="J75" s="911"/>
      <c r="K75" s="911"/>
      <c r="L75" s="911"/>
      <c r="M75" s="911"/>
      <c r="N75" s="911"/>
      <c r="O75" s="911"/>
      <c r="P75" s="911"/>
      <c r="Q75" s="911"/>
      <c r="R75" s="911"/>
      <c r="S75" s="911"/>
      <c r="T75" s="911"/>
      <c r="U75" s="911"/>
      <c r="V75" s="911"/>
      <c r="W75" s="911"/>
      <c r="X75" s="911"/>
      <c r="Y75" s="911"/>
      <c r="Z75" s="911"/>
      <c r="AA75" s="911"/>
      <c r="AB75" s="911"/>
      <c r="AC75" s="911"/>
      <c r="AD75" s="911"/>
      <c r="AE75" s="911"/>
      <c r="AF75" s="911"/>
      <c r="AG75" s="911"/>
      <c r="AH75" s="911"/>
      <c r="AI75" s="911"/>
      <c r="AJ75" s="911"/>
      <c r="AK75" s="513"/>
      <c r="AL75" s="48"/>
      <c r="AM75" s="424"/>
      <c r="AN75" s="424"/>
      <c r="AO75" s="424"/>
      <c r="AP75" s="424"/>
      <c r="AQ75" s="424"/>
      <c r="AR75" s="424"/>
      <c r="AS75" s="424"/>
      <c r="AT75" s="424"/>
      <c r="AU75" s="424"/>
      <c r="AV75" s="424"/>
      <c r="AW75" s="424"/>
      <c r="AX75" s="424"/>
      <c r="AY75" s="48"/>
      <c r="AZ75" s="15"/>
      <c r="BA75" s="736"/>
    </row>
    <row r="76" spans="1:53" ht="34.799999999999997" customHeight="1">
      <c r="A76" s="47"/>
      <c r="B76" s="650" t="s">
        <v>2164</v>
      </c>
      <c r="C76" s="656"/>
      <c r="D76" s="656"/>
      <c r="E76" s="801"/>
      <c r="F76" s="802"/>
      <c r="G76" s="808" t="s">
        <v>2186</v>
      </c>
      <c r="H76" s="808"/>
      <c r="I76" s="808"/>
      <c r="J76" s="808"/>
      <c r="K76" s="808"/>
      <c r="L76" s="808"/>
      <c r="M76" s="808"/>
      <c r="N76" s="808"/>
      <c r="O76" s="808"/>
      <c r="P76" s="808"/>
      <c r="Q76" s="808"/>
      <c r="R76" s="808"/>
      <c r="S76" s="808"/>
      <c r="T76" s="808"/>
      <c r="U76" s="808"/>
      <c r="V76" s="808"/>
      <c r="W76" s="808"/>
      <c r="X76" s="808"/>
      <c r="Y76" s="808"/>
      <c r="Z76" s="808"/>
      <c r="AA76" s="808"/>
      <c r="AB76" s="808"/>
      <c r="AC76" s="808"/>
      <c r="AD76" s="808"/>
      <c r="AE76" s="808"/>
      <c r="AF76" s="808"/>
      <c r="AG76" s="808"/>
      <c r="AH76" s="808"/>
      <c r="AI76" s="808"/>
      <c r="AJ76" s="808"/>
      <c r="AK76" s="809"/>
      <c r="AL76" s="48"/>
      <c r="AM76" s="832" t="str">
        <f>IF(AI65="該当", "！この区分（４項目）から２つ以上の取組が選択されていません。",  "！この区分（４項目）から１つ以上の取組が選択されていません。")</f>
        <v>！この区分（４項目）から２つ以上の取組が選択されていません。</v>
      </c>
      <c r="AN76" s="833"/>
      <c r="AO76" s="833"/>
      <c r="AP76" s="833"/>
      <c r="AQ76" s="833"/>
      <c r="AR76" s="833"/>
      <c r="AS76" s="833"/>
      <c r="AT76" s="833"/>
      <c r="AU76" s="833"/>
      <c r="AV76" s="833"/>
      <c r="AW76" s="833"/>
      <c r="AX76" s="834"/>
      <c r="AY76" s="48"/>
      <c r="AZ76" s="15"/>
      <c r="BA76" s="736">
        <f>COUNTIF(E76:F79, "✓")+COUNTIF(E76:F79, "誓約")</f>
        <v>0</v>
      </c>
    </row>
    <row r="77" spans="1:53" ht="15" customHeight="1" thickBot="1">
      <c r="A77" s="47"/>
      <c r="B77" s="784"/>
      <c r="C77" s="785"/>
      <c r="D77" s="785"/>
      <c r="E77" s="814"/>
      <c r="F77" s="815"/>
      <c r="G77" s="783" t="s">
        <v>2187</v>
      </c>
      <c r="H77" s="783"/>
      <c r="I77" s="783"/>
      <c r="J77" s="783"/>
      <c r="K77" s="783"/>
      <c r="L77" s="783"/>
      <c r="M77" s="783"/>
      <c r="N77" s="783"/>
      <c r="O77" s="783"/>
      <c r="P77" s="783"/>
      <c r="Q77" s="783"/>
      <c r="R77" s="783"/>
      <c r="S77" s="783"/>
      <c r="T77" s="783"/>
      <c r="U77" s="783"/>
      <c r="V77" s="783"/>
      <c r="W77" s="783"/>
      <c r="X77" s="783"/>
      <c r="Y77" s="783"/>
      <c r="Z77" s="783"/>
      <c r="AA77" s="783"/>
      <c r="AB77" s="783"/>
      <c r="AC77" s="783"/>
      <c r="AD77" s="783"/>
      <c r="AE77" s="783"/>
      <c r="AF77" s="783"/>
      <c r="AG77" s="783"/>
      <c r="AH77" s="783"/>
      <c r="AI77" s="783"/>
      <c r="AJ77" s="783"/>
      <c r="AK77" s="514"/>
      <c r="AL77" s="48"/>
      <c r="AM77" s="835"/>
      <c r="AN77" s="836"/>
      <c r="AO77" s="836"/>
      <c r="AP77" s="836"/>
      <c r="AQ77" s="836"/>
      <c r="AR77" s="836"/>
      <c r="AS77" s="836"/>
      <c r="AT77" s="836"/>
      <c r="AU77" s="836"/>
      <c r="AV77" s="836"/>
      <c r="AW77" s="836"/>
      <c r="AX77" s="837"/>
      <c r="AY77" s="417"/>
      <c r="AZ77" s="423"/>
      <c r="BA77" s="736"/>
    </row>
    <row r="78" spans="1:53" ht="15" customHeight="1">
      <c r="A78" s="47"/>
      <c r="B78" s="784"/>
      <c r="C78" s="785"/>
      <c r="D78" s="785"/>
      <c r="E78" s="814"/>
      <c r="F78" s="815"/>
      <c r="G78" s="908" t="s">
        <v>106</v>
      </c>
      <c r="H78" s="804"/>
      <c r="I78" s="804"/>
      <c r="J78" s="804"/>
      <c r="K78" s="804"/>
      <c r="L78" s="804"/>
      <c r="M78" s="804"/>
      <c r="N78" s="804"/>
      <c r="O78" s="804"/>
      <c r="P78" s="804"/>
      <c r="Q78" s="804"/>
      <c r="R78" s="804"/>
      <c r="S78" s="804"/>
      <c r="T78" s="804"/>
      <c r="U78" s="804"/>
      <c r="V78" s="804"/>
      <c r="W78" s="804"/>
      <c r="X78" s="804"/>
      <c r="Y78" s="804"/>
      <c r="Z78" s="804"/>
      <c r="AA78" s="804"/>
      <c r="AB78" s="804"/>
      <c r="AC78" s="804"/>
      <c r="AD78" s="804"/>
      <c r="AE78" s="804"/>
      <c r="AF78" s="804"/>
      <c r="AG78" s="804"/>
      <c r="AH78" s="804"/>
      <c r="AI78" s="804"/>
      <c r="AJ78" s="804"/>
      <c r="AK78" s="805"/>
      <c r="AL78" s="48"/>
      <c r="AM78" s="425"/>
      <c r="AN78" s="417"/>
      <c r="AO78" s="417"/>
      <c r="AP78" s="417"/>
      <c r="AQ78" s="417"/>
      <c r="AR78" s="417"/>
      <c r="AS78" s="417"/>
      <c r="AT78" s="417"/>
      <c r="AU78" s="417"/>
      <c r="AV78" s="417"/>
      <c r="AW78" s="417"/>
      <c r="AX78" s="417"/>
      <c r="AY78" s="417"/>
      <c r="AZ78" s="423"/>
      <c r="BA78" s="736"/>
    </row>
    <row r="79" spans="1:53" ht="15" customHeight="1" thickBot="1">
      <c r="A79" s="47"/>
      <c r="B79" s="786"/>
      <c r="C79" s="787"/>
      <c r="D79" s="787"/>
      <c r="E79" s="909"/>
      <c r="F79" s="910"/>
      <c r="G79" s="928" t="s">
        <v>107</v>
      </c>
      <c r="H79" s="928"/>
      <c r="I79" s="928"/>
      <c r="J79" s="928"/>
      <c r="K79" s="928"/>
      <c r="L79" s="928"/>
      <c r="M79" s="928"/>
      <c r="N79" s="928"/>
      <c r="O79" s="928"/>
      <c r="P79" s="928"/>
      <c r="Q79" s="928"/>
      <c r="R79" s="928"/>
      <c r="S79" s="928"/>
      <c r="T79" s="928"/>
      <c r="U79" s="928"/>
      <c r="V79" s="928"/>
      <c r="W79" s="928"/>
      <c r="X79" s="928"/>
      <c r="Y79" s="928"/>
      <c r="Z79" s="928"/>
      <c r="AA79" s="928"/>
      <c r="AB79" s="928"/>
      <c r="AC79" s="928"/>
      <c r="AD79" s="928"/>
      <c r="AE79" s="928"/>
      <c r="AF79" s="928"/>
      <c r="AG79" s="928"/>
      <c r="AH79" s="928"/>
      <c r="AI79" s="928"/>
      <c r="AJ79" s="928"/>
      <c r="AK79" s="807"/>
      <c r="AL79" s="48"/>
      <c r="AM79" s="424"/>
      <c r="AN79" s="424"/>
      <c r="AO79" s="424"/>
      <c r="AP79" s="424"/>
      <c r="AQ79" s="424"/>
      <c r="AR79" s="424"/>
      <c r="AS79" s="424"/>
      <c r="AT79" s="424"/>
      <c r="AU79" s="424"/>
      <c r="AV79" s="424"/>
      <c r="AW79" s="424"/>
      <c r="AX79" s="424"/>
      <c r="AY79" s="48"/>
      <c r="AZ79" s="15"/>
      <c r="BA79" s="736"/>
    </row>
    <row r="80" spans="1:53" ht="15" customHeight="1">
      <c r="A80" s="47"/>
      <c r="B80" s="650" t="s">
        <v>108</v>
      </c>
      <c r="C80" s="656"/>
      <c r="D80" s="656"/>
      <c r="E80" s="801"/>
      <c r="F80" s="802"/>
      <c r="G80" s="803" t="s">
        <v>2188</v>
      </c>
      <c r="H80" s="803"/>
      <c r="I80" s="803"/>
      <c r="J80" s="803"/>
      <c r="K80" s="803"/>
      <c r="L80" s="803"/>
      <c r="M80" s="803"/>
      <c r="N80" s="803"/>
      <c r="O80" s="803"/>
      <c r="P80" s="803"/>
      <c r="Q80" s="803"/>
      <c r="R80" s="803"/>
      <c r="S80" s="803"/>
      <c r="T80" s="803"/>
      <c r="U80" s="803"/>
      <c r="V80" s="803"/>
      <c r="W80" s="803"/>
      <c r="X80" s="803"/>
      <c r="Y80" s="803"/>
      <c r="Z80" s="803"/>
      <c r="AA80" s="803"/>
      <c r="AB80" s="803"/>
      <c r="AC80" s="803"/>
      <c r="AD80" s="803"/>
      <c r="AE80" s="803"/>
      <c r="AF80" s="803"/>
      <c r="AG80" s="803"/>
      <c r="AH80" s="803"/>
      <c r="AI80" s="803"/>
      <c r="AJ80" s="803"/>
      <c r="AK80" s="514"/>
      <c r="AL80" s="48"/>
      <c r="AM80" s="832" t="str">
        <f>IF(AI65="該当", "！この区分（５項目）から２つ以上の取組が選択されていません。",  "！この区分（５項目）から１つ以上の取組が選択されていません。")</f>
        <v>！この区分（５項目）から２つ以上の取組が選択されていません。</v>
      </c>
      <c r="AN80" s="833"/>
      <c r="AO80" s="833"/>
      <c r="AP80" s="833"/>
      <c r="AQ80" s="833"/>
      <c r="AR80" s="833"/>
      <c r="AS80" s="833"/>
      <c r="AT80" s="833"/>
      <c r="AU80" s="833"/>
      <c r="AV80" s="833"/>
      <c r="AW80" s="833"/>
      <c r="AX80" s="834"/>
      <c r="AY80" s="48"/>
      <c r="AZ80" s="15"/>
      <c r="BA80" s="736">
        <f>COUNTIF(E80:F84, "✓")+COUNTIF(E80:F84, "誓約")</f>
        <v>0</v>
      </c>
    </row>
    <row r="81" spans="1:53" ht="23.4" customHeight="1" thickBot="1">
      <c r="A81" s="47"/>
      <c r="B81" s="784"/>
      <c r="C81" s="785"/>
      <c r="D81" s="785"/>
      <c r="E81" s="814"/>
      <c r="F81" s="815"/>
      <c r="G81" s="804" t="s">
        <v>109</v>
      </c>
      <c r="H81" s="804"/>
      <c r="I81" s="804"/>
      <c r="J81" s="804"/>
      <c r="K81" s="804"/>
      <c r="L81" s="804"/>
      <c r="M81" s="804"/>
      <c r="N81" s="804"/>
      <c r="O81" s="804"/>
      <c r="P81" s="804"/>
      <c r="Q81" s="804"/>
      <c r="R81" s="804"/>
      <c r="S81" s="804"/>
      <c r="T81" s="804"/>
      <c r="U81" s="804"/>
      <c r="V81" s="804"/>
      <c r="W81" s="804"/>
      <c r="X81" s="804"/>
      <c r="Y81" s="804"/>
      <c r="Z81" s="804"/>
      <c r="AA81" s="804"/>
      <c r="AB81" s="804"/>
      <c r="AC81" s="804"/>
      <c r="AD81" s="804"/>
      <c r="AE81" s="804"/>
      <c r="AF81" s="804"/>
      <c r="AG81" s="804"/>
      <c r="AH81" s="804"/>
      <c r="AI81" s="804"/>
      <c r="AJ81" s="804"/>
      <c r="AK81" s="805"/>
      <c r="AL81" s="48"/>
      <c r="AM81" s="835"/>
      <c r="AN81" s="836"/>
      <c r="AO81" s="836"/>
      <c r="AP81" s="836"/>
      <c r="AQ81" s="836"/>
      <c r="AR81" s="836"/>
      <c r="AS81" s="836"/>
      <c r="AT81" s="836"/>
      <c r="AU81" s="836"/>
      <c r="AV81" s="836"/>
      <c r="AW81" s="836"/>
      <c r="AX81" s="837"/>
      <c r="AY81" s="417"/>
      <c r="AZ81" s="423"/>
      <c r="BA81" s="736"/>
    </row>
    <row r="82" spans="1:53" ht="28.2" customHeight="1">
      <c r="A82" s="47"/>
      <c r="B82" s="784"/>
      <c r="C82" s="785"/>
      <c r="D82" s="785"/>
      <c r="E82" s="814"/>
      <c r="F82" s="815"/>
      <c r="G82" s="804" t="s">
        <v>2189</v>
      </c>
      <c r="H82" s="804"/>
      <c r="I82" s="804"/>
      <c r="J82" s="804"/>
      <c r="K82" s="804"/>
      <c r="L82" s="804"/>
      <c r="M82" s="804"/>
      <c r="N82" s="804"/>
      <c r="O82" s="804"/>
      <c r="P82" s="804"/>
      <c r="Q82" s="804"/>
      <c r="R82" s="804"/>
      <c r="S82" s="804"/>
      <c r="T82" s="804"/>
      <c r="U82" s="804"/>
      <c r="V82" s="804"/>
      <c r="W82" s="804"/>
      <c r="X82" s="804"/>
      <c r="Y82" s="804"/>
      <c r="Z82" s="804"/>
      <c r="AA82" s="804"/>
      <c r="AB82" s="804"/>
      <c r="AC82" s="804"/>
      <c r="AD82" s="804"/>
      <c r="AE82" s="804"/>
      <c r="AF82" s="804"/>
      <c r="AG82" s="804"/>
      <c r="AH82" s="804"/>
      <c r="AI82" s="804"/>
      <c r="AJ82" s="804"/>
      <c r="AK82" s="805"/>
      <c r="AL82" s="48"/>
      <c r="AM82" s="417"/>
      <c r="AN82" s="417"/>
      <c r="AO82" s="417"/>
      <c r="AP82" s="417"/>
      <c r="AQ82" s="417"/>
      <c r="AR82" s="417"/>
      <c r="AS82" s="417"/>
      <c r="AT82" s="417"/>
      <c r="AU82" s="417"/>
      <c r="AV82" s="417"/>
      <c r="AW82" s="417"/>
      <c r="AX82" s="417"/>
      <c r="AY82" s="417"/>
      <c r="AZ82" s="423"/>
      <c r="BA82" s="736"/>
    </row>
    <row r="83" spans="1:53" ht="15" customHeight="1">
      <c r="A83" s="47"/>
      <c r="B83" s="784"/>
      <c r="C83" s="785"/>
      <c r="D83" s="785"/>
      <c r="E83" s="1379"/>
      <c r="F83" s="1380"/>
      <c r="G83" s="816" t="s">
        <v>2190</v>
      </c>
      <c r="H83" s="783"/>
      <c r="I83" s="783"/>
      <c r="J83" s="783"/>
      <c r="K83" s="783"/>
      <c r="L83" s="783"/>
      <c r="M83" s="783"/>
      <c r="N83" s="783"/>
      <c r="O83" s="783"/>
      <c r="P83" s="783"/>
      <c r="Q83" s="783"/>
      <c r="R83" s="783"/>
      <c r="S83" s="783"/>
      <c r="T83" s="783"/>
      <c r="U83" s="783"/>
      <c r="V83" s="783"/>
      <c r="W83" s="783"/>
      <c r="X83" s="783"/>
      <c r="Y83" s="783"/>
      <c r="Z83" s="783"/>
      <c r="AA83" s="783"/>
      <c r="AB83" s="783"/>
      <c r="AC83" s="783"/>
      <c r="AD83" s="783"/>
      <c r="AE83" s="783"/>
      <c r="AF83" s="783"/>
      <c r="AG83" s="783"/>
      <c r="AH83" s="783"/>
      <c r="AI83" s="783"/>
      <c r="AJ83" s="783"/>
      <c r="AK83" s="817"/>
      <c r="AL83" s="48"/>
      <c r="AM83" s="417"/>
      <c r="AN83" s="417"/>
      <c r="AO83" s="417"/>
      <c r="AP83" s="417"/>
      <c r="AQ83" s="417"/>
      <c r="AR83" s="417"/>
      <c r="AS83" s="417"/>
      <c r="AT83" s="417"/>
      <c r="AU83" s="417"/>
      <c r="AV83" s="417"/>
      <c r="AW83" s="417"/>
      <c r="AX83" s="417"/>
      <c r="AY83" s="417"/>
      <c r="AZ83" s="423"/>
      <c r="BA83" s="736"/>
    </row>
    <row r="84" spans="1:53" ht="15" customHeight="1" thickBot="1">
      <c r="A84" s="47"/>
      <c r="B84" s="786"/>
      <c r="C84" s="787"/>
      <c r="D84" s="787"/>
      <c r="E84" s="814"/>
      <c r="F84" s="815"/>
      <c r="G84" s="806" t="s">
        <v>2191</v>
      </c>
      <c r="H84" s="806"/>
      <c r="I84" s="806"/>
      <c r="J84" s="806"/>
      <c r="K84" s="806"/>
      <c r="L84" s="806"/>
      <c r="M84" s="806"/>
      <c r="N84" s="806"/>
      <c r="O84" s="806"/>
      <c r="P84" s="806"/>
      <c r="Q84" s="806"/>
      <c r="R84" s="806"/>
      <c r="S84" s="806"/>
      <c r="T84" s="806"/>
      <c r="U84" s="806"/>
      <c r="V84" s="806"/>
      <c r="W84" s="806"/>
      <c r="X84" s="806"/>
      <c r="Y84" s="806"/>
      <c r="Z84" s="806"/>
      <c r="AA84" s="806"/>
      <c r="AB84" s="806"/>
      <c r="AC84" s="806"/>
      <c r="AD84" s="806"/>
      <c r="AE84" s="806"/>
      <c r="AF84" s="806"/>
      <c r="AG84" s="806"/>
      <c r="AH84" s="806"/>
      <c r="AI84" s="806"/>
      <c r="AJ84" s="806"/>
      <c r="AK84" s="807"/>
      <c r="AL84" s="48"/>
      <c r="AM84" s="424"/>
      <c r="AN84" s="424"/>
      <c r="AO84" s="424"/>
      <c r="AP84" s="424"/>
      <c r="AQ84" s="424"/>
      <c r="AR84" s="424"/>
      <c r="AS84" s="424"/>
      <c r="AT84" s="424"/>
      <c r="AU84" s="424"/>
      <c r="AV84" s="424"/>
      <c r="AW84" s="424"/>
      <c r="AX84" s="424"/>
      <c r="AY84" s="48"/>
      <c r="AZ84" s="15"/>
      <c r="BA84" s="736"/>
    </row>
    <row r="85" spans="1:53" ht="15" customHeight="1">
      <c r="A85" s="47"/>
      <c r="B85" s="650" t="s">
        <v>110</v>
      </c>
      <c r="C85" s="656"/>
      <c r="D85" s="656"/>
      <c r="E85" s="801"/>
      <c r="F85" s="802"/>
      <c r="G85" s="808" t="s">
        <v>2192</v>
      </c>
      <c r="H85" s="808"/>
      <c r="I85" s="808"/>
      <c r="J85" s="808"/>
      <c r="K85" s="808"/>
      <c r="L85" s="808"/>
      <c r="M85" s="808"/>
      <c r="N85" s="808"/>
      <c r="O85" s="808"/>
      <c r="P85" s="808"/>
      <c r="Q85" s="808"/>
      <c r="R85" s="808"/>
      <c r="S85" s="808"/>
      <c r="T85" s="808"/>
      <c r="U85" s="808"/>
      <c r="V85" s="808"/>
      <c r="W85" s="808"/>
      <c r="X85" s="808"/>
      <c r="Y85" s="808"/>
      <c r="Z85" s="808"/>
      <c r="AA85" s="808"/>
      <c r="AB85" s="808"/>
      <c r="AC85" s="808"/>
      <c r="AD85" s="808"/>
      <c r="AE85" s="808"/>
      <c r="AF85" s="808"/>
      <c r="AG85" s="808"/>
      <c r="AH85" s="808"/>
      <c r="AI85" s="808"/>
      <c r="AJ85" s="808"/>
      <c r="AK85" s="809"/>
      <c r="AL85" s="48"/>
      <c r="AM85" s="974" t="str">
        <f>IF(AI65="該当", "！この区分（４項目）から２つ以上の取組が選択されていません。",  "！この区分（４項目）から１つ以上の取組が選択されていません。")</f>
        <v>！この区分（４項目）から２つ以上の取組が選択されていません。</v>
      </c>
      <c r="AN85" s="833"/>
      <c r="AO85" s="833"/>
      <c r="AP85" s="833"/>
      <c r="AQ85" s="833"/>
      <c r="AR85" s="833"/>
      <c r="AS85" s="833"/>
      <c r="AT85" s="833"/>
      <c r="AU85" s="833"/>
      <c r="AV85" s="833"/>
      <c r="AW85" s="833"/>
      <c r="AX85" s="834"/>
      <c r="AY85" s="48"/>
      <c r="AZ85" s="15"/>
      <c r="BA85" s="736">
        <f>COUNTIF(E85:F88, "✓")+COUNTIF(E85:F88, "誓約")</f>
        <v>0</v>
      </c>
    </row>
    <row r="86" spans="1:53" ht="15" customHeight="1" thickBot="1">
      <c r="A86" s="47"/>
      <c r="B86" s="784"/>
      <c r="C86" s="785"/>
      <c r="D86" s="785"/>
      <c r="E86" s="814"/>
      <c r="F86" s="815"/>
      <c r="G86" s="804" t="s">
        <v>2193</v>
      </c>
      <c r="H86" s="804"/>
      <c r="I86" s="804"/>
      <c r="J86" s="804"/>
      <c r="K86" s="804"/>
      <c r="L86" s="804"/>
      <c r="M86" s="804"/>
      <c r="N86" s="804"/>
      <c r="O86" s="804"/>
      <c r="P86" s="804"/>
      <c r="Q86" s="804"/>
      <c r="R86" s="804"/>
      <c r="S86" s="804"/>
      <c r="T86" s="804"/>
      <c r="U86" s="804"/>
      <c r="V86" s="804"/>
      <c r="W86" s="804"/>
      <c r="X86" s="804"/>
      <c r="Y86" s="804"/>
      <c r="Z86" s="804"/>
      <c r="AA86" s="804"/>
      <c r="AB86" s="804"/>
      <c r="AC86" s="804"/>
      <c r="AD86" s="804"/>
      <c r="AE86" s="804"/>
      <c r="AF86" s="804"/>
      <c r="AG86" s="804"/>
      <c r="AH86" s="804"/>
      <c r="AI86" s="804"/>
      <c r="AJ86" s="804"/>
      <c r="AK86" s="805"/>
      <c r="AL86" s="47"/>
      <c r="AM86" s="835"/>
      <c r="AN86" s="836"/>
      <c r="AO86" s="836"/>
      <c r="AP86" s="836"/>
      <c r="AQ86" s="836"/>
      <c r="AR86" s="836"/>
      <c r="AS86" s="836"/>
      <c r="AT86" s="836"/>
      <c r="AU86" s="836"/>
      <c r="AV86" s="836"/>
      <c r="AW86" s="836"/>
      <c r="AX86" s="837"/>
      <c r="AY86" s="417"/>
      <c r="AZ86" s="423"/>
      <c r="BA86" s="736"/>
    </row>
    <row r="87" spans="1:53" ht="28.2" customHeight="1">
      <c r="A87" s="47"/>
      <c r="B87" s="784"/>
      <c r="C87" s="785"/>
      <c r="D87" s="785"/>
      <c r="E87" s="814"/>
      <c r="F87" s="815"/>
      <c r="G87" s="804" t="s">
        <v>2302</v>
      </c>
      <c r="H87" s="804"/>
      <c r="I87" s="804"/>
      <c r="J87" s="804"/>
      <c r="K87" s="804"/>
      <c r="L87" s="804"/>
      <c r="M87" s="804"/>
      <c r="N87" s="804"/>
      <c r="O87" s="804"/>
      <c r="P87" s="804"/>
      <c r="Q87" s="804"/>
      <c r="R87" s="804"/>
      <c r="S87" s="804"/>
      <c r="T87" s="804"/>
      <c r="U87" s="804"/>
      <c r="V87" s="804"/>
      <c r="W87" s="804"/>
      <c r="X87" s="804"/>
      <c r="Y87" s="804"/>
      <c r="Z87" s="804"/>
      <c r="AA87" s="804"/>
      <c r="AB87" s="804"/>
      <c r="AC87" s="804"/>
      <c r="AD87" s="804"/>
      <c r="AE87" s="804"/>
      <c r="AF87" s="804"/>
      <c r="AG87" s="804"/>
      <c r="AH87" s="804"/>
      <c r="AI87" s="804"/>
      <c r="AJ87" s="804"/>
      <c r="AK87" s="805"/>
      <c r="AL87" s="48"/>
      <c r="AM87" s="417"/>
      <c r="AN87" s="417"/>
      <c r="AO87" s="417"/>
      <c r="AP87" s="417"/>
      <c r="AQ87" s="417"/>
      <c r="AR87" s="417"/>
      <c r="AS87" s="417"/>
      <c r="AT87" s="417"/>
      <c r="AU87" s="417"/>
      <c r="AV87" s="417"/>
      <c r="AW87" s="417"/>
      <c r="AX87" s="417"/>
      <c r="AY87" s="417"/>
      <c r="AZ87" s="423"/>
      <c r="BA87" s="736"/>
    </row>
    <row r="88" spans="1:53" ht="15" customHeight="1" thickBot="1">
      <c r="A88" s="47"/>
      <c r="B88" s="786"/>
      <c r="C88" s="787"/>
      <c r="D88" s="787"/>
      <c r="E88" s="814"/>
      <c r="F88" s="815"/>
      <c r="G88" s="806" t="s">
        <v>2194</v>
      </c>
      <c r="H88" s="806"/>
      <c r="I88" s="806"/>
      <c r="J88" s="806"/>
      <c r="K88" s="806"/>
      <c r="L88" s="806"/>
      <c r="M88" s="806"/>
      <c r="N88" s="806"/>
      <c r="O88" s="806"/>
      <c r="P88" s="806"/>
      <c r="Q88" s="806"/>
      <c r="R88" s="806"/>
      <c r="S88" s="806"/>
      <c r="T88" s="806"/>
      <c r="U88" s="806"/>
      <c r="V88" s="806"/>
      <c r="W88" s="806"/>
      <c r="X88" s="806"/>
      <c r="Y88" s="806"/>
      <c r="Z88" s="806"/>
      <c r="AA88" s="806"/>
      <c r="AB88" s="806"/>
      <c r="AC88" s="806"/>
      <c r="AD88" s="806"/>
      <c r="AE88" s="806"/>
      <c r="AF88" s="806"/>
      <c r="AG88" s="806"/>
      <c r="AH88" s="806"/>
      <c r="AI88" s="806"/>
      <c r="AJ88" s="806"/>
      <c r="AK88" s="807"/>
      <c r="AL88" s="48"/>
      <c r="AM88" s="417"/>
      <c r="AN88" s="417"/>
      <c r="AO88" s="417"/>
      <c r="AP88" s="417"/>
      <c r="AQ88" s="417"/>
      <c r="AR88" s="417"/>
      <c r="AS88" s="417"/>
      <c r="AT88" s="417"/>
      <c r="AU88" s="417"/>
      <c r="AV88" s="417"/>
      <c r="AW88" s="417"/>
      <c r="AX88" s="417"/>
      <c r="AY88" s="48"/>
      <c r="AZ88" s="15"/>
      <c r="BA88" s="736"/>
    </row>
    <row r="89" spans="1:53" ht="14.4" customHeight="1" thickBot="1">
      <c r="A89" s="47"/>
      <c r="B89" s="650" t="s">
        <v>2305</v>
      </c>
      <c r="C89" s="656"/>
      <c r="D89" s="656"/>
      <c r="E89" s="801"/>
      <c r="F89" s="802"/>
      <c r="G89" s="969" t="s">
        <v>111</v>
      </c>
      <c r="H89" s="808"/>
      <c r="I89" s="808"/>
      <c r="J89" s="808"/>
      <c r="K89" s="808"/>
      <c r="L89" s="808"/>
      <c r="M89" s="808"/>
      <c r="N89" s="808"/>
      <c r="O89" s="808"/>
      <c r="P89" s="808"/>
      <c r="Q89" s="808"/>
      <c r="R89" s="808"/>
      <c r="S89" s="808"/>
      <c r="T89" s="808"/>
      <c r="U89" s="808"/>
      <c r="V89" s="808"/>
      <c r="W89" s="808"/>
      <c r="X89" s="808"/>
      <c r="Y89" s="808"/>
      <c r="Z89" s="808"/>
      <c r="AA89" s="808"/>
      <c r="AB89" s="808"/>
      <c r="AC89" s="808"/>
      <c r="AD89" s="808"/>
      <c r="AE89" s="808"/>
      <c r="AF89" s="808"/>
      <c r="AG89" s="808"/>
      <c r="AH89" s="808"/>
      <c r="AI89" s="808"/>
      <c r="AJ89" s="808"/>
      <c r="AK89" s="809"/>
      <c r="AL89" s="48"/>
      <c r="AM89" s="739" t="str">
        <f>IF(AND(AI68="該当", E89=""), "！⑱の取組は必須です。",  "")</f>
        <v>！⑱の取組は必須です。</v>
      </c>
      <c r="AN89" s="740"/>
      <c r="AO89" s="740"/>
      <c r="AP89" s="740"/>
      <c r="AQ89" s="740"/>
      <c r="AR89" s="740"/>
      <c r="AS89" s="740"/>
      <c r="AT89" s="740"/>
      <c r="AU89" s="740"/>
      <c r="AV89" s="740"/>
      <c r="AW89" s="740"/>
      <c r="AX89" s="741"/>
      <c r="AY89" s="48"/>
      <c r="AZ89" s="15"/>
      <c r="BA89" s="976">
        <f>COUNTIF(E89:F95, "✓")+COUNTIF(E89:F95, "誓約")</f>
        <v>0</v>
      </c>
    </row>
    <row r="90" spans="1:53" ht="15" customHeight="1" thickBot="1">
      <c r="A90" s="47"/>
      <c r="B90" s="784"/>
      <c r="C90" s="785"/>
      <c r="D90" s="785"/>
      <c r="E90" s="814"/>
      <c r="F90" s="815"/>
      <c r="G90" s="816" t="s">
        <v>112</v>
      </c>
      <c r="H90" s="783"/>
      <c r="I90" s="783"/>
      <c r="J90" s="783"/>
      <c r="K90" s="783"/>
      <c r="L90" s="783"/>
      <c r="M90" s="783"/>
      <c r="N90" s="783"/>
      <c r="O90" s="783"/>
      <c r="P90" s="783"/>
      <c r="Q90" s="783"/>
      <c r="R90" s="783"/>
      <c r="S90" s="783"/>
      <c r="T90" s="783"/>
      <c r="U90" s="783"/>
      <c r="V90" s="783"/>
      <c r="W90" s="783"/>
      <c r="X90" s="783"/>
      <c r="Y90" s="783"/>
      <c r="Z90" s="783"/>
      <c r="AA90" s="783"/>
      <c r="AB90" s="783"/>
      <c r="AC90" s="783"/>
      <c r="AD90" s="783"/>
      <c r="AE90" s="783"/>
      <c r="AF90" s="783"/>
      <c r="AG90" s="783"/>
      <c r="AH90" s="783"/>
      <c r="AI90" s="783"/>
      <c r="AJ90" s="783"/>
      <c r="AK90" s="817"/>
      <c r="AL90" s="48"/>
      <c r="AM90" s="417"/>
      <c r="AN90" s="417"/>
      <c r="AO90" s="417"/>
      <c r="AP90" s="417"/>
      <c r="AQ90" s="417"/>
      <c r="AR90" s="417"/>
      <c r="AS90" s="417"/>
      <c r="AT90" s="417"/>
      <c r="AU90" s="417"/>
      <c r="AV90" s="417"/>
      <c r="AW90" s="417"/>
      <c r="AX90" s="417"/>
      <c r="AY90" s="417"/>
      <c r="AZ90" s="423"/>
      <c r="BA90" s="977"/>
    </row>
    <row r="91" spans="1:53" ht="15" customHeight="1">
      <c r="A91" s="47"/>
      <c r="B91" s="784"/>
      <c r="C91" s="785"/>
      <c r="D91" s="785"/>
      <c r="E91" s="814"/>
      <c r="F91" s="815"/>
      <c r="G91" s="804" t="s">
        <v>113</v>
      </c>
      <c r="H91" s="804"/>
      <c r="I91" s="804"/>
      <c r="J91" s="804"/>
      <c r="K91" s="804"/>
      <c r="L91" s="804"/>
      <c r="M91" s="804"/>
      <c r="N91" s="804"/>
      <c r="O91" s="804"/>
      <c r="P91" s="804"/>
      <c r="Q91" s="804"/>
      <c r="R91" s="804"/>
      <c r="S91" s="804"/>
      <c r="T91" s="804"/>
      <c r="U91" s="804"/>
      <c r="V91" s="804"/>
      <c r="W91" s="804"/>
      <c r="X91" s="804"/>
      <c r="Y91" s="804"/>
      <c r="Z91" s="804"/>
      <c r="AA91" s="804"/>
      <c r="AB91" s="804"/>
      <c r="AC91" s="804"/>
      <c r="AD91" s="804"/>
      <c r="AE91" s="804"/>
      <c r="AF91" s="804"/>
      <c r="AG91" s="804"/>
      <c r="AH91" s="804"/>
      <c r="AI91" s="804"/>
      <c r="AJ91" s="804"/>
      <c r="AK91" s="805"/>
      <c r="AL91" s="48"/>
      <c r="AM91" s="832" t="str">
        <f>IF(AI65="該当", "！この区分（７項目）から３つ以上の取組が選択されていません。",  "！この区分（７項目）から２つ以上の取組が選択されていません。")</f>
        <v>！この区分（７項目）から３つ以上の取組が選択されていません。</v>
      </c>
      <c r="AN91" s="833"/>
      <c r="AO91" s="833"/>
      <c r="AP91" s="833"/>
      <c r="AQ91" s="833"/>
      <c r="AR91" s="833"/>
      <c r="AS91" s="833"/>
      <c r="AT91" s="833"/>
      <c r="AU91" s="833"/>
      <c r="AV91" s="833"/>
      <c r="AW91" s="833"/>
      <c r="AX91" s="834"/>
      <c r="AY91" s="417"/>
      <c r="AZ91" s="423"/>
      <c r="BA91" s="977"/>
    </row>
    <row r="92" spans="1:53" ht="15" customHeight="1" thickBot="1">
      <c r="A92" s="47"/>
      <c r="B92" s="784"/>
      <c r="C92" s="785"/>
      <c r="D92" s="785"/>
      <c r="E92" s="814"/>
      <c r="F92" s="815"/>
      <c r="G92" s="928" t="s">
        <v>2195</v>
      </c>
      <c r="H92" s="928"/>
      <c r="I92" s="928"/>
      <c r="J92" s="928"/>
      <c r="K92" s="928"/>
      <c r="L92" s="928"/>
      <c r="M92" s="928"/>
      <c r="N92" s="928"/>
      <c r="O92" s="928"/>
      <c r="P92" s="928"/>
      <c r="Q92" s="928"/>
      <c r="R92" s="928"/>
      <c r="S92" s="928"/>
      <c r="T92" s="928"/>
      <c r="U92" s="928"/>
      <c r="V92" s="928"/>
      <c r="W92" s="928"/>
      <c r="X92" s="928"/>
      <c r="Y92" s="928"/>
      <c r="Z92" s="928"/>
      <c r="AA92" s="928"/>
      <c r="AB92" s="928"/>
      <c r="AC92" s="928"/>
      <c r="AD92" s="928"/>
      <c r="AE92" s="928"/>
      <c r="AF92" s="928"/>
      <c r="AG92" s="928"/>
      <c r="AH92" s="928"/>
      <c r="AI92" s="928"/>
      <c r="AJ92" s="928"/>
      <c r="AK92" s="513"/>
      <c r="AL92" s="48"/>
      <c r="AM92" s="835"/>
      <c r="AN92" s="836"/>
      <c r="AO92" s="836"/>
      <c r="AP92" s="836"/>
      <c r="AQ92" s="836"/>
      <c r="AR92" s="836"/>
      <c r="AS92" s="836"/>
      <c r="AT92" s="836"/>
      <c r="AU92" s="836"/>
      <c r="AV92" s="836"/>
      <c r="AW92" s="836"/>
      <c r="AX92" s="837"/>
      <c r="AY92" s="48"/>
      <c r="AZ92" s="15"/>
      <c r="BA92" s="977"/>
    </row>
    <row r="93" spans="1:53" ht="22.8" customHeight="1">
      <c r="A93" s="47"/>
      <c r="B93" s="784"/>
      <c r="C93" s="785"/>
      <c r="D93" s="785"/>
      <c r="E93" s="814"/>
      <c r="F93" s="815"/>
      <c r="G93" s="928" t="s">
        <v>114</v>
      </c>
      <c r="H93" s="928"/>
      <c r="I93" s="928"/>
      <c r="J93" s="928"/>
      <c r="K93" s="928"/>
      <c r="L93" s="928"/>
      <c r="M93" s="928"/>
      <c r="N93" s="928"/>
      <c r="O93" s="928"/>
      <c r="P93" s="928"/>
      <c r="Q93" s="928"/>
      <c r="R93" s="928"/>
      <c r="S93" s="928"/>
      <c r="T93" s="928"/>
      <c r="U93" s="928"/>
      <c r="V93" s="928"/>
      <c r="W93" s="928"/>
      <c r="X93" s="928"/>
      <c r="Y93" s="928"/>
      <c r="Z93" s="928"/>
      <c r="AA93" s="928"/>
      <c r="AB93" s="928"/>
      <c r="AC93" s="928"/>
      <c r="AD93" s="928"/>
      <c r="AE93" s="928"/>
      <c r="AF93" s="928"/>
      <c r="AG93" s="928"/>
      <c r="AH93" s="928"/>
      <c r="AI93" s="928"/>
      <c r="AJ93" s="928"/>
      <c r="AK93" s="971"/>
      <c r="AL93" s="48"/>
      <c r="AM93" s="417"/>
      <c r="AN93" s="417"/>
      <c r="AO93" s="417"/>
      <c r="AP93" s="417"/>
      <c r="AQ93" s="417"/>
      <c r="AR93" s="417"/>
      <c r="AS93" s="417"/>
      <c r="AT93" s="417"/>
      <c r="AU93" s="417"/>
      <c r="AV93" s="417"/>
      <c r="AW93" s="417"/>
      <c r="AX93" s="417"/>
      <c r="AY93" s="417"/>
      <c r="AZ93" s="423"/>
      <c r="BA93" s="977"/>
    </row>
    <row r="94" spans="1:53" ht="31.2" customHeight="1">
      <c r="A94" s="47"/>
      <c r="B94" s="784"/>
      <c r="C94" s="785"/>
      <c r="D94" s="785"/>
      <c r="E94" s="814"/>
      <c r="F94" s="815"/>
      <c r="G94" s="804" t="s">
        <v>2303</v>
      </c>
      <c r="H94" s="804"/>
      <c r="I94" s="804"/>
      <c r="J94" s="804"/>
      <c r="K94" s="804"/>
      <c r="L94" s="804"/>
      <c r="M94" s="804"/>
      <c r="N94" s="804"/>
      <c r="O94" s="804"/>
      <c r="P94" s="804"/>
      <c r="Q94" s="804"/>
      <c r="R94" s="804"/>
      <c r="S94" s="804"/>
      <c r="T94" s="804"/>
      <c r="U94" s="804"/>
      <c r="V94" s="804"/>
      <c r="W94" s="804"/>
      <c r="X94" s="804"/>
      <c r="Y94" s="804"/>
      <c r="Z94" s="804"/>
      <c r="AA94" s="804"/>
      <c r="AB94" s="804"/>
      <c r="AC94" s="804"/>
      <c r="AD94" s="804"/>
      <c r="AE94" s="804"/>
      <c r="AF94" s="804"/>
      <c r="AG94" s="804"/>
      <c r="AH94" s="804"/>
      <c r="AI94" s="804"/>
      <c r="AJ94" s="804"/>
      <c r="AK94" s="805"/>
      <c r="AL94" s="48"/>
      <c r="AM94" s="417"/>
      <c r="AN94" s="417"/>
      <c r="AO94" s="417"/>
      <c r="AP94" s="417"/>
      <c r="AQ94" s="417"/>
      <c r="AR94" s="417"/>
      <c r="AS94" s="417"/>
      <c r="AT94" s="417"/>
      <c r="AU94" s="417"/>
      <c r="AV94" s="417"/>
      <c r="AW94" s="417"/>
      <c r="AX94" s="417"/>
      <c r="AY94" s="417"/>
      <c r="AZ94" s="423"/>
      <c r="BA94" s="977"/>
    </row>
    <row r="95" spans="1:53" ht="24.6" customHeight="1" thickBot="1">
      <c r="A95" s="47"/>
      <c r="B95" s="784"/>
      <c r="C95" s="785"/>
      <c r="D95" s="785"/>
      <c r="E95" s="814"/>
      <c r="F95" s="815"/>
      <c r="G95" s="804" t="s">
        <v>115</v>
      </c>
      <c r="H95" s="804"/>
      <c r="I95" s="804"/>
      <c r="J95" s="804"/>
      <c r="K95" s="804"/>
      <c r="L95" s="804"/>
      <c r="M95" s="804"/>
      <c r="N95" s="804"/>
      <c r="O95" s="804"/>
      <c r="P95" s="804"/>
      <c r="Q95" s="804"/>
      <c r="R95" s="804"/>
      <c r="S95" s="804"/>
      <c r="T95" s="804"/>
      <c r="U95" s="804"/>
      <c r="V95" s="804"/>
      <c r="W95" s="804"/>
      <c r="X95" s="804"/>
      <c r="Y95" s="804"/>
      <c r="Z95" s="804"/>
      <c r="AA95" s="804"/>
      <c r="AB95" s="804"/>
      <c r="AC95" s="804"/>
      <c r="AD95" s="804"/>
      <c r="AE95" s="804"/>
      <c r="AF95" s="804"/>
      <c r="AG95" s="804"/>
      <c r="AH95" s="804"/>
      <c r="AI95" s="804"/>
      <c r="AJ95" s="804"/>
      <c r="AK95" s="805"/>
      <c r="AL95" s="48"/>
      <c r="AM95" s="417"/>
      <c r="AN95" s="417"/>
      <c r="AO95" s="417"/>
      <c r="AP95" s="417"/>
      <c r="AQ95" s="417"/>
      <c r="AR95" s="417"/>
      <c r="AS95" s="417"/>
      <c r="AT95" s="417"/>
      <c r="AU95" s="417"/>
      <c r="AV95" s="417"/>
      <c r="AW95" s="417"/>
      <c r="AX95" s="417"/>
      <c r="AY95" s="48"/>
      <c r="AZ95" s="15"/>
      <c r="BA95" s="977"/>
    </row>
    <row r="96" spans="1:53" ht="15" customHeight="1">
      <c r="A96" s="47"/>
      <c r="B96" s="650" t="s">
        <v>116</v>
      </c>
      <c r="C96" s="656"/>
      <c r="D96" s="656"/>
      <c r="E96" s="801"/>
      <c r="F96" s="802"/>
      <c r="G96" s="808" t="s">
        <v>2304</v>
      </c>
      <c r="H96" s="808"/>
      <c r="I96" s="808"/>
      <c r="J96" s="808"/>
      <c r="K96" s="808"/>
      <c r="L96" s="808"/>
      <c r="M96" s="808"/>
      <c r="N96" s="808"/>
      <c r="O96" s="808"/>
      <c r="P96" s="808"/>
      <c r="Q96" s="808"/>
      <c r="R96" s="808"/>
      <c r="S96" s="808"/>
      <c r="T96" s="808"/>
      <c r="U96" s="808"/>
      <c r="V96" s="808"/>
      <c r="W96" s="808"/>
      <c r="X96" s="808"/>
      <c r="Y96" s="808"/>
      <c r="Z96" s="808"/>
      <c r="AA96" s="808"/>
      <c r="AB96" s="808"/>
      <c r="AC96" s="808"/>
      <c r="AD96" s="808"/>
      <c r="AE96" s="808"/>
      <c r="AF96" s="808"/>
      <c r="AG96" s="808"/>
      <c r="AH96" s="808"/>
      <c r="AI96" s="808"/>
      <c r="AJ96" s="808"/>
      <c r="AK96" s="809"/>
      <c r="AL96" s="426"/>
      <c r="AM96" s="832" t="str">
        <f>IF(AI65="該当", "！この区分（４項目）から２つ以上の取組が選択されていません。",  "！この区分（４項目）から１つ以上の取組が選択されていません。")</f>
        <v>！この区分（４項目）から２つ以上の取組が選択されていません。</v>
      </c>
      <c r="AN96" s="833"/>
      <c r="AO96" s="833"/>
      <c r="AP96" s="833"/>
      <c r="AQ96" s="833"/>
      <c r="AR96" s="833"/>
      <c r="AS96" s="833"/>
      <c r="AT96" s="833"/>
      <c r="AU96" s="833"/>
      <c r="AV96" s="833"/>
      <c r="AW96" s="833"/>
      <c r="AX96" s="834"/>
      <c r="AY96" s="48"/>
      <c r="AZ96" s="15"/>
      <c r="BA96" s="736">
        <f>COUNTIF(E96:F99, "✓")+COUNTIF(E96:F99, "誓約")</f>
        <v>0</v>
      </c>
    </row>
    <row r="97" spans="1:55" ht="15.6" customHeight="1" thickBot="1">
      <c r="A97" s="47"/>
      <c r="B97" s="784"/>
      <c r="C97" s="785"/>
      <c r="D97" s="785"/>
      <c r="E97" s="814"/>
      <c r="F97" s="815"/>
      <c r="G97" s="816" t="s">
        <v>2196</v>
      </c>
      <c r="H97" s="783"/>
      <c r="I97" s="783"/>
      <c r="J97" s="783"/>
      <c r="K97" s="783"/>
      <c r="L97" s="783"/>
      <c r="M97" s="783"/>
      <c r="N97" s="783"/>
      <c r="O97" s="783"/>
      <c r="P97" s="783"/>
      <c r="Q97" s="783"/>
      <c r="R97" s="783"/>
      <c r="S97" s="783"/>
      <c r="T97" s="783"/>
      <c r="U97" s="783"/>
      <c r="V97" s="783"/>
      <c r="W97" s="783"/>
      <c r="X97" s="783"/>
      <c r="Y97" s="783"/>
      <c r="Z97" s="783"/>
      <c r="AA97" s="783"/>
      <c r="AB97" s="783"/>
      <c r="AC97" s="783"/>
      <c r="AD97" s="783"/>
      <c r="AE97" s="783"/>
      <c r="AF97" s="783"/>
      <c r="AG97" s="783"/>
      <c r="AH97" s="783"/>
      <c r="AI97" s="783"/>
      <c r="AJ97" s="783"/>
      <c r="AK97" s="817"/>
      <c r="AL97" s="48"/>
      <c r="AM97" s="835"/>
      <c r="AN97" s="836"/>
      <c r="AO97" s="836"/>
      <c r="AP97" s="836"/>
      <c r="AQ97" s="836"/>
      <c r="AR97" s="836"/>
      <c r="AS97" s="836"/>
      <c r="AT97" s="836"/>
      <c r="AU97" s="836"/>
      <c r="AV97" s="836"/>
      <c r="AW97" s="836"/>
      <c r="AX97" s="837"/>
      <c r="AY97" s="417"/>
      <c r="AZ97" s="423"/>
      <c r="BA97" s="736"/>
    </row>
    <row r="98" spans="1:55" ht="15" customHeight="1">
      <c r="A98" s="47"/>
      <c r="B98" s="784"/>
      <c r="C98" s="785"/>
      <c r="D98" s="785"/>
      <c r="E98" s="814"/>
      <c r="F98" s="815"/>
      <c r="G98" s="804" t="s">
        <v>2197</v>
      </c>
      <c r="H98" s="804"/>
      <c r="I98" s="804"/>
      <c r="J98" s="804"/>
      <c r="K98" s="804"/>
      <c r="L98" s="804"/>
      <c r="M98" s="804"/>
      <c r="N98" s="804"/>
      <c r="O98" s="804"/>
      <c r="P98" s="804"/>
      <c r="Q98" s="804"/>
      <c r="R98" s="804"/>
      <c r="S98" s="804"/>
      <c r="T98" s="804"/>
      <c r="U98" s="804"/>
      <c r="V98" s="804"/>
      <c r="W98" s="804"/>
      <c r="X98" s="804"/>
      <c r="Y98" s="804"/>
      <c r="Z98" s="804"/>
      <c r="AA98" s="804"/>
      <c r="AB98" s="804"/>
      <c r="AC98" s="804"/>
      <c r="AD98" s="804"/>
      <c r="AE98" s="804"/>
      <c r="AF98" s="804"/>
      <c r="AG98" s="804"/>
      <c r="AH98" s="804"/>
      <c r="AI98" s="804"/>
      <c r="AJ98" s="804"/>
      <c r="AK98" s="512"/>
      <c r="AL98" s="48"/>
      <c r="AM98" s="109"/>
      <c r="AN98" s="109"/>
      <c r="AO98" s="109"/>
      <c r="AP98" s="109"/>
      <c r="AQ98" s="109"/>
      <c r="AR98" s="109"/>
      <c r="AS98" s="109"/>
      <c r="AT98" s="109"/>
      <c r="AU98" s="109"/>
      <c r="AV98" s="109"/>
      <c r="AW98" s="109"/>
      <c r="AX98" s="109"/>
      <c r="AY98" s="417"/>
      <c r="AZ98" s="423"/>
      <c r="BA98" s="736"/>
    </row>
    <row r="99" spans="1:55" ht="15" customHeight="1" thickBot="1">
      <c r="A99" s="47"/>
      <c r="B99" s="786"/>
      <c r="C99" s="787"/>
      <c r="D99" s="787"/>
      <c r="E99" s="972"/>
      <c r="F99" s="973"/>
      <c r="G99" s="806" t="s">
        <v>2198</v>
      </c>
      <c r="H99" s="806"/>
      <c r="I99" s="806"/>
      <c r="J99" s="806"/>
      <c r="K99" s="806"/>
      <c r="L99" s="806"/>
      <c r="M99" s="806"/>
      <c r="N99" s="806"/>
      <c r="O99" s="806"/>
      <c r="P99" s="806"/>
      <c r="Q99" s="806"/>
      <c r="R99" s="806"/>
      <c r="S99" s="806"/>
      <c r="T99" s="806"/>
      <c r="U99" s="806"/>
      <c r="V99" s="806"/>
      <c r="W99" s="806"/>
      <c r="X99" s="806"/>
      <c r="Y99" s="806"/>
      <c r="Z99" s="806"/>
      <c r="AA99" s="806"/>
      <c r="AB99" s="806"/>
      <c r="AC99" s="806"/>
      <c r="AD99" s="806"/>
      <c r="AE99" s="806"/>
      <c r="AF99" s="806"/>
      <c r="AG99" s="806"/>
      <c r="AH99" s="806"/>
      <c r="AI99" s="806"/>
      <c r="AJ99" s="806"/>
      <c r="AK99" s="515"/>
      <c r="AL99" s="47"/>
      <c r="AM99" s="109"/>
      <c r="AN99" s="109"/>
      <c r="AO99" s="109"/>
      <c r="AP99" s="109"/>
      <c r="AQ99" s="109"/>
      <c r="AR99" s="109"/>
      <c r="AS99" s="109"/>
      <c r="AT99" s="109"/>
      <c r="AU99" s="109"/>
      <c r="AV99" s="109"/>
      <c r="AW99" s="109"/>
      <c r="AX99" s="109"/>
      <c r="AY99" s="47"/>
      <c r="BA99" s="736"/>
    </row>
    <row r="100" spans="1:55" ht="6" customHeight="1">
      <c r="A100" s="47"/>
      <c r="B100" s="418"/>
      <c r="C100" s="418"/>
      <c r="D100" s="418"/>
      <c r="E100" s="418"/>
      <c r="F100" s="418"/>
      <c r="G100" s="418"/>
      <c r="H100" s="418"/>
      <c r="I100" s="418"/>
      <c r="J100" s="418"/>
      <c r="K100" s="418"/>
      <c r="L100" s="418"/>
      <c r="M100" s="418"/>
      <c r="N100" s="418"/>
      <c r="O100" s="418"/>
      <c r="P100" s="418"/>
      <c r="Q100" s="418"/>
      <c r="R100" s="418"/>
      <c r="S100" s="418"/>
      <c r="T100" s="418"/>
      <c r="U100" s="418"/>
      <c r="V100" s="418"/>
      <c r="W100" s="418"/>
      <c r="X100" s="418"/>
      <c r="Y100" s="418"/>
      <c r="Z100" s="418"/>
      <c r="AA100" s="418"/>
      <c r="AB100" s="418"/>
      <c r="AC100" s="418"/>
      <c r="AD100" s="418"/>
      <c r="AE100" s="418"/>
      <c r="AF100" s="418"/>
      <c r="AG100" s="418"/>
      <c r="AH100" s="418"/>
      <c r="AI100" s="418"/>
      <c r="AJ100" s="418"/>
      <c r="AK100" s="418"/>
      <c r="AL100" s="47"/>
      <c r="AM100" s="427"/>
      <c r="AN100" s="48"/>
      <c r="AO100" s="426"/>
      <c r="AP100" s="426"/>
      <c r="AQ100" s="426"/>
      <c r="AR100" s="426"/>
      <c r="AS100" s="426"/>
      <c r="AT100" s="426"/>
      <c r="AU100" s="426"/>
      <c r="AV100" s="426"/>
      <c r="AW100" s="426"/>
      <c r="AX100" s="426"/>
      <c r="AY100" s="426"/>
      <c r="AZ100" s="428"/>
    </row>
    <row r="101" spans="1:55" s="15" customFormat="1" ht="17.399999999999999" customHeight="1" thickBot="1">
      <c r="A101" s="426"/>
      <c r="B101" s="854" t="s">
        <v>117</v>
      </c>
      <c r="C101" s="855"/>
      <c r="D101" s="855"/>
      <c r="E101" s="855"/>
      <c r="F101" s="855"/>
      <c r="G101" s="855"/>
      <c r="H101" s="855"/>
      <c r="I101" s="855"/>
      <c r="J101" s="855"/>
      <c r="K101" s="855"/>
      <c r="L101" s="855"/>
      <c r="M101" s="855"/>
      <c r="N101" s="855"/>
      <c r="O101" s="855"/>
      <c r="P101" s="855"/>
      <c r="Q101" s="855"/>
      <c r="R101" s="855"/>
      <c r="S101" s="855"/>
      <c r="T101" s="855"/>
      <c r="U101" s="855"/>
      <c r="V101" s="855"/>
      <c r="W101" s="855"/>
      <c r="X101" s="855"/>
      <c r="Y101" s="855"/>
      <c r="Z101" s="855"/>
      <c r="AA101" s="855"/>
      <c r="AB101" s="855"/>
      <c r="AC101" s="855"/>
      <c r="AD101" s="855"/>
      <c r="AE101" s="855"/>
      <c r="AF101" s="855"/>
      <c r="AG101" s="855"/>
      <c r="AH101" s="855"/>
      <c r="AI101" s="855"/>
      <c r="AJ101" s="855"/>
      <c r="AK101" s="855"/>
      <c r="AL101" s="48"/>
      <c r="AM101" s="426"/>
      <c r="AN101" s="429"/>
      <c r="AO101" s="430"/>
      <c r="AP101" s="430"/>
      <c r="AQ101" s="430"/>
      <c r="AR101" s="430"/>
      <c r="AS101" s="430"/>
      <c r="AT101" s="430"/>
      <c r="AU101" s="430"/>
      <c r="AV101" s="430"/>
      <c r="AW101" s="430"/>
      <c r="AX101" s="430"/>
      <c r="AY101" s="430"/>
      <c r="AZ101" s="431"/>
      <c r="BB101" s="428"/>
      <c r="BC101" s="428"/>
    </row>
    <row r="102" spans="1:55" s="431" customFormat="1" ht="18.600000000000001" customHeight="1" thickBot="1">
      <c r="A102" s="426"/>
      <c r="B102" s="432" t="s">
        <v>59</v>
      </c>
      <c r="C102" s="923" t="s">
        <v>118</v>
      </c>
      <c r="D102" s="923"/>
      <c r="E102" s="923"/>
      <c r="F102" s="923"/>
      <c r="G102" s="923"/>
      <c r="H102" s="923"/>
      <c r="I102" s="923"/>
      <c r="J102" s="923"/>
      <c r="K102" s="923"/>
      <c r="L102" s="923"/>
      <c r="M102" s="923"/>
      <c r="N102" s="923"/>
      <c r="O102" s="923"/>
      <c r="P102" s="923"/>
      <c r="Q102" s="923"/>
      <c r="R102" s="923"/>
      <c r="S102" s="923"/>
      <c r="T102" s="923"/>
      <c r="U102" s="923"/>
      <c r="V102" s="923"/>
      <c r="W102" s="923"/>
      <c r="X102" s="923"/>
      <c r="Y102" s="923"/>
      <c r="Z102" s="923"/>
      <c r="AA102" s="923"/>
      <c r="AB102" s="923"/>
      <c r="AC102" s="923"/>
      <c r="AD102" s="923"/>
      <c r="AE102" s="923"/>
      <c r="AF102" s="923"/>
      <c r="AG102" s="923"/>
      <c r="AH102" s="923"/>
      <c r="AI102" s="923"/>
      <c r="AJ102" s="970"/>
      <c r="AK102" s="433" t="str">
        <f>IF(OR(AK62="○", BA49=0),"",IF(OR(BA102=TRUE,BA103=TRUE),"○","×"))</f>
        <v/>
      </c>
      <c r="AL102" s="47"/>
      <c r="AM102" s="832" t="s">
        <v>119</v>
      </c>
      <c r="AN102" s="833"/>
      <c r="AO102" s="833"/>
      <c r="AP102" s="833"/>
      <c r="AQ102" s="833"/>
      <c r="AR102" s="833"/>
      <c r="AS102" s="833"/>
      <c r="AT102" s="833"/>
      <c r="AU102" s="833"/>
      <c r="AV102" s="833"/>
      <c r="AW102" s="833"/>
      <c r="AX102" s="834"/>
      <c r="AY102" s="428"/>
      <c r="BA102" s="554" t="b">
        <v>0</v>
      </c>
    </row>
    <row r="103" spans="1:55" s="428" customFormat="1" ht="30.6" customHeight="1" thickBot="1">
      <c r="A103" s="426"/>
      <c r="B103" s="856" t="s">
        <v>120</v>
      </c>
      <c r="C103" s="857"/>
      <c r="D103" s="857"/>
      <c r="E103" s="858" t="b">
        <v>0</v>
      </c>
      <c r="F103" s="517"/>
      <c r="G103" s="862" t="s">
        <v>2199</v>
      </c>
      <c r="H103" s="862"/>
      <c r="I103" s="862"/>
      <c r="J103" s="862"/>
      <c r="K103" s="862"/>
      <c r="L103" s="862"/>
      <c r="M103" s="862"/>
      <c r="N103" s="862"/>
      <c r="O103" s="862"/>
      <c r="P103" s="862"/>
      <c r="Q103" s="862"/>
      <c r="R103" s="862"/>
      <c r="S103" s="862"/>
      <c r="T103" s="862"/>
      <c r="U103" s="862"/>
      <c r="V103" s="862"/>
      <c r="W103" s="862"/>
      <c r="X103" s="862"/>
      <c r="Y103" s="862"/>
      <c r="Z103" s="862"/>
      <c r="AA103" s="862"/>
      <c r="AB103" s="862"/>
      <c r="AC103" s="862"/>
      <c r="AD103" s="862"/>
      <c r="AE103" s="862"/>
      <c r="AF103" s="862"/>
      <c r="AG103" s="862"/>
      <c r="AH103" s="862"/>
      <c r="AI103" s="862"/>
      <c r="AJ103" s="862"/>
      <c r="AK103" s="863"/>
      <c r="AL103" s="48"/>
      <c r="AM103" s="835"/>
      <c r="AN103" s="836"/>
      <c r="AO103" s="836"/>
      <c r="AP103" s="836"/>
      <c r="AQ103" s="836"/>
      <c r="AR103" s="836"/>
      <c r="AS103" s="836"/>
      <c r="AT103" s="836"/>
      <c r="AU103" s="836"/>
      <c r="AV103" s="836"/>
      <c r="AW103" s="836"/>
      <c r="AX103" s="837"/>
      <c r="BA103" s="554" t="b">
        <v>0</v>
      </c>
    </row>
    <row r="104" spans="1:55" s="428" customFormat="1" ht="22.95" customHeight="1" thickBot="1">
      <c r="A104" s="426"/>
      <c r="B104" s="859"/>
      <c r="C104" s="860"/>
      <c r="D104" s="860"/>
      <c r="E104" s="861" t="b">
        <v>0</v>
      </c>
      <c r="F104" s="516"/>
      <c r="G104" s="852" t="s">
        <v>121</v>
      </c>
      <c r="H104" s="852"/>
      <c r="I104" s="852"/>
      <c r="J104" s="852"/>
      <c r="K104" s="852"/>
      <c r="L104" s="852"/>
      <c r="M104" s="852"/>
      <c r="N104" s="852"/>
      <c r="O104" s="852"/>
      <c r="P104" s="852"/>
      <c r="Q104" s="852"/>
      <c r="R104" s="852"/>
      <c r="S104" s="852"/>
      <c r="T104" s="852"/>
      <c r="U104" s="852"/>
      <c r="V104" s="852"/>
      <c r="W104" s="852"/>
      <c r="X104" s="852"/>
      <c r="Y104" s="852"/>
      <c r="Z104" s="852"/>
      <c r="AA104" s="852"/>
      <c r="AB104" s="852"/>
      <c r="AC104" s="852"/>
      <c r="AD104" s="852"/>
      <c r="AE104" s="852"/>
      <c r="AF104" s="852"/>
      <c r="AG104" s="852"/>
      <c r="AH104" s="852"/>
      <c r="AI104" s="852"/>
      <c r="AJ104" s="852"/>
      <c r="AK104" s="853"/>
      <c r="AL104" s="47"/>
      <c r="AM104" s="426"/>
      <c r="AN104" s="426"/>
      <c r="AO104" s="426"/>
      <c r="AP104" s="426"/>
      <c r="AQ104" s="426"/>
      <c r="AR104" s="426"/>
      <c r="AS104" s="426"/>
      <c r="AT104" s="426"/>
      <c r="AU104" s="426"/>
      <c r="AV104" s="426"/>
      <c r="AW104" s="426"/>
      <c r="AX104" s="426"/>
      <c r="AY104" s="426"/>
      <c r="BA104" s="555"/>
    </row>
    <row r="105" spans="1:55" s="428" customFormat="1" ht="6" customHeight="1">
      <c r="A105" s="48"/>
      <c r="B105" s="258"/>
      <c r="C105" s="52"/>
      <c r="D105" s="52"/>
      <c r="E105" s="52"/>
      <c r="F105" s="52"/>
      <c r="G105" s="52"/>
      <c r="H105" s="52"/>
      <c r="I105" s="52"/>
      <c r="J105" s="52"/>
      <c r="K105" s="52"/>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47"/>
      <c r="AM105" s="426"/>
      <c r="AN105" s="47"/>
      <c r="AO105" s="48"/>
      <c r="AP105" s="48"/>
      <c r="AQ105" s="48"/>
      <c r="AR105" s="48"/>
      <c r="AS105" s="48"/>
      <c r="AT105" s="48"/>
      <c r="AU105" s="48"/>
      <c r="AV105" s="48"/>
      <c r="AW105" s="48"/>
      <c r="AX105" s="48"/>
      <c r="AY105" s="48"/>
      <c r="AZ105" s="15"/>
      <c r="BA105" s="555"/>
    </row>
    <row r="106" spans="1:55" s="15" customFormat="1" ht="19.2" customHeight="1">
      <c r="A106" s="47"/>
      <c r="B106" s="50" t="s">
        <v>122</v>
      </c>
      <c r="C106" s="50"/>
      <c r="D106" s="50"/>
      <c r="E106" s="50"/>
      <c r="F106" s="50"/>
      <c r="G106" s="50"/>
      <c r="H106" s="50"/>
      <c r="I106" s="50"/>
      <c r="J106" s="342"/>
      <c r="K106" s="342"/>
      <c r="L106" s="342"/>
      <c r="M106" s="342"/>
      <c r="N106" s="342"/>
      <c r="O106" s="342"/>
      <c r="P106" s="342"/>
      <c r="Q106" s="342"/>
      <c r="R106" s="342"/>
      <c r="S106" s="342"/>
      <c r="T106" s="342"/>
      <c r="U106" s="342"/>
      <c r="V106" s="342"/>
      <c r="W106" s="342"/>
      <c r="X106" s="342"/>
      <c r="Y106" s="342"/>
      <c r="Z106" s="342"/>
      <c r="AA106" s="342"/>
      <c r="AB106" s="342"/>
      <c r="AC106" s="342"/>
      <c r="AD106" s="342"/>
      <c r="AE106" s="342"/>
      <c r="AF106" s="342"/>
      <c r="AG106" s="342"/>
      <c r="AH106" s="342"/>
      <c r="AI106" s="342"/>
      <c r="AJ106" s="342"/>
      <c r="AK106" s="342"/>
      <c r="AL106" s="47"/>
      <c r="AM106" s="48"/>
      <c r="AN106" s="47"/>
      <c r="AO106" s="47"/>
      <c r="AP106" s="47"/>
      <c r="AQ106" s="47"/>
      <c r="AR106" s="47"/>
      <c r="AS106" s="47"/>
      <c r="AT106" s="47"/>
      <c r="AU106" s="47"/>
      <c r="AV106" s="47"/>
      <c r="AW106" s="47"/>
      <c r="AX106" s="47"/>
      <c r="AY106" s="47"/>
      <c r="AZ106"/>
      <c r="BA106" s="556"/>
    </row>
    <row r="107" spans="1:55" ht="16.5" customHeight="1" thickBot="1">
      <c r="A107" s="48"/>
      <c r="B107" s="361" t="s">
        <v>59</v>
      </c>
      <c r="C107" s="29" t="s">
        <v>123</v>
      </c>
      <c r="D107" s="27"/>
      <c r="E107" s="27"/>
      <c r="F107" s="27"/>
      <c r="G107" s="27"/>
      <c r="H107" s="27"/>
      <c r="I107" s="27"/>
      <c r="J107" s="27"/>
      <c r="K107" s="27"/>
      <c r="L107" s="27"/>
      <c r="M107" s="27"/>
      <c r="N107" s="27"/>
      <c r="O107" s="27"/>
      <c r="P107" s="27"/>
      <c r="Q107" s="27"/>
      <c r="R107" s="27"/>
      <c r="S107" s="27"/>
      <c r="T107" s="27"/>
      <c r="U107" s="27"/>
      <c r="V107" s="27"/>
      <c r="W107" s="27"/>
      <c r="X107" s="27"/>
      <c r="Y107" s="27"/>
      <c r="Z107" s="27"/>
      <c r="AA107" s="27"/>
      <c r="AB107" s="27"/>
      <c r="AC107" s="27"/>
      <c r="AD107" s="27"/>
      <c r="AE107" s="27"/>
      <c r="AF107" s="27"/>
      <c r="AG107" s="27"/>
      <c r="AH107" s="27"/>
      <c r="AI107" s="27"/>
      <c r="AJ107" s="27"/>
      <c r="AK107" s="47"/>
      <c r="AL107" s="47"/>
      <c r="AM107" s="47"/>
      <c r="AN107" s="417"/>
      <c r="AO107" s="417"/>
      <c r="AP107" s="417"/>
      <c r="AQ107" s="417"/>
      <c r="AR107" s="417"/>
      <c r="AS107" s="417"/>
      <c r="AT107" s="417"/>
      <c r="AU107" s="417"/>
      <c r="AV107" s="417"/>
      <c r="AW107" s="417"/>
      <c r="AX107" s="417"/>
      <c r="AY107" s="417"/>
      <c r="AZ107" s="15"/>
      <c r="BA107" s="14"/>
    </row>
    <row r="108" spans="1:55" s="15" customFormat="1" ht="39.6" customHeight="1" thickBot="1">
      <c r="A108" s="48"/>
      <c r="B108" s="818" t="s">
        <v>124</v>
      </c>
      <c r="C108" s="819"/>
      <c r="D108" s="819"/>
      <c r="E108" s="819"/>
      <c r="F108" s="819"/>
      <c r="G108" s="819"/>
      <c r="H108" s="819"/>
      <c r="I108" s="819"/>
      <c r="J108" s="819"/>
      <c r="K108" s="819"/>
      <c r="L108" s="819"/>
      <c r="M108" s="819"/>
      <c r="N108" s="819"/>
      <c r="O108" s="819"/>
      <c r="P108" s="819"/>
      <c r="Q108" s="819"/>
      <c r="R108" s="819"/>
      <c r="S108" s="819"/>
      <c r="T108" s="819"/>
      <c r="U108" s="819"/>
      <c r="V108" s="819"/>
      <c r="W108" s="819"/>
      <c r="X108" s="819"/>
      <c r="Y108" s="819"/>
      <c r="Z108" s="819"/>
      <c r="AA108" s="819"/>
      <c r="AB108" s="819"/>
      <c r="AC108" s="819"/>
      <c r="AD108" s="820"/>
      <c r="AE108" s="821" t="s">
        <v>125</v>
      </c>
      <c r="AF108" s="822"/>
      <c r="AG108" s="822"/>
      <c r="AH108" s="822"/>
      <c r="AI108" s="822"/>
      <c r="AJ108" s="823"/>
      <c r="AK108" s="350" t="str">
        <f>IF(H7="", "", IF(AND(BA109=TRUE,OR(Q18=0,BA110=TRUE),BA111=TRUE,BA112=TRUE, BA114=TRUE, BA113=TRUE,BA115=TRUE),"○","×"))</f>
        <v>○</v>
      </c>
      <c r="AL108" s="47"/>
      <c r="AM108" s="838" t="s">
        <v>126</v>
      </c>
      <c r="AN108" s="839"/>
      <c r="AO108" s="839"/>
      <c r="AP108" s="839"/>
      <c r="AQ108" s="839"/>
      <c r="AR108" s="839"/>
      <c r="AS108" s="839"/>
      <c r="AT108" s="839"/>
      <c r="AU108" s="839"/>
      <c r="AV108" s="839"/>
      <c r="AW108" s="839"/>
      <c r="AX108" s="839"/>
      <c r="AY108" s="840"/>
      <c r="BA108" s="557"/>
    </row>
    <row r="109" spans="1:55" s="15" customFormat="1" ht="30" customHeight="1">
      <c r="A109" s="543"/>
      <c r="B109" s="472"/>
      <c r="C109" s="824" t="s">
        <v>127</v>
      </c>
      <c r="D109" s="825"/>
      <c r="E109" s="825"/>
      <c r="F109" s="825"/>
      <c r="G109" s="825"/>
      <c r="H109" s="825"/>
      <c r="I109" s="825"/>
      <c r="J109" s="825"/>
      <c r="K109" s="825"/>
      <c r="L109" s="825"/>
      <c r="M109" s="825"/>
      <c r="N109" s="825"/>
      <c r="O109" s="825"/>
      <c r="P109" s="825"/>
      <c r="Q109" s="825"/>
      <c r="R109" s="825"/>
      <c r="S109" s="825"/>
      <c r="T109" s="825"/>
      <c r="U109" s="825"/>
      <c r="V109" s="825"/>
      <c r="W109" s="825"/>
      <c r="X109" s="825"/>
      <c r="Y109" s="825"/>
      <c r="Z109" s="825"/>
      <c r="AA109" s="825"/>
      <c r="AB109" s="825"/>
      <c r="AC109" s="825"/>
      <c r="AD109" s="825"/>
      <c r="AE109" s="826" t="s">
        <v>128</v>
      </c>
      <c r="AF109" s="827"/>
      <c r="AG109" s="827"/>
      <c r="AH109" s="827"/>
      <c r="AI109" s="827"/>
      <c r="AJ109" s="827"/>
      <c r="AK109" s="828"/>
      <c r="AL109" s="47"/>
      <c r="AM109" s="48"/>
      <c r="AN109" s="109"/>
      <c r="AO109" s="109"/>
      <c r="AP109" s="109"/>
      <c r="AQ109" s="109"/>
      <c r="AR109" s="109"/>
      <c r="AS109" s="109"/>
      <c r="AT109" s="109"/>
      <c r="AU109" s="109"/>
      <c r="AV109" s="109"/>
      <c r="AW109" s="48"/>
      <c r="AX109" s="48"/>
      <c r="AY109" s="48"/>
      <c r="AZ109" s="410"/>
      <c r="BA109" s="558" t="b">
        <v>1</v>
      </c>
      <c r="BB109" s="434"/>
    </row>
    <row r="110" spans="1:55" s="15" customFormat="1" ht="37.200000000000003" customHeight="1">
      <c r="A110" s="48"/>
      <c r="B110" s="473"/>
      <c r="C110" s="829" t="s">
        <v>2300</v>
      </c>
      <c r="D110" s="830"/>
      <c r="E110" s="830"/>
      <c r="F110" s="830"/>
      <c r="G110" s="830"/>
      <c r="H110" s="830"/>
      <c r="I110" s="830"/>
      <c r="J110" s="830"/>
      <c r="K110" s="830"/>
      <c r="L110" s="830"/>
      <c r="M110" s="830"/>
      <c r="N110" s="830"/>
      <c r="O110" s="830"/>
      <c r="P110" s="830"/>
      <c r="Q110" s="830"/>
      <c r="R110" s="830"/>
      <c r="S110" s="830"/>
      <c r="T110" s="830"/>
      <c r="U110" s="830"/>
      <c r="V110" s="830"/>
      <c r="W110" s="830"/>
      <c r="X110" s="830"/>
      <c r="Y110" s="830"/>
      <c r="Z110" s="830"/>
      <c r="AA110" s="830"/>
      <c r="AB110" s="830"/>
      <c r="AC110" s="830"/>
      <c r="AD110" s="830"/>
      <c r="AE110" s="826" t="s">
        <v>128</v>
      </c>
      <c r="AF110" s="827"/>
      <c r="AG110" s="827"/>
      <c r="AH110" s="827"/>
      <c r="AI110" s="827"/>
      <c r="AJ110" s="827"/>
      <c r="AK110" s="827"/>
      <c r="AL110" s="47"/>
      <c r="AM110" s="48"/>
      <c r="AN110" s="109"/>
      <c r="AO110" s="109"/>
      <c r="AP110" s="109"/>
      <c r="AQ110" s="109"/>
      <c r="AR110" s="109"/>
      <c r="AS110" s="109"/>
      <c r="AT110" s="109"/>
      <c r="AU110" s="109"/>
      <c r="AV110" s="109"/>
      <c r="AW110" s="48"/>
      <c r="AX110" s="48"/>
      <c r="AY110" s="48"/>
      <c r="BA110" s="554" t="b">
        <v>1</v>
      </c>
    </row>
    <row r="111" spans="1:55" s="15" customFormat="1" ht="36.6" customHeight="1">
      <c r="A111" s="48"/>
      <c r="B111" s="473"/>
      <c r="C111" s="824" t="s">
        <v>129</v>
      </c>
      <c r="D111" s="825"/>
      <c r="E111" s="825"/>
      <c r="F111" s="825"/>
      <c r="G111" s="825"/>
      <c r="H111" s="825"/>
      <c r="I111" s="825"/>
      <c r="J111" s="825"/>
      <c r="K111" s="825"/>
      <c r="L111" s="825"/>
      <c r="M111" s="825"/>
      <c r="N111" s="825"/>
      <c r="O111" s="825"/>
      <c r="P111" s="825"/>
      <c r="Q111" s="825"/>
      <c r="R111" s="825"/>
      <c r="S111" s="825"/>
      <c r="T111" s="825"/>
      <c r="U111" s="825"/>
      <c r="V111" s="825"/>
      <c r="W111" s="825"/>
      <c r="X111" s="825"/>
      <c r="Y111" s="825"/>
      <c r="Z111" s="825"/>
      <c r="AA111" s="825"/>
      <c r="AB111" s="825"/>
      <c r="AC111" s="825"/>
      <c r="AD111" s="825"/>
      <c r="AE111" s="826" t="s">
        <v>130</v>
      </c>
      <c r="AF111" s="827"/>
      <c r="AG111" s="827"/>
      <c r="AH111" s="827"/>
      <c r="AI111" s="827"/>
      <c r="AJ111" s="827"/>
      <c r="AK111" s="827"/>
      <c r="AL111" s="47"/>
      <c r="AM111" s="48"/>
      <c r="AN111" s="48"/>
      <c r="AO111" s="48"/>
      <c r="AP111" s="109"/>
      <c r="AQ111" s="48"/>
      <c r="AR111" s="48"/>
      <c r="AS111" s="48"/>
      <c r="AT111" s="48"/>
      <c r="AU111" s="48"/>
      <c r="AV111" s="48"/>
      <c r="AW111" s="48"/>
      <c r="AX111" s="48"/>
      <c r="AY111" s="48"/>
      <c r="BA111" s="554" t="b">
        <v>1</v>
      </c>
    </row>
    <row r="112" spans="1:55" s="15" customFormat="1" ht="28.95" customHeight="1">
      <c r="A112" s="48"/>
      <c r="B112" s="473"/>
      <c r="C112" s="824" t="s">
        <v>131</v>
      </c>
      <c r="D112" s="825"/>
      <c r="E112" s="825"/>
      <c r="F112" s="825"/>
      <c r="G112" s="825"/>
      <c r="H112" s="825"/>
      <c r="I112" s="825"/>
      <c r="J112" s="825"/>
      <c r="K112" s="825"/>
      <c r="L112" s="825"/>
      <c r="M112" s="825"/>
      <c r="N112" s="825"/>
      <c r="O112" s="825"/>
      <c r="P112" s="825"/>
      <c r="Q112" s="825"/>
      <c r="R112" s="825"/>
      <c r="S112" s="825"/>
      <c r="T112" s="825"/>
      <c r="U112" s="825"/>
      <c r="V112" s="825"/>
      <c r="W112" s="825"/>
      <c r="X112" s="825"/>
      <c r="Y112" s="825"/>
      <c r="Z112" s="825"/>
      <c r="AA112" s="825"/>
      <c r="AB112" s="825"/>
      <c r="AC112" s="825"/>
      <c r="AD112" s="825"/>
      <c r="AE112" s="877" t="s">
        <v>132</v>
      </c>
      <c r="AF112" s="878"/>
      <c r="AG112" s="878"/>
      <c r="AH112" s="878"/>
      <c r="AI112" s="878"/>
      <c r="AJ112" s="878"/>
      <c r="AK112" s="878"/>
      <c r="AL112" s="47"/>
      <c r="AM112" s="48"/>
      <c r="AN112" s="435"/>
      <c r="AO112" s="435"/>
      <c r="AP112" s="435"/>
      <c r="AQ112" s="48"/>
      <c r="AR112" s="48"/>
      <c r="AS112" s="48"/>
      <c r="AT112" s="48"/>
      <c r="AU112" s="48"/>
      <c r="AV112" s="48"/>
      <c r="AW112" s="48"/>
      <c r="AX112" s="48"/>
      <c r="AY112" s="48"/>
      <c r="BA112" s="554" t="b">
        <v>1</v>
      </c>
    </row>
    <row r="113" spans="1:55" s="15" customFormat="1" ht="22.2" customHeight="1">
      <c r="A113" s="48"/>
      <c r="B113" s="473"/>
      <c r="C113" s="824" t="s">
        <v>133</v>
      </c>
      <c r="D113" s="825"/>
      <c r="E113" s="825"/>
      <c r="F113" s="825"/>
      <c r="G113" s="825"/>
      <c r="H113" s="825"/>
      <c r="I113" s="825"/>
      <c r="J113" s="825"/>
      <c r="K113" s="825"/>
      <c r="L113" s="825"/>
      <c r="M113" s="825"/>
      <c r="N113" s="825"/>
      <c r="O113" s="825"/>
      <c r="P113" s="825"/>
      <c r="Q113" s="825"/>
      <c r="R113" s="825"/>
      <c r="S113" s="825"/>
      <c r="T113" s="825"/>
      <c r="U113" s="825"/>
      <c r="V113" s="825"/>
      <c r="W113" s="825"/>
      <c r="X113" s="825"/>
      <c r="Y113" s="825"/>
      <c r="Z113" s="825"/>
      <c r="AA113" s="825"/>
      <c r="AB113" s="825"/>
      <c r="AC113" s="825"/>
      <c r="AD113" s="825"/>
      <c r="AE113" s="826" t="s">
        <v>134</v>
      </c>
      <c r="AF113" s="827"/>
      <c r="AG113" s="827"/>
      <c r="AH113" s="827"/>
      <c r="AI113" s="827"/>
      <c r="AJ113" s="827"/>
      <c r="AK113" s="827"/>
      <c r="AL113" s="47"/>
      <c r="AM113" s="48"/>
      <c r="AN113" s="435"/>
      <c r="AO113" s="435"/>
      <c r="AP113" s="435"/>
      <c r="AQ113" s="48"/>
      <c r="AR113" s="48"/>
      <c r="AS113" s="48"/>
      <c r="AT113" s="48"/>
      <c r="AU113" s="48"/>
      <c r="AV113" s="48"/>
      <c r="AW113" s="48"/>
      <c r="AX113" s="48"/>
      <c r="AY113" s="48"/>
      <c r="BA113" s="554" t="b">
        <v>1</v>
      </c>
    </row>
    <row r="114" spans="1:55" s="15" customFormat="1" ht="22.2" customHeight="1">
      <c r="A114" s="48"/>
      <c r="B114" s="474"/>
      <c r="C114" s="958" t="s">
        <v>135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59"/>
      <c r="AA114" s="959"/>
      <c r="AB114" s="959"/>
      <c r="AC114" s="959"/>
      <c r="AD114" s="959"/>
      <c r="AE114" s="960" t="s">
        <v>136</v>
      </c>
      <c r="AF114" s="961"/>
      <c r="AG114" s="961"/>
      <c r="AH114" s="961"/>
      <c r="AI114" s="961"/>
      <c r="AJ114" s="961"/>
      <c r="AK114" s="961"/>
      <c r="AL114" s="47"/>
      <c r="AM114" s="48"/>
      <c r="AN114" s="48"/>
      <c r="AO114" s="48"/>
      <c r="AP114" s="48"/>
      <c r="AQ114" s="48"/>
      <c r="AR114" s="48"/>
      <c r="AS114" s="48"/>
      <c r="AT114" s="48"/>
      <c r="AU114" s="48"/>
      <c r="AV114" s="48"/>
      <c r="AW114" s="48"/>
      <c r="AX114" s="48"/>
      <c r="AY114" s="48"/>
      <c r="BA114" s="554" t="b">
        <v>1</v>
      </c>
    </row>
    <row r="115" spans="1:55" s="15" customFormat="1" ht="25.5" customHeight="1" thickBot="1">
      <c r="A115" s="48"/>
      <c r="B115" s="475"/>
      <c r="C115" s="824" t="s">
        <v>137</v>
      </c>
      <c r="D115" s="825"/>
      <c r="E115" s="825"/>
      <c r="F115" s="825"/>
      <c r="G115" s="825"/>
      <c r="H115" s="825"/>
      <c r="I115" s="825"/>
      <c r="J115" s="825"/>
      <c r="K115" s="825"/>
      <c r="L115" s="825"/>
      <c r="M115" s="825"/>
      <c r="N115" s="825"/>
      <c r="O115" s="825"/>
      <c r="P115" s="825"/>
      <c r="Q115" s="825"/>
      <c r="R115" s="825"/>
      <c r="S115" s="825"/>
      <c r="T115" s="825"/>
      <c r="U115" s="825"/>
      <c r="V115" s="825"/>
      <c r="W115" s="825"/>
      <c r="X115" s="825"/>
      <c r="Y115" s="825"/>
      <c r="Z115" s="825"/>
      <c r="AA115" s="825"/>
      <c r="AB115" s="825"/>
      <c r="AC115" s="825"/>
      <c r="AD115" s="825"/>
      <c r="AE115" s="877" t="s">
        <v>132</v>
      </c>
      <c r="AF115" s="878"/>
      <c r="AG115" s="878"/>
      <c r="AH115" s="878"/>
      <c r="AI115" s="878"/>
      <c r="AJ115" s="878"/>
      <c r="AK115" s="878"/>
      <c r="AL115" s="47"/>
      <c r="AM115" s="48"/>
      <c r="AN115" s="48"/>
      <c r="AO115" s="48"/>
      <c r="AP115" s="48"/>
      <c r="AQ115" s="48"/>
      <c r="AR115" s="48"/>
      <c r="AS115" s="48"/>
      <c r="AT115" s="48"/>
      <c r="AU115" s="48"/>
      <c r="AV115" s="48"/>
      <c r="AW115" s="48"/>
      <c r="AX115" s="48"/>
      <c r="AY115" s="48"/>
      <c r="BA115" s="554" t="b">
        <v>1</v>
      </c>
    </row>
    <row r="116" spans="1:55" s="15" customFormat="1" ht="4.95" customHeight="1">
      <c r="A116" s="48"/>
      <c r="B116" s="27"/>
      <c r="C116" s="29"/>
      <c r="D116" s="27"/>
      <c r="E116" s="27"/>
      <c r="F116" s="27"/>
      <c r="G116" s="27"/>
      <c r="H116" s="27"/>
      <c r="I116" s="27"/>
      <c r="J116" s="27"/>
      <c r="K116" s="27"/>
      <c r="L116" s="27"/>
      <c r="M116" s="27"/>
      <c r="N116" s="27"/>
      <c r="O116" s="27"/>
      <c r="P116" s="27"/>
      <c r="Q116" s="27"/>
      <c r="R116" s="27"/>
      <c r="S116" s="27"/>
      <c r="T116" s="27"/>
      <c r="U116" s="27"/>
      <c r="V116" s="27"/>
      <c r="W116" s="27"/>
      <c r="X116" s="27"/>
      <c r="Y116" s="27"/>
      <c r="Z116" s="29"/>
      <c r="AA116" s="29"/>
      <c r="AB116" s="29"/>
      <c r="AC116" s="29"/>
      <c r="AD116" s="29"/>
      <c r="AE116" s="29"/>
      <c r="AF116" s="29"/>
      <c r="AG116" s="29"/>
      <c r="AH116" s="29"/>
      <c r="AI116" s="27"/>
      <c r="AJ116" s="27"/>
      <c r="AK116" s="47"/>
      <c r="AL116" s="47"/>
      <c r="AM116" s="48"/>
      <c r="AN116" s="48"/>
      <c r="AO116" s="48"/>
      <c r="AP116" s="48"/>
      <c r="AQ116" s="48"/>
      <c r="AR116" s="48"/>
      <c r="AS116" s="48"/>
      <c r="AT116" s="48"/>
      <c r="AU116" s="48"/>
      <c r="AV116" s="48"/>
      <c r="AW116" s="48"/>
      <c r="AX116" s="48"/>
      <c r="AY116" s="48"/>
    </row>
    <row r="117" spans="1:55" s="15" customFormat="1" ht="12" customHeight="1">
      <c r="A117" s="48"/>
      <c r="B117" s="436" t="s">
        <v>138</v>
      </c>
      <c r="C117" s="437" t="s">
        <v>139</v>
      </c>
      <c r="D117" s="437"/>
      <c r="E117" s="437"/>
      <c r="F117" s="437"/>
      <c r="G117" s="437"/>
      <c r="H117" s="437"/>
      <c r="I117" s="437"/>
      <c r="J117" s="437"/>
      <c r="K117" s="437"/>
      <c r="L117" s="437"/>
      <c r="M117" s="437"/>
      <c r="N117" s="437"/>
      <c r="O117" s="437"/>
      <c r="P117" s="437"/>
      <c r="Q117" s="437"/>
      <c r="R117" s="437"/>
      <c r="S117" s="437"/>
      <c r="T117" s="437"/>
      <c r="U117" s="437"/>
      <c r="V117" s="437"/>
      <c r="W117" s="437"/>
      <c r="X117" s="437"/>
      <c r="Y117" s="437"/>
      <c r="Z117" s="437"/>
      <c r="AA117" s="437"/>
      <c r="AB117" s="437"/>
      <c r="AC117" s="437"/>
      <c r="AD117" s="437"/>
      <c r="AE117" s="437"/>
      <c r="AF117" s="437"/>
      <c r="AG117" s="437"/>
      <c r="AH117" s="437"/>
      <c r="AI117" s="437"/>
      <c r="AJ117" s="437"/>
      <c r="AK117" s="357"/>
      <c r="AL117" s="47"/>
      <c r="AM117" s="48"/>
      <c r="AN117" s="48"/>
      <c r="AO117" s="48"/>
      <c r="AP117" s="48"/>
      <c r="AQ117" s="48"/>
      <c r="AR117" s="48"/>
      <c r="AS117" s="48"/>
      <c r="AT117" s="48"/>
      <c r="AU117" s="48"/>
      <c r="AV117" s="48"/>
      <c r="AW117" s="48"/>
      <c r="AX117" s="48"/>
      <c r="AY117" s="48"/>
    </row>
    <row r="118" spans="1:55" s="15" customFormat="1" ht="24.6" customHeight="1">
      <c r="A118" s="48"/>
      <c r="B118" s="436" t="s">
        <v>138</v>
      </c>
      <c r="C118" s="968" t="s">
        <v>2308</v>
      </c>
      <c r="D118" s="968"/>
      <c r="E118" s="968"/>
      <c r="F118" s="968"/>
      <c r="G118" s="968"/>
      <c r="H118" s="968"/>
      <c r="I118" s="968"/>
      <c r="J118" s="968"/>
      <c r="K118" s="968"/>
      <c r="L118" s="968"/>
      <c r="M118" s="968"/>
      <c r="N118" s="968"/>
      <c r="O118" s="968"/>
      <c r="P118" s="968"/>
      <c r="Q118" s="968"/>
      <c r="R118" s="968"/>
      <c r="S118" s="968"/>
      <c r="T118" s="968"/>
      <c r="U118" s="968"/>
      <c r="V118" s="968"/>
      <c r="W118" s="968"/>
      <c r="X118" s="968"/>
      <c r="Y118" s="968"/>
      <c r="Z118" s="968"/>
      <c r="AA118" s="968"/>
      <c r="AB118" s="968"/>
      <c r="AC118" s="968"/>
      <c r="AD118" s="968"/>
      <c r="AE118" s="968"/>
      <c r="AF118" s="968"/>
      <c r="AG118" s="968"/>
      <c r="AH118" s="968"/>
      <c r="AI118" s="968"/>
      <c r="AJ118" s="968"/>
      <c r="AK118" s="968"/>
      <c r="AL118" s="47"/>
      <c r="AM118" s="48"/>
      <c r="AN118" s="48"/>
      <c r="AO118" s="48"/>
      <c r="AP118" s="48"/>
      <c r="AQ118" s="48"/>
      <c r="AR118" s="48"/>
      <c r="AS118" s="48"/>
      <c r="AT118" s="48"/>
      <c r="AU118" s="48"/>
      <c r="AV118" s="48"/>
      <c r="AW118" s="48"/>
      <c r="AX118" s="48"/>
      <c r="AY118" s="48"/>
    </row>
    <row r="119" spans="1:55" s="15" customFormat="1" ht="5.4" customHeight="1" thickBot="1">
      <c r="A119" s="48"/>
      <c r="B119" s="436"/>
      <c r="C119" s="438"/>
      <c r="D119" s="438"/>
      <c r="E119" s="438"/>
      <c r="F119" s="438"/>
      <c r="G119" s="438"/>
      <c r="H119" s="438"/>
      <c r="I119" s="438"/>
      <c r="J119" s="438"/>
      <c r="K119" s="438"/>
      <c r="L119" s="438"/>
      <c r="M119" s="438"/>
      <c r="N119" s="438"/>
      <c r="O119" s="438"/>
      <c r="P119" s="438"/>
      <c r="Q119" s="438"/>
      <c r="R119" s="438"/>
      <c r="S119" s="438"/>
      <c r="T119" s="438"/>
      <c r="U119" s="438"/>
      <c r="V119" s="438"/>
      <c r="W119" s="438"/>
      <c r="X119" s="438"/>
      <c r="Y119" s="438"/>
      <c r="Z119" s="438"/>
      <c r="AA119" s="438"/>
      <c r="AB119" s="438"/>
      <c r="AC119" s="438"/>
      <c r="AD119" s="438"/>
      <c r="AE119" s="438"/>
      <c r="AF119" s="438"/>
      <c r="AG119" s="438"/>
      <c r="AH119" s="438"/>
      <c r="AI119" s="438"/>
      <c r="AJ119" s="438"/>
      <c r="AK119" s="438"/>
      <c r="AL119" s="47"/>
      <c r="AM119" s="48"/>
      <c r="AN119" s="48"/>
      <c r="AO119" s="48"/>
      <c r="AP119" s="48"/>
      <c r="AQ119" s="48"/>
      <c r="AR119" s="48"/>
      <c r="AS119" s="48"/>
      <c r="AT119" s="48"/>
      <c r="AU119" s="48"/>
      <c r="AV119" s="48"/>
      <c r="AW119" s="48"/>
      <c r="AX119" s="48"/>
      <c r="AY119" s="48"/>
    </row>
    <row r="120" spans="1:55" s="15" customFormat="1" ht="15.6" customHeight="1" thickBot="1">
      <c r="A120" s="48"/>
      <c r="B120" s="439"/>
      <c r="C120" s="440"/>
      <c r="D120" s="440"/>
      <c r="E120" s="440"/>
      <c r="F120" s="440"/>
      <c r="G120" s="440"/>
      <c r="H120" s="440"/>
      <c r="I120" s="440"/>
      <c r="J120" s="440"/>
      <c r="K120" s="440"/>
      <c r="L120" s="440"/>
      <c r="M120" s="440"/>
      <c r="N120" s="440"/>
      <c r="O120" s="440"/>
      <c r="P120" s="440"/>
      <c r="Q120" s="440"/>
      <c r="R120" s="440"/>
      <c r="S120" s="440"/>
      <c r="T120" s="440"/>
      <c r="U120" s="440"/>
      <c r="V120" s="440"/>
      <c r="W120" s="440"/>
      <c r="X120" s="440"/>
      <c r="Y120" s="440"/>
      <c r="Z120" s="440"/>
      <c r="AA120" s="440"/>
      <c r="AB120" s="440"/>
      <c r="AC120" s="440"/>
      <c r="AD120" s="440"/>
      <c r="AE120" s="440"/>
      <c r="AF120" s="440"/>
      <c r="AG120" s="440"/>
      <c r="AH120" s="440"/>
      <c r="AI120" s="440"/>
      <c r="AJ120" s="440"/>
      <c r="AK120" s="433" t="str">
        <f>IF(H7="", "", IF(COUNTA(E124,H124,K124)=3,"○","×"))</f>
        <v>○</v>
      </c>
      <c r="AL120" s="47"/>
      <c r="AM120" s="48"/>
      <c r="AN120" s="48"/>
      <c r="AO120" s="48"/>
      <c r="AP120" s="48"/>
      <c r="AQ120" s="48"/>
      <c r="AR120" s="48"/>
      <c r="AS120" s="48"/>
      <c r="AT120" s="48"/>
      <c r="AU120" s="48"/>
      <c r="AV120" s="48"/>
      <c r="AW120" s="48"/>
      <c r="AX120" s="48"/>
      <c r="AY120" s="48"/>
    </row>
    <row r="121" spans="1:55" s="15" customFormat="1" ht="4.2" customHeight="1">
      <c r="A121" s="48"/>
      <c r="B121" s="441"/>
      <c r="C121" s="442"/>
      <c r="D121" s="442"/>
      <c r="E121" s="442"/>
      <c r="F121" s="442"/>
      <c r="G121" s="442"/>
      <c r="H121" s="442"/>
      <c r="I121" s="442"/>
      <c r="J121" s="442"/>
      <c r="K121" s="442"/>
      <c r="L121" s="442"/>
      <c r="M121" s="442"/>
      <c r="N121" s="442"/>
      <c r="O121" s="442"/>
      <c r="P121" s="442"/>
      <c r="Q121" s="442"/>
      <c r="R121" s="442"/>
      <c r="S121" s="442"/>
      <c r="T121" s="442"/>
      <c r="U121" s="442"/>
      <c r="V121" s="442"/>
      <c r="W121" s="442"/>
      <c r="X121" s="442"/>
      <c r="Y121" s="442"/>
      <c r="Z121" s="442"/>
      <c r="AA121" s="442"/>
      <c r="AB121" s="442"/>
      <c r="AC121" s="442"/>
      <c r="AD121" s="442"/>
      <c r="AE121" s="442"/>
      <c r="AF121" s="442"/>
      <c r="AG121" s="442"/>
      <c r="AH121" s="442"/>
      <c r="AI121" s="442"/>
      <c r="AJ121" s="442"/>
      <c r="AK121" s="443"/>
      <c r="AL121" s="47"/>
      <c r="AM121" s="48"/>
      <c r="AN121" s="48"/>
      <c r="AO121" s="48"/>
      <c r="AP121" s="48"/>
      <c r="AQ121" s="48"/>
      <c r="AR121" s="48"/>
      <c r="AS121" s="48"/>
      <c r="AT121" s="48"/>
      <c r="AU121" s="48"/>
      <c r="AV121" s="48"/>
      <c r="AW121" s="48"/>
      <c r="AX121" s="48"/>
      <c r="AY121" s="48"/>
    </row>
    <row r="122" spans="1:55" s="15" customFormat="1" ht="30" customHeight="1">
      <c r="A122" s="48"/>
      <c r="B122" s="444"/>
      <c r="C122" s="871" t="s">
        <v>140</v>
      </c>
      <c r="D122" s="871"/>
      <c r="E122" s="871"/>
      <c r="F122" s="871"/>
      <c r="G122" s="871"/>
      <c r="H122" s="871"/>
      <c r="I122" s="871"/>
      <c r="J122" s="871"/>
      <c r="K122" s="871"/>
      <c r="L122" s="871"/>
      <c r="M122" s="871"/>
      <c r="N122" s="871"/>
      <c r="O122" s="871"/>
      <c r="P122" s="871"/>
      <c r="Q122" s="871"/>
      <c r="R122" s="871"/>
      <c r="S122" s="871"/>
      <c r="T122" s="871"/>
      <c r="U122" s="871"/>
      <c r="V122" s="871"/>
      <c r="W122" s="871"/>
      <c r="X122" s="871"/>
      <c r="Y122" s="871"/>
      <c r="Z122" s="871"/>
      <c r="AA122" s="871"/>
      <c r="AB122" s="871"/>
      <c r="AC122" s="871"/>
      <c r="AD122" s="871"/>
      <c r="AE122" s="871"/>
      <c r="AF122" s="871"/>
      <c r="AG122" s="871"/>
      <c r="AH122" s="871"/>
      <c r="AI122" s="871"/>
      <c r="AJ122" s="27"/>
      <c r="AK122" s="445"/>
      <c r="AL122" s="27"/>
      <c r="AM122" s="47"/>
      <c r="AN122" s="48"/>
      <c r="AO122" s="48"/>
      <c r="AP122" s="48"/>
      <c r="AQ122" s="48"/>
      <c r="AR122" s="48"/>
      <c r="AS122" s="48"/>
      <c r="AT122" s="48"/>
      <c r="AU122" s="48"/>
      <c r="AV122" s="48"/>
      <c r="AW122" s="48"/>
      <c r="AX122" s="48"/>
      <c r="AY122" s="48"/>
    </row>
    <row r="123" spans="1:55" s="15" customFormat="1" ht="3.6" customHeight="1">
      <c r="A123" s="48"/>
      <c r="B123" s="444"/>
      <c r="C123" s="29"/>
      <c r="D123" s="27"/>
      <c r="E123" s="27"/>
      <c r="F123" s="27"/>
      <c r="G123" s="27"/>
      <c r="H123" s="27"/>
      <c r="I123" s="27"/>
      <c r="J123" s="27"/>
      <c r="K123" s="27"/>
      <c r="L123" s="27"/>
      <c r="M123" s="27"/>
      <c r="N123" s="27"/>
      <c r="O123" s="27"/>
      <c r="P123" s="27"/>
      <c r="Q123" s="27"/>
      <c r="R123" s="27"/>
      <c r="S123" s="27"/>
      <c r="T123" s="27"/>
      <c r="U123" s="27"/>
      <c r="V123" s="27"/>
      <c r="W123" s="27"/>
      <c r="X123" s="27"/>
      <c r="Y123" s="27"/>
      <c r="Z123" s="27"/>
      <c r="AA123" s="27"/>
      <c r="AB123" s="27"/>
      <c r="AC123" s="27"/>
      <c r="AD123" s="27"/>
      <c r="AE123" s="27"/>
      <c r="AF123" s="27"/>
      <c r="AG123" s="27"/>
      <c r="AH123" s="27"/>
      <c r="AI123" s="27"/>
      <c r="AJ123" s="27"/>
      <c r="AK123" s="445"/>
      <c r="AL123" s="47"/>
      <c r="AM123" s="47"/>
      <c r="AN123" s="48"/>
      <c r="AO123" s="48"/>
      <c r="AP123" s="48"/>
      <c r="AQ123" s="48"/>
      <c r="AR123" s="48"/>
      <c r="AS123" s="48"/>
      <c r="AT123" s="48"/>
      <c r="AU123" s="48"/>
      <c r="AV123" s="48"/>
      <c r="AW123" s="48"/>
      <c r="AX123" s="48"/>
      <c r="AY123" s="48"/>
    </row>
    <row r="124" spans="1:55" s="15" customFormat="1" ht="15" customHeight="1">
      <c r="A124" s="48"/>
      <c r="B124" s="446"/>
      <c r="C124" s="32" t="s">
        <v>141</v>
      </c>
      <c r="D124" s="32"/>
      <c r="E124" s="872" t="s">
        <v>2355</v>
      </c>
      <c r="F124" s="873"/>
      <c r="G124" s="32" t="s">
        <v>142</v>
      </c>
      <c r="H124" s="872" t="s">
        <v>2355</v>
      </c>
      <c r="I124" s="873"/>
      <c r="J124" s="32" t="s">
        <v>143</v>
      </c>
      <c r="K124" s="872" t="s">
        <v>2355</v>
      </c>
      <c r="L124" s="873"/>
      <c r="M124" s="32" t="s">
        <v>144</v>
      </c>
      <c r="N124" s="27"/>
      <c r="O124" s="874" t="s">
        <v>42</v>
      </c>
      <c r="P124" s="874"/>
      <c r="Q124" s="874"/>
      <c r="R124" s="962" t="str">
        <f>IF(H7="","",H7)</f>
        <v>○○サービス事業所</v>
      </c>
      <c r="S124" s="962"/>
      <c r="T124" s="962"/>
      <c r="U124" s="962"/>
      <c r="V124" s="962"/>
      <c r="W124" s="962"/>
      <c r="X124" s="962"/>
      <c r="Y124" s="962"/>
      <c r="Z124" s="962"/>
      <c r="AA124" s="962"/>
      <c r="AB124" s="962"/>
      <c r="AC124" s="962"/>
      <c r="AD124" s="962"/>
      <c r="AE124" s="962"/>
      <c r="AF124" s="962"/>
      <c r="AG124" s="962"/>
      <c r="AH124" s="962"/>
      <c r="AI124" s="962"/>
      <c r="AJ124" s="447"/>
      <c r="AK124" s="448"/>
      <c r="AL124" s="449"/>
      <c r="AM124" s="47"/>
      <c r="AN124" s="47"/>
      <c r="AO124" s="47"/>
      <c r="AP124" s="47"/>
      <c r="AQ124" s="47"/>
      <c r="AR124" s="47"/>
      <c r="AS124" s="47"/>
      <c r="AT124" s="47"/>
      <c r="AU124" s="47"/>
      <c r="AV124" s="47"/>
      <c r="AW124" s="362"/>
      <c r="AX124" s="47"/>
      <c r="AY124" s="47"/>
      <c r="AZ124"/>
    </row>
    <row r="125" spans="1:55" s="15" customFormat="1" ht="14.4" customHeight="1">
      <c r="A125" s="47"/>
      <c r="B125" s="446"/>
      <c r="C125" s="33"/>
      <c r="D125" s="32"/>
      <c r="E125" s="32"/>
      <c r="F125" s="32"/>
      <c r="G125" s="32"/>
      <c r="H125" s="32"/>
      <c r="I125" s="32"/>
      <c r="J125" s="32"/>
      <c r="K125" s="32"/>
      <c r="L125" s="32"/>
      <c r="M125" s="32"/>
      <c r="N125" s="967" t="s">
        <v>145</v>
      </c>
      <c r="O125" s="967"/>
      <c r="P125" s="967"/>
      <c r="Q125" s="967"/>
      <c r="R125" s="879" t="s">
        <v>21</v>
      </c>
      <c r="S125" s="879"/>
      <c r="T125" s="880" t="str">
        <f>IF(基本情報入力シート!L26="", "", 基本情報入力シート!L26)</f>
        <v>代表取締役</v>
      </c>
      <c r="U125" s="880"/>
      <c r="V125" s="880"/>
      <c r="W125" s="880"/>
      <c r="X125" s="880"/>
      <c r="Y125" s="966" t="s">
        <v>22</v>
      </c>
      <c r="Z125" s="966"/>
      <c r="AA125" s="880" t="str">
        <f>IF(基本情報入力シート!L27="", "", 基本情報入力シート!L27)</f>
        <v>厚労　太郎</v>
      </c>
      <c r="AB125" s="880"/>
      <c r="AC125" s="880"/>
      <c r="AD125" s="880"/>
      <c r="AE125" s="880"/>
      <c r="AF125" s="880"/>
      <c r="AG125" s="880"/>
      <c r="AH125" s="880"/>
      <c r="AI125" s="880"/>
      <c r="AJ125" s="33"/>
      <c r="AK125" s="450"/>
      <c r="AL125" s="449"/>
      <c r="AM125" s="449"/>
      <c r="AN125" s="47"/>
      <c r="AO125" s="47"/>
      <c r="AP125" s="47"/>
      <c r="AQ125" s="47"/>
      <c r="AR125" s="47"/>
      <c r="AS125" s="47"/>
      <c r="AT125" s="47"/>
      <c r="AU125" s="47"/>
      <c r="AV125" s="47"/>
      <c r="AW125" s="362"/>
      <c r="AX125" s="47"/>
      <c r="AY125" s="47"/>
      <c r="AZ125"/>
      <c r="BA125"/>
      <c r="BB125"/>
      <c r="BC125"/>
    </row>
    <row r="126" spans="1:55" ht="5.4" customHeight="1" thickBot="1">
      <c r="A126" s="47"/>
      <c r="B126" s="451"/>
      <c r="C126" s="452"/>
      <c r="D126" s="453"/>
      <c r="E126" s="453"/>
      <c r="F126" s="453"/>
      <c r="G126" s="453"/>
      <c r="H126" s="453"/>
      <c r="I126" s="453"/>
      <c r="J126" s="453"/>
      <c r="K126" s="453"/>
      <c r="L126" s="453"/>
      <c r="M126" s="453"/>
      <c r="N126" s="453"/>
      <c r="O126" s="453"/>
      <c r="P126" s="453"/>
      <c r="Q126" s="452"/>
      <c r="R126" s="453"/>
      <c r="S126" s="454"/>
      <c r="T126" s="454"/>
      <c r="U126" s="454"/>
      <c r="V126" s="454"/>
      <c r="W126" s="454"/>
      <c r="X126" s="455"/>
      <c r="Y126" s="455"/>
      <c r="Z126" s="455"/>
      <c r="AA126" s="455"/>
      <c r="AB126" s="455"/>
      <c r="AC126" s="455"/>
      <c r="AD126" s="455"/>
      <c r="AE126" s="455"/>
      <c r="AF126" s="455"/>
      <c r="AG126" s="455"/>
      <c r="AH126" s="455"/>
      <c r="AI126" s="455"/>
      <c r="AJ126" s="456"/>
      <c r="AK126" s="457"/>
      <c r="AL126" s="449"/>
      <c r="AM126" s="449"/>
      <c r="AN126" s="47"/>
      <c r="AO126" s="47"/>
      <c r="AP126" s="47"/>
      <c r="AQ126" s="47"/>
      <c r="AR126" s="47"/>
      <c r="AS126" s="47"/>
      <c r="AT126" s="47"/>
      <c r="AU126" s="47"/>
      <c r="AV126" s="47"/>
      <c r="AW126" s="362"/>
      <c r="AX126" s="47"/>
      <c r="AY126" s="47"/>
    </row>
    <row r="127" spans="1:55" ht="1.95" customHeight="1">
      <c r="A127" s="47"/>
      <c r="B127" s="49"/>
      <c r="C127" s="449"/>
      <c r="D127" s="49"/>
      <c r="E127" s="49"/>
      <c r="F127" s="49"/>
      <c r="G127" s="49"/>
      <c r="H127" s="49"/>
      <c r="I127" s="49"/>
      <c r="J127" s="49"/>
      <c r="K127" s="49"/>
      <c r="L127" s="49"/>
      <c r="M127" s="49"/>
      <c r="N127" s="49"/>
      <c r="O127" s="49"/>
      <c r="P127" s="49"/>
      <c r="Q127" s="449"/>
      <c r="R127" s="49"/>
      <c r="S127" s="458"/>
      <c r="T127" s="458"/>
      <c r="U127" s="458"/>
      <c r="V127" s="458"/>
      <c r="W127" s="458"/>
      <c r="X127" s="459"/>
      <c r="Y127" s="459"/>
      <c r="Z127" s="459"/>
      <c r="AA127" s="459"/>
      <c r="AB127" s="459"/>
      <c r="AC127" s="459"/>
      <c r="AD127" s="459"/>
      <c r="AE127" s="459"/>
      <c r="AF127" s="459"/>
      <c r="AG127" s="459"/>
      <c r="AH127" s="459"/>
      <c r="AI127" s="459"/>
      <c r="AJ127" s="460"/>
      <c r="AK127" s="449"/>
      <c r="AL127" s="449"/>
      <c r="AM127" s="449"/>
      <c r="AN127" s="47"/>
      <c r="AO127" s="47"/>
      <c r="AP127" s="47"/>
      <c r="AQ127" s="47"/>
      <c r="AR127" s="47"/>
      <c r="AS127" s="47"/>
      <c r="AT127" s="47"/>
      <c r="AU127" s="47"/>
      <c r="AV127" s="47"/>
      <c r="AW127" s="362"/>
      <c r="AX127" s="47"/>
      <c r="AY127" s="47"/>
    </row>
    <row r="128" spans="1:55" ht="15.6" customHeight="1">
      <c r="A128" s="48"/>
      <c r="B128" s="51" t="s">
        <v>146</v>
      </c>
      <c r="C128" s="49"/>
      <c r="D128" s="48"/>
      <c r="E128" s="48"/>
      <c r="F128" s="50" t="s">
        <v>147</v>
      </c>
      <c r="G128" s="47"/>
      <c r="H128" s="47"/>
      <c r="I128" s="47"/>
      <c r="J128" s="47"/>
      <c r="K128" s="47"/>
      <c r="L128" s="47"/>
      <c r="M128" s="47"/>
      <c r="N128" s="47"/>
      <c r="O128" s="47"/>
      <c r="P128" s="47"/>
      <c r="Q128" s="47"/>
      <c r="R128" s="47"/>
      <c r="S128" s="47"/>
      <c r="T128" s="47"/>
      <c r="U128" s="47"/>
      <c r="V128" s="47"/>
      <c r="W128" s="47"/>
      <c r="X128" s="47"/>
      <c r="Y128" s="47"/>
      <c r="Z128" s="47"/>
      <c r="AA128" s="47"/>
      <c r="AB128" s="47"/>
      <c r="AC128" s="47"/>
      <c r="AD128" s="47"/>
      <c r="AE128" s="47"/>
      <c r="AF128" s="47"/>
      <c r="AG128" s="47"/>
      <c r="AH128" s="47"/>
      <c r="AI128" s="47"/>
      <c r="AJ128" s="47"/>
      <c r="AK128" s="47"/>
      <c r="AL128" s="47"/>
      <c r="AM128" s="449"/>
      <c r="AN128" s="48"/>
      <c r="AO128" s="48"/>
      <c r="AP128" s="48"/>
      <c r="AQ128" s="48"/>
      <c r="AR128" s="48"/>
      <c r="AS128" s="48"/>
      <c r="AT128" s="48"/>
      <c r="AU128" s="48"/>
      <c r="AV128" s="48"/>
      <c r="AW128" s="48"/>
      <c r="AX128" s="48"/>
      <c r="AY128" s="48"/>
      <c r="AZ128" s="15"/>
    </row>
    <row r="129" spans="1:56" s="15" customFormat="1" ht="15" customHeight="1">
      <c r="A129" s="47"/>
      <c r="B129" s="361" t="s">
        <v>59</v>
      </c>
      <c r="C129" s="357" t="s">
        <v>148</v>
      </c>
      <c r="D129" s="47"/>
      <c r="E129" s="47"/>
      <c r="F129" s="47"/>
      <c r="G129" s="47"/>
      <c r="H129" s="47"/>
      <c r="I129" s="47"/>
      <c r="J129" s="47"/>
      <c r="K129" s="47"/>
      <c r="L129" s="47"/>
      <c r="M129" s="47"/>
      <c r="N129" s="47"/>
      <c r="O129" s="47"/>
      <c r="P129" s="47"/>
      <c r="Q129" s="47"/>
      <c r="R129" s="47"/>
      <c r="S129" s="47"/>
      <c r="T129" s="47"/>
      <c r="U129" s="47"/>
      <c r="V129" s="47"/>
      <c r="W129" s="47"/>
      <c r="X129" s="47"/>
      <c r="Y129" s="47"/>
      <c r="Z129" s="47"/>
      <c r="AA129" s="47"/>
      <c r="AB129" s="47"/>
      <c r="AC129" s="47"/>
      <c r="AD129" s="47"/>
      <c r="AE129" s="47"/>
      <c r="AF129" s="47"/>
      <c r="AG129" s="47"/>
      <c r="AH129" s="47"/>
      <c r="AI129" s="47"/>
      <c r="AJ129" s="47"/>
      <c r="AK129" s="47"/>
      <c r="AL129" s="47"/>
      <c r="AM129" s="47"/>
      <c r="AN129" s="47"/>
      <c r="AO129" s="47"/>
      <c r="AP129" s="47"/>
      <c r="AQ129" s="47"/>
      <c r="AR129" s="47"/>
      <c r="AS129" s="47"/>
      <c r="AT129" s="47"/>
      <c r="AU129" s="47"/>
      <c r="AV129" s="47"/>
      <c r="AW129" s="47"/>
      <c r="AX129" s="47"/>
      <c r="AY129" s="47"/>
      <c r="AZ129"/>
    </row>
    <row r="130" spans="1:56" ht="12.75" customHeight="1">
      <c r="A130" s="358"/>
      <c r="B130" s="361" t="s">
        <v>138</v>
      </c>
      <c r="C130" s="357" t="s">
        <v>149</v>
      </c>
      <c r="D130" s="358"/>
      <c r="E130" s="358"/>
      <c r="F130" s="358"/>
      <c r="G130" s="358"/>
      <c r="H130" s="358"/>
      <c r="I130" s="358"/>
      <c r="J130" s="358"/>
      <c r="K130" s="358"/>
      <c r="L130" s="358"/>
      <c r="M130" s="358"/>
      <c r="N130" s="358"/>
      <c r="O130" s="358"/>
      <c r="P130" s="358"/>
      <c r="Q130" s="358"/>
      <c r="R130" s="358"/>
      <c r="S130" s="358"/>
      <c r="T130" s="358"/>
      <c r="U130" s="358"/>
      <c r="V130" s="358"/>
      <c r="W130" s="358"/>
      <c r="X130" s="358"/>
      <c r="Y130" s="358"/>
      <c r="Z130" s="358"/>
      <c r="AA130" s="358"/>
      <c r="AB130" s="358"/>
      <c r="AC130" s="358"/>
      <c r="AD130" s="358"/>
      <c r="AE130" s="358"/>
      <c r="AF130" s="358"/>
      <c r="AG130" s="358"/>
      <c r="AH130" s="358"/>
      <c r="AI130" s="358"/>
      <c r="AJ130" s="358"/>
      <c r="AK130" s="358"/>
      <c r="AL130" s="358"/>
      <c r="AM130" s="47"/>
      <c r="AN130" s="358"/>
      <c r="AO130" s="358"/>
      <c r="AP130" s="358"/>
      <c r="AQ130" s="358"/>
      <c r="AR130" s="358"/>
      <c r="AS130" s="358"/>
      <c r="AT130" s="358"/>
      <c r="AU130" s="358"/>
      <c r="AV130" s="358"/>
      <c r="AW130" s="358"/>
      <c r="AX130" s="358"/>
      <c r="AY130" s="358"/>
      <c r="AZ130" s="461"/>
    </row>
    <row r="131" spans="1:56" s="461" customFormat="1" ht="4.2" customHeight="1">
      <c r="A131" s="47"/>
      <c r="B131" s="50"/>
      <c r="C131" s="49"/>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47"/>
      <c r="AD131" s="47"/>
      <c r="AE131" s="47"/>
      <c r="AF131" s="47"/>
      <c r="AG131" s="47"/>
      <c r="AH131" s="47"/>
      <c r="AI131" s="47"/>
      <c r="AJ131" s="47"/>
      <c r="AK131" s="47"/>
      <c r="AL131" s="47"/>
      <c r="AM131" s="358"/>
      <c r="AN131" s="47"/>
      <c r="AO131" s="47"/>
      <c r="AP131" s="47"/>
      <c r="AQ131" s="47"/>
      <c r="AR131" s="47"/>
      <c r="AS131" s="47"/>
      <c r="AT131" s="47"/>
      <c r="AU131" s="47"/>
      <c r="AV131" s="47"/>
      <c r="AW131" s="47"/>
      <c r="AX131" s="47"/>
      <c r="AY131" s="47"/>
      <c r="AZ131"/>
    </row>
    <row r="132" spans="1:56" ht="10.95" customHeight="1">
      <c r="A132" s="47"/>
      <c r="B132" s="881" t="s">
        <v>150</v>
      </c>
      <c r="C132" s="881"/>
      <c r="D132" s="881"/>
      <c r="E132" s="881"/>
      <c r="F132" s="881"/>
      <c r="G132" s="881"/>
      <c r="H132" s="881"/>
      <c r="I132" s="881"/>
      <c r="J132" s="881"/>
      <c r="K132" s="881"/>
      <c r="L132" s="881"/>
      <c r="M132" s="881"/>
      <c r="N132" s="881"/>
      <c r="O132" s="881"/>
      <c r="P132" s="881"/>
      <c r="Q132" s="881"/>
      <c r="R132" s="881"/>
      <c r="S132" s="881"/>
      <c r="T132" s="881"/>
      <c r="U132" s="881"/>
      <c r="V132" s="881"/>
      <c r="W132" s="881"/>
      <c r="X132" s="881"/>
      <c r="Y132" s="881"/>
      <c r="Z132" s="881"/>
      <c r="AA132" s="881"/>
      <c r="AB132" s="881"/>
      <c r="AC132" s="881"/>
      <c r="AD132" s="881"/>
      <c r="AE132" s="881"/>
      <c r="AF132" s="881"/>
      <c r="AG132" s="881"/>
      <c r="AH132" s="881"/>
      <c r="AI132" s="881"/>
      <c r="AJ132" s="881"/>
      <c r="AK132" s="881"/>
      <c r="AL132" s="47"/>
      <c r="AM132" s="47"/>
      <c r="AN132" s="47"/>
      <c r="AO132" s="47"/>
      <c r="AP132" s="47"/>
      <c r="AQ132" s="47"/>
      <c r="AR132" s="47"/>
      <c r="AS132" s="47"/>
      <c r="AT132" s="47"/>
      <c r="AU132" s="47"/>
      <c r="AV132" s="47"/>
      <c r="AW132" s="47"/>
      <c r="AX132" s="47"/>
      <c r="AY132" s="47"/>
    </row>
    <row r="133" spans="1:56">
      <c r="A133" s="47"/>
      <c r="B133" s="963" t="s">
        <v>151</v>
      </c>
      <c r="C133" s="964"/>
      <c r="D133" s="964"/>
      <c r="E133" s="964"/>
      <c r="F133" s="964"/>
      <c r="G133" s="964"/>
      <c r="H133" s="964"/>
      <c r="I133" s="964"/>
      <c r="J133" s="964"/>
      <c r="K133" s="964"/>
      <c r="L133" s="964"/>
      <c r="M133" s="964"/>
      <c r="N133" s="964"/>
      <c r="O133" s="964"/>
      <c r="P133" s="964"/>
      <c r="Q133" s="964"/>
      <c r="R133" s="964"/>
      <c r="S133" s="964"/>
      <c r="T133" s="964"/>
      <c r="U133" s="964"/>
      <c r="V133" s="964"/>
      <c r="W133" s="964"/>
      <c r="X133" s="964"/>
      <c r="Y133" s="964"/>
      <c r="Z133" s="964"/>
      <c r="AA133" s="964"/>
      <c r="AB133" s="964"/>
      <c r="AC133" s="964"/>
      <c r="AD133" s="964"/>
      <c r="AE133" s="964"/>
      <c r="AF133" s="964"/>
      <c r="AG133" s="964"/>
      <c r="AH133" s="964"/>
      <c r="AI133" s="964"/>
      <c r="AJ133" s="965"/>
      <c r="AK133" s="40" t="str">
        <f>Y19</f>
        <v>○</v>
      </c>
      <c r="AL133" s="47"/>
      <c r="AM133" s="47"/>
      <c r="AN133" s="426"/>
      <c r="AO133" s="426"/>
      <c r="AP133" s="426"/>
      <c r="AQ133" s="426"/>
      <c r="AR133" s="426"/>
      <c r="AS133" s="426"/>
      <c r="AT133" s="426"/>
      <c r="AU133" s="426"/>
      <c r="AV133" s="426"/>
      <c r="AW133" s="426"/>
      <c r="AX133" s="426"/>
      <c r="AY133" s="426"/>
      <c r="AZ133" s="428"/>
    </row>
    <row r="134" spans="1:56">
      <c r="A134" s="47"/>
      <c r="B134" s="47"/>
      <c r="C134" s="47"/>
      <c r="D134" s="47"/>
      <c r="E134" s="47"/>
      <c r="F134" s="47"/>
      <c r="G134" s="47"/>
      <c r="H134" s="47"/>
      <c r="I134" s="47"/>
      <c r="J134" s="47"/>
      <c r="K134" s="47"/>
      <c r="L134" s="47"/>
      <c r="M134" s="47"/>
      <c r="N134" s="47"/>
      <c r="O134" s="47"/>
      <c r="P134" s="47"/>
      <c r="Q134" s="47"/>
      <c r="R134" s="47"/>
      <c r="S134" s="47"/>
      <c r="T134" s="47"/>
      <c r="U134" s="47"/>
      <c r="V134" s="47"/>
      <c r="W134" s="47"/>
      <c r="X134" s="47"/>
      <c r="Y134" s="47"/>
      <c r="Z134" s="47"/>
      <c r="AA134" s="47"/>
      <c r="AB134" s="47"/>
      <c r="AC134" s="47"/>
      <c r="AD134" s="47"/>
      <c r="AE134" s="47"/>
      <c r="AF134" s="47"/>
      <c r="AG134" s="47"/>
      <c r="AH134" s="47"/>
      <c r="AI134" s="47"/>
      <c r="AJ134" s="47"/>
      <c r="AK134" s="47"/>
      <c r="AL134" s="47"/>
      <c r="AM134" s="47"/>
      <c r="AN134" s="426"/>
      <c r="AO134" s="426"/>
      <c r="AP134" s="426"/>
      <c r="AQ134" s="426"/>
      <c r="AR134" s="426"/>
      <c r="AS134" s="426"/>
      <c r="AT134" s="426"/>
      <c r="AU134" s="426"/>
      <c r="AV134" s="426"/>
      <c r="AW134" s="426"/>
      <c r="AX134" s="426"/>
      <c r="AY134" s="426"/>
      <c r="AZ134" s="428"/>
      <c r="BA134" s="428"/>
      <c r="BB134" s="428"/>
      <c r="BC134" s="428"/>
      <c r="BD134" s="428"/>
    </row>
    <row r="135" spans="1:56" ht="13.2" customHeight="1">
      <c r="A135" s="426"/>
      <c r="B135" s="881" t="s">
        <v>2174</v>
      </c>
      <c r="C135" s="881"/>
      <c r="D135" s="881"/>
      <c r="E135" s="881"/>
      <c r="F135" s="881"/>
      <c r="G135" s="881"/>
      <c r="H135" s="881"/>
      <c r="I135" s="881"/>
      <c r="J135" s="881"/>
      <c r="K135" s="881"/>
      <c r="L135" s="881"/>
      <c r="M135" s="881"/>
      <c r="N135" s="881"/>
      <c r="O135" s="881"/>
      <c r="P135" s="881"/>
      <c r="Q135" s="881"/>
      <c r="R135" s="881"/>
      <c r="S135" s="881"/>
      <c r="T135" s="881"/>
      <c r="U135" s="881"/>
      <c r="V135" s="881"/>
      <c r="W135" s="881"/>
      <c r="X135" s="881"/>
      <c r="Y135" s="881"/>
      <c r="Z135" s="881"/>
      <c r="AA135" s="881"/>
      <c r="AB135" s="881"/>
      <c r="AC135" s="881"/>
      <c r="AD135" s="881"/>
      <c r="AE135" s="881"/>
      <c r="AF135" s="881"/>
      <c r="AG135" s="881"/>
      <c r="AH135" s="881"/>
      <c r="AI135" s="881"/>
      <c r="AJ135" s="881"/>
      <c r="AK135" s="881"/>
      <c r="AL135" s="47"/>
      <c r="AM135" s="47"/>
      <c r="AN135" s="426"/>
      <c r="AO135" s="426"/>
      <c r="AP135" s="426"/>
      <c r="AQ135" s="426"/>
      <c r="AR135" s="426"/>
      <c r="AS135" s="426"/>
      <c r="AT135" s="426"/>
      <c r="AU135" s="426"/>
      <c r="AV135" s="426"/>
      <c r="AW135" s="426"/>
      <c r="AX135" s="426"/>
      <c r="AY135" s="426"/>
      <c r="AZ135" s="428"/>
      <c r="BA135" s="428"/>
      <c r="BB135" s="428"/>
      <c r="BC135" s="428"/>
      <c r="BD135" s="428"/>
    </row>
    <row r="136" spans="1:56" s="428" customFormat="1" ht="15" customHeight="1">
      <c r="A136" s="426"/>
      <c r="B136" s="462" t="s">
        <v>152</v>
      </c>
      <c r="C136" s="955" t="s">
        <v>153</v>
      </c>
      <c r="D136" s="956"/>
      <c r="E136" s="956"/>
      <c r="F136" s="956"/>
      <c r="G136" s="956"/>
      <c r="H136" s="956"/>
      <c r="I136" s="957"/>
      <c r="J136" s="875" t="s">
        <v>154</v>
      </c>
      <c r="K136" s="875"/>
      <c r="L136" s="875"/>
      <c r="M136" s="875"/>
      <c r="N136" s="875"/>
      <c r="O136" s="875"/>
      <c r="P136" s="875"/>
      <c r="Q136" s="875"/>
      <c r="R136" s="875"/>
      <c r="S136" s="875"/>
      <c r="T136" s="875"/>
      <c r="U136" s="875"/>
      <c r="V136" s="875"/>
      <c r="W136" s="875"/>
      <c r="X136" s="875"/>
      <c r="Y136" s="875"/>
      <c r="Z136" s="875"/>
      <c r="AA136" s="875"/>
      <c r="AB136" s="875"/>
      <c r="AC136" s="875"/>
      <c r="AD136" s="875"/>
      <c r="AE136" s="875"/>
      <c r="AF136" s="875"/>
      <c r="AG136" s="875"/>
      <c r="AH136" s="875"/>
      <c r="AI136" s="875"/>
      <c r="AJ136" s="876"/>
      <c r="AK136" s="40" t="str">
        <f>IF(H7="", "",IF(AND(AK28="○", AB29="○"), "○", "×"))</f>
        <v>○</v>
      </c>
      <c r="AL136" s="47"/>
      <c r="AM136" s="47"/>
      <c r="AN136" s="426"/>
      <c r="AO136" s="426"/>
      <c r="AP136" s="426"/>
      <c r="AQ136" s="426"/>
      <c r="AR136" s="426"/>
      <c r="AS136" s="426"/>
      <c r="AT136" s="426"/>
      <c r="AU136" s="426"/>
      <c r="AV136" s="426"/>
      <c r="AW136" s="426"/>
      <c r="AX136" s="426"/>
      <c r="AY136" s="426"/>
    </row>
    <row r="137" spans="1:56" s="428" customFormat="1" ht="15" customHeight="1">
      <c r="A137" s="426"/>
      <c r="B137" s="462" t="s">
        <v>155</v>
      </c>
      <c r="C137" s="955" t="s">
        <v>156</v>
      </c>
      <c r="D137" s="956"/>
      <c r="E137" s="956"/>
      <c r="F137" s="956"/>
      <c r="G137" s="956"/>
      <c r="H137" s="956"/>
      <c r="I137" s="957"/>
      <c r="J137" s="875" t="s">
        <v>157</v>
      </c>
      <c r="K137" s="875"/>
      <c r="L137" s="875"/>
      <c r="M137" s="875"/>
      <c r="N137" s="875"/>
      <c r="O137" s="875"/>
      <c r="P137" s="875"/>
      <c r="Q137" s="875"/>
      <c r="R137" s="875"/>
      <c r="S137" s="875"/>
      <c r="T137" s="875"/>
      <c r="U137" s="875"/>
      <c r="V137" s="875"/>
      <c r="W137" s="875"/>
      <c r="X137" s="875"/>
      <c r="Y137" s="875"/>
      <c r="Z137" s="875"/>
      <c r="AA137" s="875"/>
      <c r="AB137" s="875"/>
      <c r="AC137" s="875"/>
      <c r="AD137" s="875"/>
      <c r="AE137" s="875"/>
      <c r="AF137" s="875"/>
      <c r="AG137" s="875"/>
      <c r="AH137" s="875"/>
      <c r="AI137" s="875"/>
      <c r="AJ137" s="876"/>
      <c r="AK137" s="40" t="str">
        <f>IF(OR(H7="", AH38=""),"", IF(AND(AK36="○", AH38="○"), "○", "×"))</f>
        <v>○</v>
      </c>
      <c r="AL137" s="463"/>
      <c r="AM137" s="47"/>
      <c r="AN137" s="48"/>
      <c r="AO137" s="48"/>
      <c r="AP137" s="48"/>
      <c r="AQ137" s="48"/>
      <c r="AR137" s="48"/>
      <c r="AS137" s="48"/>
      <c r="AT137" s="48"/>
      <c r="AU137" s="48"/>
      <c r="AV137" s="48"/>
      <c r="AW137" s="48"/>
      <c r="AX137" s="48"/>
      <c r="AY137" s="48"/>
      <c r="AZ137" s="15"/>
    </row>
    <row r="138" spans="1:56" s="428" customFormat="1" ht="45.6" customHeight="1">
      <c r="A138" s="426"/>
      <c r="B138" s="462" t="s">
        <v>158</v>
      </c>
      <c r="C138" s="464" t="s">
        <v>159</v>
      </c>
      <c r="D138" s="464"/>
      <c r="E138" s="464"/>
      <c r="F138" s="464"/>
      <c r="G138" s="464"/>
      <c r="H138" s="464"/>
      <c r="I138" s="464"/>
      <c r="J138" s="869" t="s">
        <v>2301</v>
      </c>
      <c r="K138" s="869"/>
      <c r="L138" s="869"/>
      <c r="M138" s="869"/>
      <c r="N138" s="869"/>
      <c r="O138" s="869"/>
      <c r="P138" s="869"/>
      <c r="Q138" s="869"/>
      <c r="R138" s="869"/>
      <c r="S138" s="869"/>
      <c r="T138" s="869"/>
      <c r="U138" s="869"/>
      <c r="V138" s="869"/>
      <c r="W138" s="869"/>
      <c r="X138" s="869"/>
      <c r="Y138" s="869"/>
      <c r="Z138" s="869"/>
      <c r="AA138" s="869"/>
      <c r="AB138" s="869"/>
      <c r="AC138" s="869"/>
      <c r="AD138" s="869"/>
      <c r="AE138" s="869"/>
      <c r="AF138" s="869"/>
      <c r="AG138" s="869"/>
      <c r="AH138" s="869"/>
      <c r="AI138" s="869"/>
      <c r="AJ138" s="870"/>
      <c r="AK138" s="40" t="str">
        <f>IF(H7="", "",IF(AK43="○", "○", "×"))</f>
        <v>○</v>
      </c>
      <c r="AL138" s="465"/>
      <c r="AM138" s="47"/>
      <c r="AN138" s="48"/>
      <c r="AO138" s="48"/>
      <c r="AP138" s="48"/>
      <c r="AQ138" s="48"/>
      <c r="AR138" s="48"/>
      <c r="AS138" s="48"/>
      <c r="AT138" s="48"/>
      <c r="AU138" s="48"/>
      <c r="AV138" s="48"/>
      <c r="AW138" s="48"/>
      <c r="AX138" s="48"/>
      <c r="AY138" s="48"/>
      <c r="AZ138" s="15"/>
      <c r="BA138" s="15"/>
      <c r="BB138" s="15"/>
      <c r="BC138" s="15"/>
      <c r="BD138" s="15"/>
    </row>
    <row r="139" spans="1:56" s="428" customFormat="1" ht="24" customHeight="1">
      <c r="A139" s="48"/>
      <c r="B139" s="466" t="s">
        <v>160</v>
      </c>
      <c r="C139" s="868" t="s">
        <v>161</v>
      </c>
      <c r="D139" s="868"/>
      <c r="E139" s="868"/>
      <c r="F139" s="868"/>
      <c r="G139" s="868"/>
      <c r="H139" s="868"/>
      <c r="I139" s="868"/>
      <c r="J139" s="869" t="s">
        <v>162</v>
      </c>
      <c r="K139" s="869"/>
      <c r="L139" s="869"/>
      <c r="M139" s="869"/>
      <c r="N139" s="869"/>
      <c r="O139" s="869"/>
      <c r="P139" s="869"/>
      <c r="Q139" s="869"/>
      <c r="R139" s="869"/>
      <c r="S139" s="869"/>
      <c r="T139" s="869"/>
      <c r="U139" s="869"/>
      <c r="V139" s="869"/>
      <c r="W139" s="869"/>
      <c r="X139" s="869"/>
      <c r="Y139" s="869"/>
      <c r="Z139" s="869"/>
      <c r="AA139" s="869"/>
      <c r="AB139" s="869"/>
      <c r="AC139" s="869"/>
      <c r="AD139" s="869"/>
      <c r="AE139" s="869"/>
      <c r="AF139" s="869"/>
      <c r="AG139" s="869"/>
      <c r="AH139" s="869"/>
      <c r="AI139" s="869"/>
      <c r="AJ139" s="870"/>
      <c r="AK139" s="40" t="str">
        <f>IF(H7="", "",IF(BA46=0, "", IF(AK46="○","○","×")))</f>
        <v>○</v>
      </c>
      <c r="AL139" s="47"/>
      <c r="AM139" s="47"/>
      <c r="AN139" s="48"/>
      <c r="AO139" s="48"/>
      <c r="AP139" s="48"/>
      <c r="AQ139" s="48"/>
      <c r="AR139" s="48"/>
      <c r="AS139" s="48"/>
      <c r="AT139" s="48"/>
      <c r="AU139" s="48"/>
      <c r="AV139" s="48"/>
      <c r="AW139" s="48"/>
      <c r="AX139" s="48"/>
      <c r="AY139" s="48"/>
      <c r="AZ139" s="15"/>
      <c r="BA139" s="15"/>
      <c r="BB139" s="15"/>
      <c r="BC139" s="15"/>
      <c r="BD139" s="15"/>
    </row>
    <row r="140" spans="1:56" s="15" customFormat="1" ht="26.25" customHeight="1">
      <c r="A140" s="48"/>
      <c r="B140" s="466" t="s">
        <v>163</v>
      </c>
      <c r="C140" s="868" t="s">
        <v>164</v>
      </c>
      <c r="D140" s="868"/>
      <c r="E140" s="868"/>
      <c r="F140" s="868"/>
      <c r="G140" s="868"/>
      <c r="H140" s="868"/>
      <c r="I140" s="868"/>
      <c r="J140" s="869" t="s">
        <v>165</v>
      </c>
      <c r="K140" s="869"/>
      <c r="L140" s="869"/>
      <c r="M140" s="869"/>
      <c r="N140" s="869"/>
      <c r="O140" s="869"/>
      <c r="P140" s="869"/>
      <c r="Q140" s="869"/>
      <c r="R140" s="869"/>
      <c r="S140" s="869"/>
      <c r="T140" s="869"/>
      <c r="U140" s="869"/>
      <c r="V140" s="869"/>
      <c r="W140" s="869"/>
      <c r="X140" s="869"/>
      <c r="Y140" s="869"/>
      <c r="Z140" s="869"/>
      <c r="AA140" s="869"/>
      <c r="AB140" s="869"/>
      <c r="AC140" s="869"/>
      <c r="AD140" s="869"/>
      <c r="AE140" s="869"/>
      <c r="AF140" s="869"/>
      <c r="AG140" s="869"/>
      <c r="AH140" s="869"/>
      <c r="AI140" s="869"/>
      <c r="AJ140" s="870"/>
      <c r="AK140" s="40" t="str">
        <f>IF(H7="", "",IF(BA49=0, "", IF(OR(AK49="○",AK51="○"), "○", "×")))</f>
        <v>○</v>
      </c>
      <c r="AL140" s="47"/>
      <c r="AM140" s="47"/>
      <c r="AN140" s="48"/>
      <c r="AO140" s="48"/>
      <c r="AP140" s="48"/>
      <c r="AQ140" s="48"/>
      <c r="AR140" s="48"/>
      <c r="AS140" s="48"/>
      <c r="AT140" s="48"/>
      <c r="AU140" s="48"/>
      <c r="AV140" s="48"/>
      <c r="AW140" s="48"/>
      <c r="AX140" s="48"/>
      <c r="AY140" s="48"/>
    </row>
    <row r="141" spans="1:56" s="15" customFormat="1" ht="18" customHeight="1">
      <c r="A141" s="48"/>
      <c r="B141" s="466" t="s">
        <v>166</v>
      </c>
      <c r="C141" s="868" t="s">
        <v>167</v>
      </c>
      <c r="D141" s="868"/>
      <c r="E141" s="868"/>
      <c r="F141" s="868"/>
      <c r="G141" s="868"/>
      <c r="H141" s="868"/>
      <c r="I141" s="868"/>
      <c r="J141" s="875" t="s">
        <v>2180</v>
      </c>
      <c r="K141" s="875"/>
      <c r="L141" s="875"/>
      <c r="M141" s="875"/>
      <c r="N141" s="875"/>
      <c r="O141" s="875"/>
      <c r="P141" s="875"/>
      <c r="Q141" s="875"/>
      <c r="R141" s="875"/>
      <c r="S141" s="875"/>
      <c r="T141" s="875"/>
      <c r="U141" s="875"/>
      <c r="V141" s="875"/>
      <c r="W141" s="875"/>
      <c r="X141" s="875"/>
      <c r="Y141" s="875"/>
      <c r="Z141" s="875"/>
      <c r="AA141" s="875"/>
      <c r="AB141" s="875"/>
      <c r="AC141" s="875"/>
      <c r="AD141" s="875"/>
      <c r="AE141" s="875"/>
      <c r="AF141" s="875"/>
      <c r="AG141" s="875"/>
      <c r="AH141" s="875"/>
      <c r="AI141" s="875"/>
      <c r="AJ141" s="876"/>
      <c r="AK141" s="40" t="str">
        <f>IF(H7="", "",IF(BA59=0, "", IF(AK59="○", "○", "×")))</f>
        <v>○</v>
      </c>
      <c r="AL141" s="465"/>
      <c r="AM141" s="47"/>
      <c r="AN141" s="48"/>
      <c r="AO141" s="48"/>
      <c r="AP141" s="48"/>
      <c r="AQ141" s="48"/>
      <c r="AR141" s="48"/>
      <c r="AS141" s="48"/>
      <c r="AT141" s="48"/>
      <c r="AU141" s="48"/>
      <c r="AV141" s="48"/>
      <c r="AW141" s="48"/>
      <c r="AX141" s="48"/>
      <c r="AY141" s="48"/>
    </row>
    <row r="142" spans="1:56" s="15" customFormat="1" ht="22.2" customHeight="1">
      <c r="A142" s="48"/>
      <c r="B142" s="882" t="s">
        <v>168</v>
      </c>
      <c r="C142" s="868" t="s">
        <v>169</v>
      </c>
      <c r="D142" s="868"/>
      <c r="E142" s="868"/>
      <c r="F142" s="868"/>
      <c r="G142" s="868"/>
      <c r="H142" s="868"/>
      <c r="I142" s="868"/>
      <c r="J142" s="869" t="s">
        <v>2178</v>
      </c>
      <c r="K142" s="869"/>
      <c r="L142" s="869"/>
      <c r="M142" s="869"/>
      <c r="N142" s="869"/>
      <c r="O142" s="869"/>
      <c r="P142" s="869"/>
      <c r="Q142" s="869"/>
      <c r="R142" s="869"/>
      <c r="S142" s="869"/>
      <c r="T142" s="869"/>
      <c r="U142" s="869"/>
      <c r="V142" s="869"/>
      <c r="W142" s="869"/>
      <c r="X142" s="869"/>
      <c r="Y142" s="869"/>
      <c r="Z142" s="869"/>
      <c r="AA142" s="869"/>
      <c r="AB142" s="869"/>
      <c r="AC142" s="869"/>
      <c r="AD142" s="869"/>
      <c r="AE142" s="869"/>
      <c r="AF142" s="869"/>
      <c r="AG142" s="869"/>
      <c r="AH142" s="869"/>
      <c r="AI142" s="869"/>
      <c r="AJ142" s="870"/>
      <c r="AK142" s="40" t="str">
        <f>IF(H7="", "",IF(OR(AK62="○", AK63="○"), "○", "×"))</f>
        <v>○</v>
      </c>
      <c r="AL142" s="47"/>
      <c r="AM142" s="47"/>
      <c r="AN142" s="47"/>
      <c r="AO142" s="47"/>
      <c r="AP142" s="47"/>
      <c r="AQ142" s="47"/>
      <c r="AR142" s="47"/>
      <c r="AS142" s="47"/>
      <c r="AT142" s="47"/>
      <c r="AU142" s="47"/>
      <c r="AV142" s="47"/>
      <c r="AW142" s="47"/>
      <c r="AX142" s="362"/>
      <c r="AY142" s="47"/>
      <c r="AZ142"/>
    </row>
    <row r="143" spans="1:56" s="15" customFormat="1">
      <c r="A143" s="48"/>
      <c r="B143" s="883"/>
      <c r="C143" s="884"/>
      <c r="D143" s="884"/>
      <c r="E143" s="884"/>
      <c r="F143" s="884"/>
      <c r="G143" s="884"/>
      <c r="H143" s="884"/>
      <c r="I143" s="884"/>
      <c r="J143" s="885" t="s">
        <v>2297</v>
      </c>
      <c r="K143" s="885"/>
      <c r="L143" s="885"/>
      <c r="M143" s="885"/>
      <c r="N143" s="885"/>
      <c r="O143" s="885"/>
      <c r="P143" s="885"/>
      <c r="Q143" s="885"/>
      <c r="R143" s="885"/>
      <c r="S143" s="885"/>
      <c r="T143" s="885"/>
      <c r="U143" s="885"/>
      <c r="V143" s="885"/>
      <c r="W143" s="885"/>
      <c r="X143" s="885"/>
      <c r="Y143" s="885"/>
      <c r="Z143" s="885"/>
      <c r="AA143" s="885"/>
      <c r="AB143" s="885"/>
      <c r="AC143" s="885"/>
      <c r="AD143" s="885"/>
      <c r="AE143" s="885"/>
      <c r="AF143" s="885"/>
      <c r="AG143" s="885"/>
      <c r="AH143" s="885"/>
      <c r="AI143" s="885"/>
      <c r="AJ143" s="886"/>
      <c r="AK143" s="40" t="str">
        <f>IF(H7="", "",AK102)</f>
        <v/>
      </c>
      <c r="AL143" s="47"/>
      <c r="AM143" s="47"/>
      <c r="AN143" s="47"/>
      <c r="AO143" s="47"/>
      <c r="AP143" s="47"/>
      <c r="AQ143" s="47"/>
      <c r="AR143" s="47"/>
      <c r="AS143" s="47"/>
      <c r="AT143" s="47"/>
      <c r="AU143" s="47"/>
      <c r="AV143" s="47"/>
      <c r="AW143" s="47"/>
      <c r="AX143" s="362"/>
      <c r="AY143" s="47"/>
      <c r="AZ143"/>
      <c r="BA143"/>
      <c r="BB143"/>
      <c r="BC143"/>
      <c r="BD143"/>
    </row>
    <row r="144" spans="1:56" s="15" customFormat="1">
      <c r="A144" s="47"/>
      <c r="B144" s="47"/>
      <c r="C144" s="47"/>
      <c r="D144" s="47"/>
      <c r="E144" s="47"/>
      <c r="F144" s="47"/>
      <c r="G144" s="47"/>
      <c r="H144" s="47"/>
      <c r="I144" s="47"/>
      <c r="J144" s="47"/>
      <c r="K144" s="47"/>
      <c r="L144" s="47"/>
      <c r="M144" s="47"/>
      <c r="N144" s="47"/>
      <c r="O144" s="47"/>
      <c r="P144" s="47"/>
      <c r="Q144" s="47"/>
      <c r="R144" s="47"/>
      <c r="S144" s="47"/>
      <c r="T144" s="47"/>
      <c r="U144" s="47"/>
      <c r="V144" s="47"/>
      <c r="W144" s="47"/>
      <c r="X144" s="47"/>
      <c r="Y144" s="47"/>
      <c r="Z144" s="47"/>
      <c r="AA144" s="47"/>
      <c r="AB144" s="47"/>
      <c r="AC144" s="47"/>
      <c r="AD144" s="47"/>
      <c r="AE144" s="47"/>
      <c r="AF144" s="47"/>
      <c r="AG144" s="47"/>
      <c r="AH144" s="47"/>
      <c r="AI144" s="47"/>
      <c r="AJ144" s="47"/>
      <c r="AK144" s="47"/>
      <c r="AL144" s="47"/>
      <c r="AM144" s="47"/>
      <c r="AN144" s="47"/>
      <c r="AO144" s="47"/>
      <c r="AP144" s="47"/>
      <c r="AQ144" s="47"/>
      <c r="AR144" s="47"/>
      <c r="AS144" s="47"/>
      <c r="AT144" s="47"/>
      <c r="AU144" s="47"/>
      <c r="AV144" s="47"/>
      <c r="AW144" s="47"/>
      <c r="AX144" s="47"/>
      <c r="AY144" s="47"/>
      <c r="AZ144"/>
      <c r="BA144"/>
      <c r="BB144"/>
      <c r="BC144"/>
      <c r="BD144"/>
    </row>
    <row r="145" spans="1:52" ht="16.95" customHeight="1">
      <c r="A145" s="47"/>
      <c r="B145" s="881" t="s">
        <v>170</v>
      </c>
      <c r="C145" s="881"/>
      <c r="D145" s="881"/>
      <c r="E145" s="881"/>
      <c r="F145" s="881"/>
      <c r="G145" s="881"/>
      <c r="H145" s="881"/>
      <c r="I145" s="881"/>
      <c r="J145" s="881"/>
      <c r="K145" s="881"/>
      <c r="L145" s="881"/>
      <c r="M145" s="881"/>
      <c r="N145" s="881"/>
      <c r="O145" s="881"/>
      <c r="P145" s="881"/>
      <c r="Q145" s="881"/>
      <c r="R145" s="881"/>
      <c r="S145" s="881"/>
      <c r="T145" s="881"/>
      <c r="U145" s="881"/>
      <c r="V145" s="881"/>
      <c r="W145" s="881"/>
      <c r="X145" s="881"/>
      <c r="Y145" s="881"/>
      <c r="Z145" s="881"/>
      <c r="AA145" s="881"/>
      <c r="AB145" s="881"/>
      <c r="AC145" s="881"/>
      <c r="AD145" s="881"/>
      <c r="AE145" s="881"/>
      <c r="AF145" s="881"/>
      <c r="AG145" s="881"/>
      <c r="AH145" s="881"/>
      <c r="AI145" s="881"/>
      <c r="AJ145" s="881"/>
      <c r="AK145" s="881"/>
      <c r="AL145" s="47"/>
      <c r="AM145" s="47"/>
      <c r="AN145" s="47"/>
      <c r="AO145" s="47"/>
      <c r="AP145" s="47"/>
      <c r="AQ145" s="47"/>
      <c r="AR145" s="47"/>
      <c r="AS145" s="47"/>
      <c r="AT145" s="47"/>
      <c r="AU145" s="47"/>
      <c r="AV145" s="47"/>
      <c r="AW145" s="47"/>
      <c r="AX145" s="47"/>
      <c r="AY145" s="47"/>
    </row>
    <row r="146" spans="1:52">
      <c r="A146" s="47"/>
      <c r="B146" s="467" t="s">
        <v>59</v>
      </c>
      <c r="C146" s="864" t="s">
        <v>171</v>
      </c>
      <c r="D146" s="864"/>
      <c r="E146" s="864"/>
      <c r="F146" s="864"/>
      <c r="G146" s="864"/>
      <c r="H146" s="864"/>
      <c r="I146" s="864"/>
      <c r="J146" s="864"/>
      <c r="K146" s="864"/>
      <c r="L146" s="864"/>
      <c r="M146" s="864"/>
      <c r="N146" s="864"/>
      <c r="O146" s="864"/>
      <c r="P146" s="864"/>
      <c r="Q146" s="864"/>
      <c r="R146" s="864"/>
      <c r="S146" s="864"/>
      <c r="T146" s="864"/>
      <c r="U146" s="864"/>
      <c r="V146" s="864"/>
      <c r="W146" s="864"/>
      <c r="X146" s="864"/>
      <c r="Y146" s="864"/>
      <c r="Z146" s="864"/>
      <c r="AA146" s="864"/>
      <c r="AB146" s="864"/>
      <c r="AC146" s="864"/>
      <c r="AD146" s="864"/>
      <c r="AE146" s="864"/>
      <c r="AF146" s="864"/>
      <c r="AG146" s="864"/>
      <c r="AH146" s="864"/>
      <c r="AI146" s="864"/>
      <c r="AJ146" s="865"/>
      <c r="AK146" s="40" t="str">
        <f>IF(H7="", "",AK108)</f>
        <v>○</v>
      </c>
      <c r="AL146" s="47"/>
      <c r="AM146" s="47"/>
      <c r="AN146" s="47"/>
      <c r="AO146" s="47"/>
      <c r="AP146" s="47"/>
      <c r="AQ146" s="47"/>
      <c r="AR146" s="47"/>
      <c r="AS146" s="47"/>
      <c r="AT146" s="47"/>
      <c r="AU146" s="47"/>
      <c r="AV146" s="47"/>
      <c r="AW146" s="47"/>
      <c r="AX146" s="47"/>
      <c r="AY146" s="47"/>
    </row>
    <row r="147" spans="1:52">
      <c r="A147" s="47"/>
      <c r="B147" s="468" t="s">
        <v>59</v>
      </c>
      <c r="C147" s="866" t="s">
        <v>172</v>
      </c>
      <c r="D147" s="866"/>
      <c r="E147" s="866"/>
      <c r="F147" s="866"/>
      <c r="G147" s="866"/>
      <c r="H147" s="866"/>
      <c r="I147" s="866"/>
      <c r="J147" s="866"/>
      <c r="K147" s="866"/>
      <c r="L147" s="866"/>
      <c r="M147" s="866"/>
      <c r="N147" s="866"/>
      <c r="O147" s="866"/>
      <c r="P147" s="866"/>
      <c r="Q147" s="866"/>
      <c r="R147" s="866"/>
      <c r="S147" s="866"/>
      <c r="T147" s="866"/>
      <c r="U147" s="866"/>
      <c r="V147" s="866"/>
      <c r="W147" s="866"/>
      <c r="X147" s="866"/>
      <c r="Y147" s="866"/>
      <c r="Z147" s="866"/>
      <c r="AA147" s="866"/>
      <c r="AB147" s="866"/>
      <c r="AC147" s="866"/>
      <c r="AD147" s="866"/>
      <c r="AE147" s="866"/>
      <c r="AF147" s="866"/>
      <c r="AG147" s="866"/>
      <c r="AH147" s="866"/>
      <c r="AI147" s="866"/>
      <c r="AJ147" s="867"/>
      <c r="AK147" s="40" t="str">
        <f>IF(H7="", "",AK120)</f>
        <v>○</v>
      </c>
      <c r="AL147" s="47"/>
      <c r="AM147" s="47"/>
      <c r="AN147" s="47"/>
      <c r="AO147" s="47"/>
      <c r="AP147" s="47"/>
      <c r="AQ147" s="47"/>
      <c r="AR147" s="47"/>
      <c r="AS147" s="47"/>
      <c r="AT147" s="47"/>
      <c r="AU147" s="47"/>
      <c r="AV147" s="47"/>
      <c r="AW147" s="47"/>
      <c r="AX147" s="47"/>
      <c r="AY147" s="47"/>
    </row>
    <row r="148" spans="1:52" ht="4.5" customHeight="1">
      <c r="A148" s="47"/>
      <c r="B148" s="47"/>
      <c r="C148" s="47"/>
      <c r="D148" s="47"/>
      <c r="E148" s="47"/>
      <c r="F148" s="47"/>
      <c r="G148" s="47"/>
      <c r="H148" s="47"/>
      <c r="I148" s="47"/>
      <c r="J148" s="47"/>
      <c r="K148" s="47"/>
      <c r="L148" s="47"/>
      <c r="M148" s="47"/>
      <c r="N148" s="47"/>
      <c r="O148" s="47"/>
      <c r="P148" s="47"/>
      <c r="Q148" s="47"/>
      <c r="R148" s="47"/>
      <c r="S148" s="47"/>
      <c r="T148" s="47"/>
      <c r="U148" s="47"/>
      <c r="V148" s="47"/>
      <c r="W148" s="47"/>
      <c r="X148" s="47"/>
      <c r="Y148" s="47"/>
      <c r="Z148" s="47"/>
      <c r="AA148" s="47"/>
      <c r="AB148" s="47"/>
      <c r="AC148" s="47"/>
      <c r="AD148" s="47"/>
      <c r="AE148" s="47"/>
      <c r="AF148" s="47"/>
      <c r="AG148" s="47"/>
      <c r="AH148" s="47"/>
      <c r="AI148" s="47"/>
      <c r="AJ148" s="47"/>
      <c r="AK148" s="47"/>
      <c r="AL148" s="47"/>
      <c r="AM148" s="47"/>
      <c r="AN148" s="47"/>
      <c r="AO148" s="47"/>
      <c r="AP148" s="47"/>
      <c r="AQ148" s="47"/>
      <c r="AR148" s="47"/>
      <c r="AS148" s="47"/>
      <c r="AT148" s="47"/>
      <c r="AU148" s="47"/>
      <c r="AV148" s="47"/>
      <c r="AW148" s="47"/>
      <c r="AX148" s="47"/>
      <c r="AY148" s="47"/>
    </row>
    <row r="149" spans="1:52" ht="22.95" customHeight="1">
      <c r="AM149" s="47"/>
      <c r="AN149" s="47"/>
      <c r="AO149" s="47"/>
      <c r="AP149" s="47"/>
      <c r="AQ149" s="47"/>
      <c r="AR149" s="47"/>
      <c r="AS149" s="47"/>
      <c r="AT149" s="47"/>
      <c r="AU149" s="47"/>
      <c r="AV149" s="47"/>
      <c r="AW149" s="47"/>
      <c r="AX149" s="47"/>
      <c r="AY149" s="47"/>
    </row>
    <row r="150" spans="1:52" ht="13.2" customHeight="1">
      <c r="AM150" s="47"/>
      <c r="AN150" s="47"/>
      <c r="AO150" s="47"/>
      <c r="AP150" s="47"/>
      <c r="AQ150" s="47"/>
      <c r="AR150" s="47"/>
      <c r="AS150" s="47"/>
      <c r="AT150" s="47"/>
      <c r="AU150" s="47"/>
      <c r="AV150" s="47"/>
      <c r="AW150" s="47"/>
      <c r="AX150" s="47"/>
      <c r="AY150" s="47"/>
    </row>
    <row r="151" spans="1:52">
      <c r="AM151" s="47"/>
      <c r="AN151" s="47"/>
      <c r="AO151" s="47"/>
      <c r="AP151" s="47"/>
      <c r="AQ151" s="47"/>
      <c r="AR151" s="47"/>
      <c r="AS151" s="47"/>
      <c r="AT151" s="47"/>
      <c r="AU151" s="47"/>
      <c r="AV151" s="47"/>
      <c r="AW151" s="47"/>
      <c r="AX151" s="47"/>
      <c r="AY151" s="47"/>
    </row>
    <row r="152" spans="1:52">
      <c r="AM152" s="47"/>
      <c r="AN152" s="47"/>
      <c r="AO152" s="47"/>
      <c r="AP152" s="47"/>
      <c r="AQ152" s="47"/>
      <c r="AR152" s="47"/>
      <c r="AS152" s="47"/>
      <c r="AT152" s="47"/>
      <c r="AU152" s="47"/>
      <c r="AV152" s="47"/>
      <c r="AW152" s="47"/>
      <c r="AX152" s="47"/>
      <c r="AY152" s="47"/>
    </row>
    <row r="153" spans="1:52">
      <c r="AM153" s="47"/>
      <c r="AN153" s="47"/>
      <c r="AO153" s="47"/>
      <c r="AP153" s="47"/>
      <c r="AQ153" s="47"/>
      <c r="AR153" s="47"/>
      <c r="AS153" s="47"/>
      <c r="AT153" s="47"/>
      <c r="AU153" s="47"/>
      <c r="AV153" s="47"/>
      <c r="AW153" s="47"/>
      <c r="AX153" s="47"/>
      <c r="AY153" s="47"/>
    </row>
    <row r="154" spans="1:52">
      <c r="AM154" s="47"/>
      <c r="AN154" s="47"/>
      <c r="AO154" s="47"/>
      <c r="AP154" s="47"/>
      <c r="AQ154" s="47"/>
      <c r="AR154" s="47"/>
      <c r="AS154" s="47"/>
      <c r="AT154" s="47"/>
      <c r="AU154" s="47"/>
      <c r="AV154" s="47"/>
      <c r="AW154" s="47"/>
      <c r="AX154" s="47"/>
      <c r="AY154" s="47"/>
    </row>
    <row r="155" spans="1:52">
      <c r="AM155" s="47"/>
      <c r="AN155" s="47"/>
      <c r="AO155" s="47"/>
      <c r="AP155" s="47"/>
      <c r="AQ155" s="47"/>
      <c r="AR155" s="47"/>
      <c r="AS155" s="47"/>
      <c r="AT155" s="47"/>
      <c r="AU155" s="47"/>
      <c r="AV155" s="47"/>
      <c r="AW155" s="47"/>
      <c r="AX155" s="47"/>
      <c r="AY155" s="47"/>
    </row>
    <row r="156" spans="1:52" ht="13.2" customHeight="1">
      <c r="AM156" s="47"/>
      <c r="AN156" s="47"/>
      <c r="AO156" s="47"/>
      <c r="AP156" s="47"/>
      <c r="AQ156" s="47"/>
      <c r="AR156" s="47"/>
      <c r="AS156" s="47"/>
      <c r="AT156" s="47"/>
      <c r="AU156" s="47"/>
      <c r="AV156" s="47"/>
      <c r="AW156" s="47"/>
      <c r="AX156" s="47"/>
      <c r="AY156" s="47"/>
    </row>
    <row r="157" spans="1:52">
      <c r="AM157" s="47"/>
      <c r="AN157" s="47"/>
      <c r="AO157" s="47"/>
      <c r="AP157" s="47"/>
      <c r="AQ157" s="47"/>
      <c r="AR157" s="47"/>
      <c r="AS157" s="47"/>
      <c r="AT157" s="47"/>
      <c r="AU157" s="47"/>
      <c r="AV157" s="47"/>
      <c r="AW157" s="47"/>
      <c r="AX157" s="47"/>
      <c r="AY157" s="47"/>
    </row>
    <row r="158" spans="1:52" ht="27.6" customHeight="1">
      <c r="AM158" s="47"/>
      <c r="AN158" s="47"/>
      <c r="AO158" s="47"/>
      <c r="AP158" s="47"/>
      <c r="AQ158" s="47"/>
      <c r="AR158" s="47"/>
      <c r="AS158" s="47"/>
      <c r="AT158" s="47"/>
      <c r="AU158" s="47"/>
      <c r="AV158" s="47"/>
      <c r="AW158" s="47"/>
      <c r="AX158" s="47"/>
      <c r="AY158" s="47"/>
    </row>
    <row r="159" spans="1:52" ht="27" customHeight="1">
      <c r="AM159" s="47"/>
      <c r="AN159" s="47"/>
      <c r="AO159" s="47"/>
      <c r="AP159" s="47"/>
      <c r="AQ159" s="47"/>
      <c r="AR159" s="47"/>
      <c r="AS159" s="47"/>
      <c r="AT159" s="47"/>
      <c r="AU159" s="47"/>
      <c r="AV159" s="47"/>
      <c r="AW159" s="47"/>
      <c r="AX159" s="47"/>
      <c r="AY159" s="47"/>
    </row>
    <row r="160" spans="1:52" ht="19.95" customHeight="1">
      <c r="AM160" s="47"/>
      <c r="AN160" s="449"/>
      <c r="AO160" s="449"/>
      <c r="AP160" s="449"/>
      <c r="AQ160" s="449"/>
      <c r="AR160" s="449"/>
      <c r="AS160" s="449"/>
      <c r="AT160" s="449"/>
      <c r="AU160" s="449"/>
      <c r="AV160" s="449"/>
      <c r="AW160" s="449"/>
      <c r="AX160" s="449"/>
      <c r="AY160" s="449"/>
      <c r="AZ160" s="19"/>
    </row>
    <row r="161" spans="39:56" ht="18" customHeight="1">
      <c r="AM161" s="47"/>
      <c r="AN161" s="449"/>
      <c r="AO161" s="449"/>
      <c r="AP161" s="449"/>
      <c r="AQ161" s="449"/>
      <c r="AR161" s="449"/>
      <c r="AS161" s="449"/>
      <c r="AT161" s="449"/>
      <c r="AU161" s="449"/>
      <c r="AV161" s="449"/>
      <c r="AW161" s="449"/>
      <c r="AX161" s="449"/>
      <c r="AY161" s="449"/>
      <c r="AZ161" s="19"/>
      <c r="BA161" s="19"/>
      <c r="BB161" s="19"/>
      <c r="BC161" s="19"/>
      <c r="BD161" s="19"/>
    </row>
    <row r="162" spans="39:56" s="19" customFormat="1">
      <c r="AM162" s="47"/>
      <c r="AN162" s="449"/>
      <c r="AO162" s="449"/>
      <c r="AP162" s="449"/>
      <c r="AQ162" s="449"/>
      <c r="AR162" s="449"/>
      <c r="AS162" s="449"/>
      <c r="AT162" s="449"/>
      <c r="AU162" s="449"/>
      <c r="AV162" s="449"/>
      <c r="AW162" s="449"/>
      <c r="AX162" s="449"/>
      <c r="AY162" s="449"/>
    </row>
    <row r="163" spans="39:56" s="19" customFormat="1">
      <c r="AM163" s="47"/>
      <c r="AN163" s="47"/>
      <c r="AO163" s="47"/>
      <c r="AP163" s="47"/>
      <c r="AQ163" s="47"/>
      <c r="AR163" s="47"/>
      <c r="AS163" s="47"/>
      <c r="AT163" s="47"/>
      <c r="AU163" s="47"/>
      <c r="AV163" s="47"/>
      <c r="AW163" s="47"/>
      <c r="AX163" s="47"/>
      <c r="AY163" s="47"/>
      <c r="AZ163"/>
    </row>
    <row r="164" spans="39:56" s="19" customFormat="1" ht="24" customHeight="1">
      <c r="AM164" s="47"/>
      <c r="AN164" s="47"/>
      <c r="AO164" s="47"/>
      <c r="AP164" s="47"/>
      <c r="AQ164" s="47"/>
      <c r="AR164" s="47"/>
      <c r="AS164" s="47"/>
      <c r="AT164" s="47"/>
      <c r="AU164" s="47"/>
      <c r="AV164" s="47"/>
      <c r="AW164" s="47"/>
      <c r="AX164" s="47"/>
      <c r="AY164" s="47"/>
      <c r="AZ164"/>
      <c r="BA164"/>
      <c r="BB164"/>
      <c r="BC164"/>
      <c r="BD164"/>
    </row>
    <row r="165" spans="39:56" ht="26.4" customHeight="1">
      <c r="AM165" s="47"/>
      <c r="AN165" s="47"/>
      <c r="AO165" s="47"/>
      <c r="AP165" s="47"/>
      <c r="AQ165" s="47"/>
      <c r="AR165" s="47"/>
      <c r="AS165" s="47"/>
      <c r="AT165" s="47"/>
      <c r="AU165" s="47"/>
      <c r="AV165" s="47"/>
      <c r="AW165" s="47"/>
      <c r="AX165" s="47"/>
      <c r="AY165" s="47"/>
    </row>
    <row r="166" spans="39:56" ht="34.200000000000003" customHeight="1">
      <c r="AM166" s="47"/>
      <c r="AN166" s="47"/>
      <c r="AO166" s="47"/>
      <c r="AP166" s="47"/>
      <c r="AQ166" s="47"/>
      <c r="AR166" s="47"/>
      <c r="AS166" s="47"/>
      <c r="AT166" s="47"/>
      <c r="AU166" s="47"/>
      <c r="AV166" s="47"/>
      <c r="AW166" s="47"/>
      <c r="AX166" s="47"/>
      <c r="AY166" s="47"/>
    </row>
    <row r="167" spans="39:56" ht="33.6" customHeight="1">
      <c r="AM167" s="47"/>
      <c r="AN167" s="47"/>
      <c r="AO167" s="47"/>
      <c r="AP167" s="47"/>
      <c r="AQ167" s="47"/>
      <c r="AR167" s="47"/>
      <c r="AS167" s="47"/>
      <c r="AT167" s="47"/>
      <c r="AU167" s="47"/>
      <c r="AV167" s="47"/>
      <c r="AW167" s="47"/>
      <c r="AX167" s="47"/>
      <c r="AY167" s="47"/>
    </row>
    <row r="168" spans="39:56" ht="15.6" customHeight="1">
      <c r="AM168" s="47"/>
      <c r="AN168" s="47"/>
      <c r="AO168" s="47"/>
      <c r="AP168" s="47"/>
      <c r="AQ168" s="47"/>
      <c r="AR168" s="47"/>
      <c r="AS168" s="47"/>
      <c r="AT168" s="47"/>
      <c r="AU168" s="47"/>
      <c r="AV168" s="47"/>
      <c r="AW168" s="47"/>
      <c r="AX168" s="47"/>
      <c r="AY168" s="47"/>
    </row>
    <row r="169" spans="39:56">
      <c r="AM169" s="47"/>
      <c r="AN169" s="47"/>
      <c r="AO169" s="47"/>
      <c r="AP169" s="47"/>
      <c r="AQ169" s="47"/>
      <c r="AR169" s="47"/>
      <c r="AS169" s="47"/>
      <c r="AT169" s="47"/>
      <c r="AU169" s="47"/>
      <c r="AV169" s="47"/>
      <c r="AW169" s="47"/>
      <c r="AX169" s="47"/>
      <c r="AY169" s="47"/>
    </row>
  </sheetData>
  <sheetProtection algorithmName="SHA-512" hashValue="ihmxthnDsb/iNoPg52vcA039iqXc9i2IxRiWzbmyLIEZTF/pM2lDkMJxQjANpcoQ7/khBc60jKMlrnqhaDbiMw==" saltValue="zx8fQVtnKCDA8CagSA63aw==" spinCount="100000" sheet="1" formatCells="0" formatColumns="0" formatRows="0" sort="0" autoFilter="0"/>
  <mergeCells count="220">
    <mergeCell ref="G88:AK88"/>
    <mergeCell ref="E80:F80"/>
    <mergeCell ref="E81:F81"/>
    <mergeCell ref="E88:F88"/>
    <mergeCell ref="BA76:BA79"/>
    <mergeCell ref="BA80:BA84"/>
    <mergeCell ref="BA85:BA88"/>
    <mergeCell ref="BA89:BA95"/>
    <mergeCell ref="BA96:BA99"/>
    <mergeCell ref="E90:F90"/>
    <mergeCell ref="E91:F91"/>
    <mergeCell ref="E85:F85"/>
    <mergeCell ref="E86:F86"/>
    <mergeCell ref="E87:F87"/>
    <mergeCell ref="G96:AK96"/>
    <mergeCell ref="G87:AK87"/>
    <mergeCell ref="E83:F83"/>
    <mergeCell ref="BA45:BD45"/>
    <mergeCell ref="BA48:BD48"/>
    <mergeCell ref="AM72:AX73"/>
    <mergeCell ref="AM76:AX77"/>
    <mergeCell ref="AM80:AX81"/>
    <mergeCell ref="AM85:AX86"/>
    <mergeCell ref="AM52:AY52"/>
    <mergeCell ref="AM45:AY46"/>
    <mergeCell ref="BA59:BD59"/>
    <mergeCell ref="B89:D95"/>
    <mergeCell ref="G89:AK89"/>
    <mergeCell ref="C102:AJ102"/>
    <mergeCell ref="G92:AJ92"/>
    <mergeCell ref="G93:AK93"/>
    <mergeCell ref="G98:AJ98"/>
    <mergeCell ref="G99:AJ99"/>
    <mergeCell ref="E94:F94"/>
    <mergeCell ref="G95:AK95"/>
    <mergeCell ref="B96:D99"/>
    <mergeCell ref="G94:AK94"/>
    <mergeCell ref="E99:F99"/>
    <mergeCell ref="E95:F95"/>
    <mergeCell ref="E92:F92"/>
    <mergeCell ref="E93:F93"/>
    <mergeCell ref="E96:F96"/>
    <mergeCell ref="E97:F97"/>
    <mergeCell ref="G97:AK97"/>
    <mergeCell ref="G90:AK90"/>
    <mergeCell ref="G91:AK91"/>
    <mergeCell ref="C137:I137"/>
    <mergeCell ref="C114:AD114"/>
    <mergeCell ref="AE114:AK114"/>
    <mergeCell ref="C139:I139"/>
    <mergeCell ref="J139:AJ139"/>
    <mergeCell ref="R124:AI124"/>
    <mergeCell ref="J138:AJ138"/>
    <mergeCell ref="J137:AJ137"/>
    <mergeCell ref="B133:AJ133"/>
    <mergeCell ref="Y125:Z125"/>
    <mergeCell ref="AA125:AI125"/>
    <mergeCell ref="B132:AK132"/>
    <mergeCell ref="N125:Q125"/>
    <mergeCell ref="C115:AD115"/>
    <mergeCell ref="AE115:AK115"/>
    <mergeCell ref="B135:AK135"/>
    <mergeCell ref="J136:AJ136"/>
    <mergeCell ref="C118:AK118"/>
    <mergeCell ref="C136:I136"/>
    <mergeCell ref="BA42:BD42"/>
    <mergeCell ref="BA43:BD43"/>
    <mergeCell ref="BA72:BA75"/>
    <mergeCell ref="C37:S37"/>
    <mergeCell ref="C38:S38"/>
    <mergeCell ref="AM96:AX97"/>
    <mergeCell ref="AM91:AX92"/>
    <mergeCell ref="AM89:AX89"/>
    <mergeCell ref="AM42:AY43"/>
    <mergeCell ref="B59:AJ59"/>
    <mergeCell ref="E75:F75"/>
    <mergeCell ref="E76:F76"/>
    <mergeCell ref="E77:F77"/>
    <mergeCell ref="E78:F78"/>
    <mergeCell ref="E71:AK71"/>
    <mergeCell ref="E72:F72"/>
    <mergeCell ref="E73:F73"/>
    <mergeCell ref="E74:F74"/>
    <mergeCell ref="B61:AK61"/>
    <mergeCell ref="B62:AJ62"/>
    <mergeCell ref="AI65:AK65"/>
    <mergeCell ref="BA58:BD58"/>
    <mergeCell ref="BA46:BD46"/>
    <mergeCell ref="BA49:BD49"/>
    <mergeCell ref="C19:P19"/>
    <mergeCell ref="Q19:V19"/>
    <mergeCell ref="Y19:Y20"/>
    <mergeCell ref="G78:AK78"/>
    <mergeCell ref="E79:F79"/>
    <mergeCell ref="B80:D84"/>
    <mergeCell ref="G75:AJ75"/>
    <mergeCell ref="B49:AJ49"/>
    <mergeCell ref="B63:AJ63"/>
    <mergeCell ref="C23:AK23"/>
    <mergeCell ref="C24:AK24"/>
    <mergeCell ref="B26:AK26"/>
    <mergeCell ref="B27:AK27"/>
    <mergeCell ref="C29:S29"/>
    <mergeCell ref="T29:Y29"/>
    <mergeCell ref="AB29:AB30"/>
    <mergeCell ref="G56:AJ56"/>
    <mergeCell ref="B44:AK44"/>
    <mergeCell ref="B43:AJ43"/>
    <mergeCell ref="B46:AJ46"/>
    <mergeCell ref="B45:AK45"/>
    <mergeCell ref="B48:AK48"/>
    <mergeCell ref="G77:AJ77"/>
    <mergeCell ref="G79:AK79"/>
    <mergeCell ref="H11:AK11"/>
    <mergeCell ref="I8:L8"/>
    <mergeCell ref="AF1:AK1"/>
    <mergeCell ref="B3:AK3"/>
    <mergeCell ref="B6:G6"/>
    <mergeCell ref="H6:AK6"/>
    <mergeCell ref="B7:G7"/>
    <mergeCell ref="H7:AK7"/>
    <mergeCell ref="B12:G12"/>
    <mergeCell ref="H12:AK12"/>
    <mergeCell ref="A4:AK4"/>
    <mergeCell ref="C146:AJ146"/>
    <mergeCell ref="C147:AJ147"/>
    <mergeCell ref="C140:I140"/>
    <mergeCell ref="J140:AJ140"/>
    <mergeCell ref="C141:I141"/>
    <mergeCell ref="AE111:AK111"/>
    <mergeCell ref="C122:AI122"/>
    <mergeCell ref="E124:F124"/>
    <mergeCell ref="H124:I124"/>
    <mergeCell ref="K124:L124"/>
    <mergeCell ref="O124:Q124"/>
    <mergeCell ref="J141:AJ141"/>
    <mergeCell ref="C112:AD112"/>
    <mergeCell ref="AE112:AK112"/>
    <mergeCell ref="C111:AD111"/>
    <mergeCell ref="C113:AD113"/>
    <mergeCell ref="AE113:AK113"/>
    <mergeCell ref="R125:S125"/>
    <mergeCell ref="T125:X125"/>
    <mergeCell ref="B145:AK145"/>
    <mergeCell ref="B142:B143"/>
    <mergeCell ref="C142:I143"/>
    <mergeCell ref="J142:AJ142"/>
    <mergeCell ref="J143:AJ143"/>
    <mergeCell ref="B108:AD108"/>
    <mergeCell ref="AE108:AJ108"/>
    <mergeCell ref="C109:AD109"/>
    <mergeCell ref="AE109:AK109"/>
    <mergeCell ref="C110:AD110"/>
    <mergeCell ref="AE110:AK110"/>
    <mergeCell ref="C18:P18"/>
    <mergeCell ref="AM29:AY30"/>
    <mergeCell ref="C30:S30"/>
    <mergeCell ref="AM108:AY108"/>
    <mergeCell ref="AM56:AY56"/>
    <mergeCell ref="B71:D71"/>
    <mergeCell ref="B72:D75"/>
    <mergeCell ref="D55:AI55"/>
    <mergeCell ref="B28:Z28"/>
    <mergeCell ref="B36:Z36"/>
    <mergeCell ref="E98:F98"/>
    <mergeCell ref="AM38:AY38"/>
    <mergeCell ref="AM102:AX103"/>
    <mergeCell ref="G104:AK104"/>
    <mergeCell ref="B101:AK101"/>
    <mergeCell ref="B103:E104"/>
    <mergeCell ref="G103:AK103"/>
    <mergeCell ref="G76:AK76"/>
    <mergeCell ref="G73:AJ73"/>
    <mergeCell ref="B85:D88"/>
    <mergeCell ref="T30:Y30"/>
    <mergeCell ref="C39:S40"/>
    <mergeCell ref="T39:X39"/>
    <mergeCell ref="U40:W40"/>
    <mergeCell ref="C33:AK33"/>
    <mergeCell ref="B35:AK35"/>
    <mergeCell ref="E89:F89"/>
    <mergeCell ref="G80:AJ80"/>
    <mergeCell ref="G81:AK81"/>
    <mergeCell ref="G82:AK82"/>
    <mergeCell ref="G84:AK84"/>
    <mergeCell ref="G85:AK85"/>
    <mergeCell ref="G86:AK86"/>
    <mergeCell ref="G74:AK74"/>
    <mergeCell ref="B76:D79"/>
    <mergeCell ref="C66:AK66"/>
    <mergeCell ref="AI68:AK68"/>
    <mergeCell ref="C69:AK69"/>
    <mergeCell ref="G72:AK72"/>
    <mergeCell ref="E82:F82"/>
    <mergeCell ref="E84:F84"/>
    <mergeCell ref="G83:AK83"/>
    <mergeCell ref="BA1:BE1"/>
    <mergeCell ref="BA2:BE3"/>
    <mergeCell ref="T37:X37"/>
    <mergeCell ref="AM37:AY37"/>
    <mergeCell ref="T38:X38"/>
    <mergeCell ref="AB38:AD38"/>
    <mergeCell ref="B58:AK58"/>
    <mergeCell ref="AC1:AE1"/>
    <mergeCell ref="B13:G13"/>
    <mergeCell ref="H13:K13"/>
    <mergeCell ref="L13:U13"/>
    <mergeCell ref="V13:Y13"/>
    <mergeCell ref="Z13:AK13"/>
    <mergeCell ref="B8:G10"/>
    <mergeCell ref="H9:AK9"/>
    <mergeCell ref="H10:AK10"/>
    <mergeCell ref="B11:G11"/>
    <mergeCell ref="AM19:AY19"/>
    <mergeCell ref="C20:P20"/>
    <mergeCell ref="Q20:V20"/>
    <mergeCell ref="B16:W16"/>
    <mergeCell ref="C17:P17"/>
    <mergeCell ref="Q17:V17"/>
    <mergeCell ref="Q18:V18"/>
  </mergeCells>
  <phoneticPr fontId="9"/>
  <conditionalFormatting sqref="X18:Y18">
    <cfRule type="expression" dxfId="64" priority="86">
      <formula>$Y$18&lt;&gt;"×"</formula>
    </cfRule>
  </conditionalFormatting>
  <conditionalFormatting sqref="AM19:AY19">
    <cfRule type="expression" dxfId="63" priority="68">
      <formula>OR($Y$19="○", $Y$19="")</formula>
    </cfRule>
  </conditionalFormatting>
  <conditionalFormatting sqref="AM29:AY30">
    <cfRule type="expression" dxfId="62" priority="69">
      <formula>$AB$29="○"</formula>
    </cfRule>
  </conditionalFormatting>
  <conditionalFormatting sqref="AM37:AY37">
    <cfRule type="expression" dxfId="61" priority="66">
      <formula>$AH$37&lt;&gt;"×"</formula>
    </cfRule>
  </conditionalFormatting>
  <conditionalFormatting sqref="AM37:AY38">
    <cfRule type="expression" dxfId="60" priority="65">
      <formula>AND($AH$37&lt;&gt;"×",$AH$38&lt;&gt;"×")</formula>
    </cfRule>
  </conditionalFormatting>
  <conditionalFormatting sqref="AM38:AY38">
    <cfRule type="expression" dxfId="59" priority="81">
      <formula>$AH$38&lt;&gt;"×"</formula>
    </cfRule>
  </conditionalFormatting>
  <conditionalFormatting sqref="AM102:AX103">
    <cfRule type="expression" dxfId="58" priority="75">
      <formula>$AK$102&lt;&gt;"×"</formula>
    </cfRule>
  </conditionalFormatting>
  <conditionalFormatting sqref="AM108:AY108 AM62:AY64">
    <cfRule type="expression" dxfId="57" priority="76">
      <formula>$AK$108&lt;&gt;"×"</formula>
    </cfRule>
  </conditionalFormatting>
  <conditionalFormatting sqref="AM52:AY52">
    <cfRule type="expression" dxfId="56" priority="58">
      <formula>$AK$51&lt;&gt;"×"</formula>
    </cfRule>
  </conditionalFormatting>
  <conditionalFormatting sqref="AK137">
    <cfRule type="expression" dxfId="55" priority="42">
      <formula>AND($AK$137="", $H$7&lt;&gt;"")</formula>
    </cfRule>
  </conditionalFormatting>
  <conditionalFormatting sqref="AK139">
    <cfRule type="expression" dxfId="54" priority="41">
      <formula>AND($AK$139="", $H$7&lt;&gt;"")</formula>
    </cfRule>
  </conditionalFormatting>
  <conditionalFormatting sqref="AK140">
    <cfRule type="expression" dxfId="53" priority="40">
      <formula>AND($AK$140="", $H$7&lt;&gt;"")</formula>
    </cfRule>
  </conditionalFormatting>
  <conditionalFormatting sqref="AK141">
    <cfRule type="expression" dxfId="52" priority="39">
      <formula>AND($AK$141="", $H$7&lt;&gt;"")</formula>
    </cfRule>
  </conditionalFormatting>
  <conditionalFormatting sqref="AK143">
    <cfRule type="expression" dxfId="51" priority="38">
      <formula>AND($AK$143="", $H$7&lt;&gt;"")</formula>
    </cfRule>
  </conditionalFormatting>
  <conditionalFormatting sqref="Z20">
    <cfRule type="expression" dxfId="50" priority="1239">
      <formula>#REF!="○"</formula>
    </cfRule>
  </conditionalFormatting>
  <conditionalFormatting sqref="B51:AK56">
    <cfRule type="expression" dxfId="49" priority="1247">
      <formula>$AK$49="○"</formula>
    </cfRule>
  </conditionalFormatting>
  <conditionalFormatting sqref="B49:AK56 B103:AK104 B102:C102 AK102 B101:AK101">
    <cfRule type="expression" dxfId="48" priority="1251">
      <formula>AND($BA$49=0, $H$7&lt;&gt;"")</formula>
    </cfRule>
  </conditionalFormatting>
  <conditionalFormatting sqref="B59:AK59">
    <cfRule type="expression" dxfId="47" priority="1252">
      <formula>AND($BA$59=0, $H$7&lt;&gt;"")</formula>
    </cfRule>
  </conditionalFormatting>
  <conditionalFormatting sqref="B46:AK46">
    <cfRule type="expression" dxfId="46" priority="26">
      <formula>AND($BA$46=0, $H$7&lt;&gt;"")</formula>
    </cfRule>
  </conditionalFormatting>
  <conditionalFormatting sqref="AM56:AY56">
    <cfRule type="expression" dxfId="45" priority="2012">
      <formula>OR(AND($BA$56=FALSE),AND($BA$56=TRUE,$F$56&lt;&gt;""))</formula>
    </cfRule>
  </conditionalFormatting>
  <conditionalFormatting sqref="B63:AK77 B79:AK82 B78:G78 B84:AK88 B83:E83 B91:AK96 B98:AK104 B97:G97 B89:G90 G83">
    <cfRule type="expression" dxfId="44" priority="5">
      <formula>$AK$62="○"</formula>
    </cfRule>
  </conditionalFormatting>
  <conditionalFormatting sqref="AM72:AX73">
    <cfRule type="expression" dxfId="43" priority="2016">
      <formula>OR(AND($AI$65="該当", $BA$72&gt;=2), AND($AI$65="", $BA$72&gt;=1), $AK$62="○")</formula>
    </cfRule>
  </conditionalFormatting>
  <conditionalFormatting sqref="AM76:AX77">
    <cfRule type="expression" dxfId="42" priority="2017">
      <formula>OR(AND($AI$65="該当",$BA$76&gt;=2), AND($AI$65="", $BA$76&gt;=1), $AK$62="○")</formula>
    </cfRule>
  </conditionalFormatting>
  <conditionalFormatting sqref="AM80:AX81">
    <cfRule type="expression" dxfId="41" priority="2018">
      <formula>OR(AND($AI$65="該当", $BA$80&gt;=2), AND($AI$65="", $BA$80&gt;=1), $AK$62="○")</formula>
    </cfRule>
  </conditionalFormatting>
  <conditionalFormatting sqref="AM85:AX86">
    <cfRule type="expression" dxfId="40" priority="2019">
      <formula>OR(AND($AI$65="該当", $BA$85&gt;=2), AND($AI$65="", $BA$85&gt;=1), $AK$62="○")</formula>
    </cfRule>
  </conditionalFormatting>
  <conditionalFormatting sqref="AM91:AX92">
    <cfRule type="expression" dxfId="39" priority="2020">
      <formula>OR(AND($AI$65="該当", $BA$89&gt;=3), AND($AI$65="", $BA$89&gt;=2), $AK$62="○")</formula>
    </cfRule>
  </conditionalFormatting>
  <conditionalFormatting sqref="AM96:AX97">
    <cfRule type="expression" dxfId="38" priority="2021">
      <formula>OR(AND($AI$65="該当", $BA$96&gt;=2), AND($AI$65="", $BA$96&gt;=1), $AK$62="○")</formula>
    </cfRule>
  </conditionalFormatting>
  <conditionalFormatting sqref="AM89:AX89">
    <cfRule type="expression" dxfId="37" priority="2022">
      <formula>OR($AI$65="", $E$89&lt;&gt;"", $AK$62="○")</formula>
    </cfRule>
  </conditionalFormatting>
  <conditionalFormatting sqref="B39:AK40 B37:C38 T37:AK38">
    <cfRule type="expression" dxfId="36" priority="3">
      <formula>AND($T$37=0, $H$7&lt;&gt;"")</formula>
    </cfRule>
  </conditionalFormatting>
  <conditionalFormatting sqref="A5:AL22 A83:E83 AL83 A84:AL89 A24:AL82 A23:B23 AL23 A98:AL148 A97:G97 AL97 A91:AL96 A90:G90 AL90 G83">
    <cfRule type="expression" dxfId="35" priority="2">
      <formula>$A$4&lt;&gt;""</formula>
    </cfRule>
  </conditionalFormatting>
  <conditionalFormatting sqref="C23:AK23">
    <cfRule type="expression" dxfId="34" priority="1">
      <formula>$A$4&lt;&gt;""</formula>
    </cfRule>
  </conditionalFormatting>
  <dataValidations count="2">
    <dataValidation imeMode="hiragana" allowBlank="1" showInputMessage="1" showErrorMessage="1" sqref="X126:X127 T125" xr:uid="{7AB60D45-C9BE-4587-BA0F-C5FEB3999642}"/>
    <dataValidation imeMode="halfAlpha" allowBlank="1" showInputMessage="1" showErrorMessage="1" sqref="K124:L124 E124:F124 H124:I124 B13 L13" xr:uid="{8871C6A7-91EB-498F-9E8D-964F9E9AFD83}"/>
  </dataValidations>
  <pageMargins left="0.70866141732283472" right="0.70866141732283472" top="0.74803149606299213" bottom="0.74803149606299213" header="0.31496062992125984" footer="0.31496062992125984"/>
  <rowBreaks count="3" manualBreakCount="3">
    <brk id="41" max="37" man="1"/>
    <brk id="60" max="37" man="1"/>
    <brk id="105" max="37" man="1"/>
  </rowBreaks>
  <drawing r:id="rId2"/>
  <legacyDrawing r:id="rId3"/>
  <mc:AlternateContent xmlns:mc="http://schemas.openxmlformats.org/markup-compatibility/2006">
    <mc:Choice Requires="x14">
      <controls>
        <mc:AlternateContent xmlns:mc="http://schemas.openxmlformats.org/markup-compatibility/2006">
          <mc:Choice Requires="x14">
            <control shapeId="96307" r:id="rId4" name="Check Box 51">
              <controlPr locked="0" defaultSize="0" autoFill="0" autoLine="0" autoPict="0">
                <anchor moveWithCells="1">
                  <from>
                    <xdr:col>0</xdr:col>
                    <xdr:colOff>137160</xdr:colOff>
                    <xdr:row>108</xdr:row>
                    <xdr:rowOff>22860</xdr:rowOff>
                  </from>
                  <to>
                    <xdr:col>1</xdr:col>
                    <xdr:colOff>190500</xdr:colOff>
                    <xdr:row>108</xdr:row>
                    <xdr:rowOff>342900</xdr:rowOff>
                  </to>
                </anchor>
              </controlPr>
            </control>
          </mc:Choice>
        </mc:AlternateContent>
        <mc:AlternateContent xmlns:mc="http://schemas.openxmlformats.org/markup-compatibility/2006">
          <mc:Choice Requires="x14">
            <control shapeId="96308" r:id="rId5" name="Check Box 52">
              <controlPr defaultSize="0" autoFill="0" autoLine="0" autoPict="0">
                <anchor moveWithCells="1">
                  <from>
                    <xdr:col>0</xdr:col>
                    <xdr:colOff>137160</xdr:colOff>
                    <xdr:row>109</xdr:row>
                    <xdr:rowOff>22860</xdr:rowOff>
                  </from>
                  <to>
                    <xdr:col>2</xdr:col>
                    <xdr:colOff>7620</xdr:colOff>
                    <xdr:row>110</xdr:row>
                    <xdr:rowOff>22860</xdr:rowOff>
                  </to>
                </anchor>
              </controlPr>
            </control>
          </mc:Choice>
        </mc:AlternateContent>
        <mc:AlternateContent xmlns:mc="http://schemas.openxmlformats.org/markup-compatibility/2006">
          <mc:Choice Requires="x14">
            <control shapeId="96309" r:id="rId6" name="Check Box 53">
              <controlPr defaultSize="0" autoFill="0" autoLine="0" autoPict="0">
                <anchor moveWithCells="1">
                  <from>
                    <xdr:col>0</xdr:col>
                    <xdr:colOff>137160</xdr:colOff>
                    <xdr:row>110</xdr:row>
                    <xdr:rowOff>22860</xdr:rowOff>
                  </from>
                  <to>
                    <xdr:col>2</xdr:col>
                    <xdr:colOff>7620</xdr:colOff>
                    <xdr:row>111</xdr:row>
                    <xdr:rowOff>0</xdr:rowOff>
                  </to>
                </anchor>
              </controlPr>
            </control>
          </mc:Choice>
        </mc:AlternateContent>
        <mc:AlternateContent xmlns:mc="http://schemas.openxmlformats.org/markup-compatibility/2006">
          <mc:Choice Requires="x14">
            <control shapeId="96310" r:id="rId7" name="Check Box 54">
              <controlPr defaultSize="0" autoFill="0" autoLine="0" autoPict="0">
                <anchor moveWithCells="1">
                  <from>
                    <xdr:col>0</xdr:col>
                    <xdr:colOff>137160</xdr:colOff>
                    <xdr:row>111</xdr:row>
                    <xdr:rowOff>22860</xdr:rowOff>
                  </from>
                  <to>
                    <xdr:col>2</xdr:col>
                    <xdr:colOff>7620</xdr:colOff>
                    <xdr:row>112</xdr:row>
                    <xdr:rowOff>22860</xdr:rowOff>
                  </to>
                </anchor>
              </controlPr>
            </control>
          </mc:Choice>
        </mc:AlternateContent>
        <mc:AlternateContent xmlns:mc="http://schemas.openxmlformats.org/markup-compatibility/2006">
          <mc:Choice Requires="x14">
            <control shapeId="96311" r:id="rId8" name="Check Box 55">
              <controlPr defaultSize="0" autoFill="0" autoLine="0" autoPict="0">
                <anchor moveWithCells="1">
                  <from>
                    <xdr:col>0</xdr:col>
                    <xdr:colOff>137160</xdr:colOff>
                    <xdr:row>112</xdr:row>
                    <xdr:rowOff>22860</xdr:rowOff>
                  </from>
                  <to>
                    <xdr:col>2</xdr:col>
                    <xdr:colOff>0</xdr:colOff>
                    <xdr:row>113</xdr:row>
                    <xdr:rowOff>0</xdr:rowOff>
                  </to>
                </anchor>
              </controlPr>
            </control>
          </mc:Choice>
        </mc:AlternateContent>
        <mc:AlternateContent xmlns:mc="http://schemas.openxmlformats.org/markup-compatibility/2006">
          <mc:Choice Requires="x14">
            <control shapeId="96312" r:id="rId9" name="Check Box 56">
              <controlPr defaultSize="0" autoFill="0" autoLine="0" autoPict="0">
                <anchor moveWithCells="1">
                  <from>
                    <xdr:col>0</xdr:col>
                    <xdr:colOff>137160</xdr:colOff>
                    <xdr:row>114</xdr:row>
                    <xdr:rowOff>22860</xdr:rowOff>
                  </from>
                  <to>
                    <xdr:col>2</xdr:col>
                    <xdr:colOff>0</xdr:colOff>
                    <xdr:row>115</xdr:row>
                    <xdr:rowOff>22860</xdr:rowOff>
                  </to>
                </anchor>
              </controlPr>
            </control>
          </mc:Choice>
        </mc:AlternateContent>
        <mc:AlternateContent xmlns:mc="http://schemas.openxmlformats.org/markup-compatibility/2006">
          <mc:Choice Requires="x14">
            <control shapeId="96339" r:id="rId10" name="Check Box 83">
              <controlPr defaultSize="0" autoFill="0" autoLine="0" autoPict="0">
                <anchor moveWithCells="1">
                  <from>
                    <xdr:col>0</xdr:col>
                    <xdr:colOff>137160</xdr:colOff>
                    <xdr:row>113</xdr:row>
                    <xdr:rowOff>22860</xdr:rowOff>
                  </from>
                  <to>
                    <xdr:col>2</xdr:col>
                    <xdr:colOff>7620</xdr:colOff>
                    <xdr:row>114</xdr:row>
                    <xdr:rowOff>0</xdr:rowOff>
                  </to>
                </anchor>
              </controlPr>
            </control>
          </mc:Choice>
        </mc:AlternateContent>
        <mc:AlternateContent xmlns:mc="http://schemas.openxmlformats.org/markup-compatibility/2006">
          <mc:Choice Requires="x14">
            <control shapeId="96306" r:id="rId11" name="Check Box 50">
              <controlPr defaultSize="0" autoFill="0" autoLine="0" autoPict="0">
                <anchor moveWithCells="1">
                  <from>
                    <xdr:col>4</xdr:col>
                    <xdr:colOff>182880</xdr:colOff>
                    <xdr:row>103</xdr:row>
                    <xdr:rowOff>0</xdr:rowOff>
                  </from>
                  <to>
                    <xdr:col>6</xdr:col>
                    <xdr:colOff>22860</xdr:colOff>
                    <xdr:row>104</xdr:row>
                    <xdr:rowOff>0</xdr:rowOff>
                  </to>
                </anchor>
              </controlPr>
            </control>
          </mc:Choice>
        </mc:AlternateContent>
        <mc:AlternateContent xmlns:mc="http://schemas.openxmlformats.org/markup-compatibility/2006">
          <mc:Choice Requires="x14">
            <control shapeId="96314" r:id="rId12" name="Check Box 58">
              <controlPr defaultSize="0" autoFill="0" autoLine="0" autoPict="0">
                <anchor moveWithCells="1">
                  <from>
                    <xdr:col>1</xdr:col>
                    <xdr:colOff>190500</xdr:colOff>
                    <xdr:row>52</xdr:row>
                    <xdr:rowOff>30480</xdr:rowOff>
                  </from>
                  <to>
                    <xdr:col>3</xdr:col>
                    <xdr:colOff>60960</xdr:colOff>
                    <xdr:row>52</xdr:row>
                    <xdr:rowOff>213360</xdr:rowOff>
                  </to>
                </anchor>
              </controlPr>
            </control>
          </mc:Choice>
        </mc:AlternateContent>
        <mc:AlternateContent xmlns:mc="http://schemas.openxmlformats.org/markup-compatibility/2006">
          <mc:Choice Requires="x14">
            <control shapeId="96315" r:id="rId13" name="Check Box 59">
              <controlPr defaultSize="0" autoFill="0" autoLine="0" autoPict="0">
                <anchor moveWithCells="1">
                  <from>
                    <xdr:col>1</xdr:col>
                    <xdr:colOff>190500</xdr:colOff>
                    <xdr:row>53</xdr:row>
                    <xdr:rowOff>22860</xdr:rowOff>
                  </from>
                  <to>
                    <xdr:col>3</xdr:col>
                    <xdr:colOff>22860</xdr:colOff>
                    <xdr:row>53</xdr:row>
                    <xdr:rowOff>236220</xdr:rowOff>
                  </to>
                </anchor>
              </controlPr>
            </control>
          </mc:Choice>
        </mc:AlternateContent>
        <mc:AlternateContent xmlns:mc="http://schemas.openxmlformats.org/markup-compatibility/2006">
          <mc:Choice Requires="x14">
            <control shapeId="96316" r:id="rId14" name="Check Box 60">
              <controlPr defaultSize="0" autoFill="0" autoLine="0" autoPict="0">
                <anchor moveWithCells="1">
                  <from>
                    <xdr:col>1</xdr:col>
                    <xdr:colOff>190500</xdr:colOff>
                    <xdr:row>53</xdr:row>
                    <xdr:rowOff>213360</xdr:rowOff>
                  </from>
                  <to>
                    <xdr:col>3</xdr:col>
                    <xdr:colOff>22860</xdr:colOff>
                    <xdr:row>55</xdr:row>
                    <xdr:rowOff>60960</xdr:rowOff>
                  </to>
                </anchor>
              </controlPr>
            </control>
          </mc:Choice>
        </mc:AlternateContent>
        <mc:AlternateContent xmlns:mc="http://schemas.openxmlformats.org/markup-compatibility/2006">
          <mc:Choice Requires="x14">
            <control shapeId="96317" r:id="rId15" name="Check Box 61">
              <controlPr defaultSize="0" autoFill="0" autoLine="0" autoPict="0">
                <anchor moveWithCells="1">
                  <from>
                    <xdr:col>1</xdr:col>
                    <xdr:colOff>190500</xdr:colOff>
                    <xdr:row>54</xdr:row>
                    <xdr:rowOff>213360</xdr:rowOff>
                  </from>
                  <to>
                    <xdr:col>3</xdr:col>
                    <xdr:colOff>38100</xdr:colOff>
                    <xdr:row>56</xdr:row>
                    <xdr:rowOff>22860</xdr:rowOff>
                  </to>
                </anchor>
              </controlPr>
            </control>
          </mc:Choice>
        </mc:AlternateContent>
        <mc:AlternateContent xmlns:mc="http://schemas.openxmlformats.org/markup-compatibility/2006">
          <mc:Choice Requires="x14">
            <control shapeId="96305" r:id="rId16" name="Check Box 49">
              <controlPr defaultSize="0" autoFill="0" autoLine="0" autoPict="0">
                <anchor moveWithCells="1">
                  <from>
                    <xdr:col>4</xdr:col>
                    <xdr:colOff>182880</xdr:colOff>
                    <xdr:row>101</xdr:row>
                    <xdr:rowOff>304800</xdr:rowOff>
                  </from>
                  <to>
                    <xdr:col>6</xdr:col>
                    <xdr:colOff>22860</xdr:colOff>
                    <xdr:row>103</xdr:row>
                    <xdr:rowOff>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241" id="{00000000-000E-0000-0100-0000D9040000}">
            <xm:f>OR($AK$43="",,COUNTIF('別紙様式2-2（処遇改善加算　個票）'!AI12:AI411, "令和７年度中に満たす")=0)</xm:f>
            <x14:dxf>
              <font>
                <color rgb="FFA0A0A0"/>
              </font>
              <fill>
                <patternFill>
                  <bgColor rgb="FFA0A0A0"/>
                </patternFill>
              </fill>
              <border>
                <left/>
                <right/>
                <top/>
                <bottom/>
                <vertical/>
                <horizontal/>
              </border>
            </x14:dxf>
          </x14:cfRule>
          <xm:sqref>AM42:AY43</xm:sqref>
        </x14:conditionalFormatting>
        <x14:conditionalFormatting xmlns:xm="http://schemas.microsoft.com/office/excel/2006/main">
          <x14:cfRule type="expression" priority="1243" id="{00000000-000E-0000-0100-0000DB040000}">
            <xm:f>OR($AK$46="",COUNTIF('別紙様式2-2（処遇改善加算　個票）'!AJ12:AJ411, "令和７年度中に満たす")=0)</xm:f>
            <x14:dxf>
              <font>
                <color rgb="FFA0A0A0"/>
              </font>
              <fill>
                <patternFill>
                  <bgColor rgb="FFA0A0A0"/>
                </patternFill>
              </fill>
              <border>
                <left/>
                <right/>
                <top/>
                <bottom/>
                <vertical/>
                <horizontal/>
              </border>
            </x14:dxf>
          </x14:cfRule>
          <xm:sqref>AM45:AY46</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FEC7A51F-EF24-4A6A-BFD3-7C3A74DAC8C5}">
          <x14:formula1>
            <xm:f>【参考】数式用２!$AM$2:$AM$3</xm:f>
          </x14:formula1>
          <xm:sqref>AK62</xm:sqref>
        </x14:dataValidation>
        <x14:dataValidation type="list" allowBlank="1" showInputMessage="1" showErrorMessage="1" xr:uid="{E2FD5475-EDDF-438C-9DDF-F1B0F8181F4C}">
          <x14:formula1>
            <xm:f>【参考】数式用!$Y$3:$Y$5</xm:f>
          </x14:formula1>
          <xm:sqref>E72:E99 F72:F82 F84:F99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455542-A36C-492D-90AA-570031E4E39B}">
  <sheetPr codeName="Sheet7">
    <pageSetUpPr fitToPage="1"/>
  </sheetPr>
  <dimension ref="A1:BH495"/>
  <sheetViews>
    <sheetView view="pageBreakPreview" zoomScale="86" zoomScaleNormal="85" zoomScaleSheetLayoutView="86" zoomScalePageLayoutView="70" workbookViewId="0">
      <selection activeCell="AN7" sqref="AN7"/>
    </sheetView>
  </sheetViews>
  <sheetFormatPr defaultColWidth="2.44140625" defaultRowHeight="16.2"/>
  <cols>
    <col min="1" max="1" width="5.44140625" customWidth="1"/>
    <col min="2" max="6" width="2.44140625" style="331" customWidth="1"/>
    <col min="7" max="7" width="12.44140625" customWidth="1"/>
    <col min="8" max="8" width="9" customWidth="1"/>
    <col min="9" max="9" width="9.44140625" style="332" customWidth="1"/>
    <col min="10" max="10" width="14.44140625" customWidth="1"/>
    <col min="11" max="11" width="17.44140625" style="53" customWidth="1"/>
    <col min="12" max="12" width="20.77734375" customWidth="1"/>
    <col min="13" max="13" width="11.44140625" style="333" hidden="1" customWidth="1"/>
    <col min="14" max="14" width="14.44140625" style="335" customWidth="1"/>
    <col min="15" max="15" width="12" style="195" customWidth="1"/>
    <col min="16" max="16" width="18.44140625" style="336" customWidth="1"/>
    <col min="17" max="17" width="7" style="195" customWidth="1"/>
    <col min="18" max="18" width="4.44140625" style="53" customWidth="1"/>
    <col min="19" max="19" width="2.88671875" style="334" customWidth="1"/>
    <col min="20" max="20" width="2.88671875" style="53" customWidth="1"/>
    <col min="21" max="21" width="3.44140625" style="334" customWidth="1"/>
    <col min="22" max="22" width="9.88671875" style="53" customWidth="1"/>
    <col min="23" max="23" width="2.88671875" style="334" customWidth="1"/>
    <col min="24" max="24" width="2.88671875" style="53" customWidth="1"/>
    <col min="25" max="25" width="3.44140625" style="334" customWidth="1"/>
    <col min="26" max="27" width="2.88671875" style="53" customWidth="1"/>
    <col min="28" max="28" width="4.44140625" style="53" customWidth="1"/>
    <col min="29" max="29" width="6.109375" style="53" customWidth="1"/>
    <col min="30" max="30" width="18.109375" style="195" customWidth="1"/>
    <col min="31" max="31" width="17.44140625" style="195" customWidth="1"/>
    <col min="32" max="32" width="9.88671875" style="14" customWidth="1"/>
    <col min="33" max="33" width="18.44140625" style="195" customWidth="1"/>
    <col min="34" max="34" width="9.88671875" style="14" customWidth="1"/>
    <col min="35" max="35" width="20.44140625" style="14" customWidth="1"/>
    <col min="36" max="36" width="21.44140625" style="14" customWidth="1"/>
    <col min="37" max="37" width="21.44140625" style="337" customWidth="1"/>
    <col min="38" max="38" width="22.44140625" style="338" customWidth="1"/>
    <col min="39" max="39" width="96.44140625" style="41" customWidth="1"/>
    <col min="40" max="40" width="7.109375" style="41" customWidth="1"/>
    <col min="41" max="41" width="15.44140625" style="41" hidden="1" customWidth="1"/>
    <col min="42" max="42" width="29.44140625" style="41" hidden="1" customWidth="1"/>
    <col min="43" max="43" width="18.44140625" style="269" hidden="1" customWidth="1"/>
    <col min="44" max="44" width="16.44140625" style="269" hidden="1" customWidth="1"/>
    <col min="45" max="45" width="14.44140625" style="269" hidden="1" customWidth="1"/>
    <col min="46" max="46" width="34.44140625" style="269" hidden="1" customWidth="1"/>
    <col min="47" max="50" width="10" style="269" hidden="1" customWidth="1"/>
    <col min="51" max="51" width="14.44140625" style="269" hidden="1" customWidth="1"/>
    <col min="52" max="52" width="13.88671875" style="269" bestFit="1" customWidth="1"/>
    <col min="53" max="53" width="15.44140625" style="269" customWidth="1"/>
    <col min="54" max="54" width="12.88671875" style="269" customWidth="1"/>
    <col min="55" max="55" width="11.44140625" style="269" customWidth="1"/>
    <col min="56" max="58" width="6.88671875" style="269" customWidth="1"/>
    <col min="59" max="59" width="6.88671875" style="270" customWidth="1"/>
    <col min="60" max="60" width="22.109375" customWidth="1"/>
  </cols>
  <sheetData>
    <row r="1" spans="1:60" ht="29.25" customHeight="1" thickBot="1">
      <c r="A1" s="255" t="s">
        <v>173</v>
      </c>
      <c r="B1" s="256"/>
      <c r="C1" s="256"/>
      <c r="D1" s="256"/>
      <c r="E1" s="256"/>
      <c r="F1" s="256"/>
      <c r="G1" s="52"/>
      <c r="H1" s="52"/>
      <c r="I1" s="257"/>
      <c r="J1" s="52"/>
      <c r="K1" s="197"/>
      <c r="L1" s="52"/>
      <c r="M1" s="258"/>
      <c r="N1" s="259"/>
      <c r="O1" s="259"/>
      <c r="P1" s="261"/>
      <c r="Q1" s="220"/>
      <c r="R1" s="262"/>
      <c r="S1" s="263"/>
      <c r="T1" s="263"/>
      <c r="U1" s="263"/>
      <c r="V1" s="263"/>
      <c r="W1" s="263"/>
      <c r="X1" s="263"/>
      <c r="Y1" s="263"/>
      <c r="Z1" s="263"/>
      <c r="AA1" s="263"/>
      <c r="AB1" s="263"/>
      <c r="AC1" s="263"/>
      <c r="AD1" s="264"/>
      <c r="AE1" s="264"/>
      <c r="AF1" s="265"/>
      <c r="AG1" s="264"/>
      <c r="AH1" s="265"/>
      <c r="AI1" s="47"/>
      <c r="AJ1" s="266" t="s">
        <v>39</v>
      </c>
      <c r="AK1" s="266" t="str">
        <f>IF(基本情報入力シート!V16="", "", 基本情報入力シート!V16)</f>
        <v>東京都</v>
      </c>
      <c r="AL1" s="267"/>
      <c r="AM1" s="268"/>
      <c r="AN1" s="267"/>
      <c r="AO1" s="736" t="s">
        <v>40</v>
      </c>
      <c r="AP1" s="736"/>
      <c r="AQ1" s="736"/>
      <c r="AR1" s="736"/>
      <c r="AS1" s="736"/>
      <c r="BC1" s="270"/>
      <c r="BD1"/>
      <c r="BE1"/>
      <c r="BF1"/>
      <c r="BG1"/>
    </row>
    <row r="2" spans="1:60" ht="21" customHeight="1" thickBot="1">
      <c r="A2" s="271" t="str">
        <f>IF(AO2="補助金様式を都道府県に提出", "！基本情報入力シート「１　提出の目的と提出先の自治体名」にて「補助金様式を都道府県に提出」が選択されているため、この様式はグレーアウトされています。", "")</f>
        <v/>
      </c>
      <c r="B2" s="272"/>
      <c r="C2" s="272"/>
      <c r="D2" s="272"/>
      <c r="E2" s="272"/>
      <c r="F2" s="272"/>
      <c r="G2" s="273"/>
      <c r="H2" s="273"/>
      <c r="I2" s="274"/>
      <c r="J2" s="273"/>
      <c r="K2" s="275"/>
      <c r="L2" s="273"/>
      <c r="M2" s="276"/>
      <c r="N2" s="259"/>
      <c r="O2" s="259"/>
      <c r="P2" s="261"/>
      <c r="Q2" s="220"/>
      <c r="R2" s="262"/>
      <c r="S2" s="262"/>
      <c r="T2" s="262"/>
      <c r="U2" s="262"/>
      <c r="V2" s="262"/>
      <c r="W2" s="262"/>
      <c r="X2" s="262"/>
      <c r="Y2" s="262"/>
      <c r="Z2" s="262"/>
      <c r="AA2" s="262"/>
      <c r="AB2" s="262"/>
      <c r="AC2" s="262"/>
      <c r="AD2" s="264"/>
      <c r="AE2" s="220"/>
      <c r="AF2" s="47"/>
      <c r="AG2" s="220"/>
      <c r="AH2" s="47"/>
      <c r="AI2" s="47"/>
      <c r="AJ2" s="47"/>
      <c r="AK2" s="277"/>
      <c r="AL2" s="219"/>
      <c r="AM2" s="219"/>
      <c r="AO2" s="736" t="str">
        <f>IF(基本情報入力シート!V14="", "", 基本情報入力シート!V14)</f>
        <v>加算様式を指定権者に提出</v>
      </c>
      <c r="AP2" s="736"/>
      <c r="AQ2" s="736"/>
      <c r="AR2" s="736"/>
      <c r="AS2" s="736"/>
      <c r="BC2" s="270"/>
      <c r="BD2"/>
      <c r="BE2"/>
      <c r="BF2"/>
      <c r="BG2"/>
    </row>
    <row r="3" spans="1:60" ht="27" customHeight="1" thickBot="1">
      <c r="A3" s="1140" t="s">
        <v>42</v>
      </c>
      <c r="B3" s="1140"/>
      <c r="C3" s="1141"/>
      <c r="D3" s="1142" t="str">
        <f>IF(基本情報入力シート!L22="","",基本情報入力シート!L22)</f>
        <v>○○サービス事業所</v>
      </c>
      <c r="E3" s="1143"/>
      <c r="F3" s="1143"/>
      <c r="G3" s="1143"/>
      <c r="H3" s="1143"/>
      <c r="I3" s="1143"/>
      <c r="J3" s="1144"/>
      <c r="K3" s="197"/>
      <c r="L3" s="278"/>
      <c r="M3" s="279"/>
      <c r="N3" s="280"/>
      <c r="O3" s="280"/>
      <c r="P3" s="261"/>
      <c r="Q3" s="220"/>
      <c r="R3" s="262"/>
      <c r="S3" s="263"/>
      <c r="T3" s="263"/>
      <c r="U3" s="263"/>
      <c r="V3" s="263"/>
      <c r="W3" s="263"/>
      <c r="X3" s="263"/>
      <c r="Y3" s="263"/>
      <c r="Z3" s="263"/>
      <c r="AA3" s="263"/>
      <c r="AB3" s="263"/>
      <c r="AC3" s="263"/>
      <c r="AD3" s="264"/>
      <c r="AE3" s="220"/>
      <c r="AF3" s="47"/>
      <c r="AG3" s="220"/>
      <c r="AH3" s="47"/>
      <c r="AI3" s="47"/>
      <c r="AJ3" s="47"/>
      <c r="AK3" s="277"/>
      <c r="AL3" s="219"/>
      <c r="AM3" s="219"/>
      <c r="AO3" s="281"/>
      <c r="AP3" s="281"/>
      <c r="AQ3" s="281"/>
      <c r="AR3" s="281"/>
      <c r="AS3" s="281"/>
      <c r="BC3" s="270"/>
      <c r="BD3"/>
      <c r="BE3"/>
      <c r="BF3"/>
      <c r="BG3"/>
    </row>
    <row r="4" spans="1:60" ht="21" customHeight="1" thickBot="1">
      <c r="A4" s="200"/>
      <c r="B4" s="282"/>
      <c r="C4" s="282"/>
      <c r="D4" s="283"/>
      <c r="E4" s="283"/>
      <c r="F4" s="283"/>
      <c r="G4" s="228"/>
      <c r="H4" s="228"/>
      <c r="I4" s="228"/>
      <c r="J4" s="228"/>
      <c r="K4" s="228"/>
      <c r="L4" s="278"/>
      <c r="M4" s="279"/>
      <c r="N4" s="280"/>
      <c r="O4" s="280"/>
      <c r="P4" s="261"/>
      <c r="Q4" s="220"/>
      <c r="R4" s="262"/>
      <c r="S4" s="263"/>
      <c r="T4" s="263"/>
      <c r="U4" s="263"/>
      <c r="V4" s="263"/>
      <c r="W4" s="263"/>
      <c r="X4" s="263"/>
      <c r="Y4" s="263"/>
      <c r="Z4" s="263"/>
      <c r="AA4" s="263"/>
      <c r="AB4" s="263"/>
      <c r="AC4" s="263"/>
      <c r="AD4" s="264"/>
      <c r="AE4" s="284" t="s">
        <v>174</v>
      </c>
      <c r="AF4" s="226"/>
      <c r="AG4" s="285"/>
      <c r="AH4" s="226"/>
      <c r="AI4" s="286"/>
      <c r="AJ4" s="287"/>
      <c r="AK4" s="288"/>
      <c r="AL4" s="219"/>
      <c r="AM4" s="219"/>
      <c r="BC4" s="270"/>
      <c r="BD4"/>
      <c r="BE4"/>
      <c r="BF4"/>
      <c r="BG4"/>
    </row>
    <row r="5" spans="1:60" ht="35.25" customHeight="1">
      <c r="A5" s="1145" t="s">
        <v>175</v>
      </c>
      <c r="B5" s="1146"/>
      <c r="C5" s="1146"/>
      <c r="D5" s="1146"/>
      <c r="E5" s="1146"/>
      <c r="F5" s="1146"/>
      <c r="G5" s="1146"/>
      <c r="H5" s="1146"/>
      <c r="I5" s="1146"/>
      <c r="J5" s="1146"/>
      <c r="K5" s="1146"/>
      <c r="L5" s="1103">
        <f>IFERROR(SUM(AD:AD),"")</f>
        <v>27794424</v>
      </c>
      <c r="M5" s="1103"/>
      <c r="N5" s="289" t="s">
        <v>50</v>
      </c>
      <c r="O5" s="280"/>
      <c r="P5" s="260"/>
      <c r="Q5" s="261"/>
      <c r="R5" s="220"/>
      <c r="S5" s="262"/>
      <c r="T5" s="263"/>
      <c r="U5" s="263"/>
      <c r="V5" s="263"/>
      <c r="W5" s="263"/>
      <c r="X5" s="263"/>
      <c r="Y5" s="263"/>
      <c r="Z5" s="263"/>
      <c r="AA5" s="263"/>
      <c r="AB5" s="263"/>
      <c r="AC5" s="263"/>
      <c r="AD5" s="264"/>
      <c r="AE5" s="1089" t="s">
        <v>176</v>
      </c>
      <c r="AF5" s="1090"/>
      <c r="AG5" s="1090"/>
      <c r="AH5" s="1090"/>
      <c r="AI5" s="1090"/>
      <c r="AJ5" s="1091"/>
      <c r="AK5" s="290">
        <f>SUM(AK12:AK411)</f>
        <v>2</v>
      </c>
      <c r="AL5" s="221"/>
      <c r="AM5" s="287"/>
      <c r="AN5" s="291"/>
      <c r="AO5" s="291"/>
      <c r="AP5" s="291"/>
      <c r="BC5" s="270"/>
      <c r="BD5"/>
      <c r="BE5"/>
      <c r="BF5"/>
      <c r="BG5"/>
    </row>
    <row r="6" spans="1:60" ht="35.25" customHeight="1" thickBot="1">
      <c r="A6" s="292"/>
      <c r="B6" s="1147" t="s">
        <v>177</v>
      </c>
      <c r="C6" s="1146"/>
      <c r="D6" s="1146"/>
      <c r="E6" s="1146"/>
      <c r="F6" s="1146"/>
      <c r="G6" s="1146"/>
      <c r="H6" s="1146"/>
      <c r="I6" s="1146"/>
      <c r="J6" s="1146"/>
      <c r="K6" s="1146"/>
      <c r="L6" s="1103">
        <f>IFERROR(SUM(AE:AE),"")</f>
        <v>12008544</v>
      </c>
      <c r="M6" s="1103"/>
      <c r="N6" s="289" t="s">
        <v>50</v>
      </c>
      <c r="O6" s="259"/>
      <c r="P6" s="260"/>
      <c r="Q6" s="261"/>
      <c r="R6" s="220"/>
      <c r="S6" s="262"/>
      <c r="T6" s="263"/>
      <c r="U6" s="263"/>
      <c r="V6" s="263"/>
      <c r="W6" s="263"/>
      <c r="X6" s="263"/>
      <c r="Y6" s="263"/>
      <c r="Z6" s="263"/>
      <c r="AA6" s="263"/>
      <c r="AB6" s="263"/>
      <c r="AC6" s="263"/>
      <c r="AD6" s="264"/>
      <c r="AE6" s="1089" t="s">
        <v>2205</v>
      </c>
      <c r="AF6" s="1090"/>
      <c r="AG6" s="1090"/>
      <c r="AH6" s="1090"/>
      <c r="AI6" s="1090"/>
      <c r="AJ6" s="1091"/>
      <c r="AK6" s="293">
        <f>SUM(AV:AV)</f>
        <v>2</v>
      </c>
      <c r="AL6" s="287"/>
      <c r="AM6" s="287"/>
      <c r="AN6" s="291"/>
      <c r="AO6" s="291"/>
      <c r="AP6" s="291"/>
      <c r="AT6" s="294"/>
      <c r="AU6" s="1102"/>
      <c r="AV6" s="1102"/>
      <c r="AW6" s="1102"/>
      <c r="AX6" s="1102"/>
      <c r="AY6" s="1102"/>
      <c r="AZ6" s="1102"/>
      <c r="BA6" s="1102"/>
      <c r="BB6" s="295"/>
      <c r="BC6" s="1102"/>
      <c r="BD6" s="1102"/>
      <c r="BE6" s="1102"/>
      <c r="BF6" s="1102"/>
      <c r="BG6" s="1102"/>
    </row>
    <row r="7" spans="1:60" ht="35.25" customHeight="1">
      <c r="A7" s="296"/>
      <c r="B7" s="1147" t="s">
        <v>178</v>
      </c>
      <c r="C7" s="1146"/>
      <c r="D7" s="1146"/>
      <c r="E7" s="1146"/>
      <c r="F7" s="1146"/>
      <c r="G7" s="1146"/>
      <c r="H7" s="1146"/>
      <c r="I7" s="1146"/>
      <c r="J7" s="1146"/>
      <c r="K7" s="1146"/>
      <c r="L7" s="1103">
        <f>IFERROR(SUM(AG:AG),"")</f>
        <v>2440140</v>
      </c>
      <c r="M7" s="1103"/>
      <c r="N7" s="289" t="s">
        <v>50</v>
      </c>
      <c r="O7" s="259"/>
      <c r="P7" s="260"/>
      <c r="Q7" s="261"/>
      <c r="R7" s="220"/>
      <c r="S7" s="262"/>
      <c r="T7" s="263"/>
      <c r="U7" s="263"/>
      <c r="V7" s="263"/>
      <c r="W7" s="263"/>
      <c r="X7" s="263"/>
      <c r="Y7" s="263"/>
      <c r="Z7" s="263"/>
      <c r="AA7" s="263"/>
      <c r="AB7" s="263"/>
      <c r="AC7" s="263"/>
      <c r="AD7" s="264"/>
      <c r="AE7" s="220"/>
      <c r="AF7" s="47"/>
      <c r="AG7" s="220"/>
      <c r="AH7" s="47"/>
      <c r="AI7" s="47"/>
      <c r="AJ7" s="47"/>
      <c r="AK7" s="277"/>
      <c r="AL7" s="219"/>
      <c r="AM7" s="219"/>
      <c r="AO7" s="1127" t="s">
        <v>179</v>
      </c>
      <c r="AP7" s="1128"/>
      <c r="AT7" s="297"/>
      <c r="AU7" s="1088"/>
      <c r="AV7" s="1088"/>
      <c r="AW7" s="1088"/>
      <c r="AX7" s="1088"/>
      <c r="AY7" s="1088"/>
      <c r="AZ7" s="1088"/>
      <c r="BA7" s="1088"/>
      <c r="BB7" s="298"/>
      <c r="BC7" s="1088"/>
      <c r="BD7" s="1088"/>
      <c r="BE7" s="1088"/>
      <c r="BF7" s="1088"/>
      <c r="BG7" s="1088"/>
    </row>
    <row r="8" spans="1:60" ht="43.8" customHeight="1" thickBot="1">
      <c r="A8" s="1126" t="s">
        <v>180</v>
      </c>
      <c r="B8" s="1126"/>
      <c r="C8" s="1126"/>
      <c r="D8" s="1126"/>
      <c r="E8" s="1126"/>
      <c r="F8" s="1126"/>
      <c r="G8" s="1126"/>
      <c r="H8" s="1126"/>
      <c r="I8" s="1126"/>
      <c r="J8" s="1126"/>
      <c r="K8" s="1126"/>
      <c r="L8" s="1126"/>
      <c r="M8" s="1126"/>
      <c r="N8" s="259"/>
      <c r="O8" s="259"/>
      <c r="P8" s="299"/>
      <c r="Q8" s="220"/>
      <c r="R8" s="262"/>
      <c r="S8" s="262"/>
      <c r="T8" s="262"/>
      <c r="U8" s="263"/>
      <c r="V8" s="262"/>
      <c r="W8" s="262"/>
      <c r="X8" s="262"/>
      <c r="Y8" s="262"/>
      <c r="Z8" s="262"/>
      <c r="AA8" s="262"/>
      <c r="AB8" s="262"/>
      <c r="AC8" s="262"/>
      <c r="AD8" s="300"/>
      <c r="AE8" s="220"/>
      <c r="AF8" s="47"/>
      <c r="AG8" s="220"/>
      <c r="AH8" s="47"/>
      <c r="AI8" s="47"/>
      <c r="AJ8" s="47"/>
      <c r="AK8" s="277"/>
      <c r="AL8" s="219"/>
      <c r="AM8" s="219"/>
      <c r="AO8" s="301" t="s">
        <v>181</v>
      </c>
      <c r="AP8" s="301" t="s">
        <v>182</v>
      </c>
      <c r="AT8" s="297"/>
      <c r="AU8" s="1088"/>
      <c r="AV8" s="1088"/>
      <c r="AW8" s="1088"/>
      <c r="AX8" s="1088"/>
      <c r="AY8" s="1088"/>
      <c r="AZ8" s="1088"/>
      <c r="BA8" s="1088"/>
      <c r="BB8" s="298"/>
      <c r="BC8" s="1088"/>
      <c r="BD8" s="1088"/>
      <c r="BE8" s="1088"/>
      <c r="BF8" s="1088"/>
      <c r="BG8" s="1088"/>
    </row>
    <row r="9" spans="1:60" s="47" customFormat="1" ht="32.25" customHeight="1" thickBot="1">
      <c r="B9" s="302"/>
      <c r="C9" s="302"/>
      <c r="D9" s="302"/>
      <c r="E9" s="302"/>
      <c r="F9" s="302"/>
      <c r="I9" s="303"/>
      <c r="K9" s="262"/>
      <c r="M9" s="258"/>
      <c r="N9" s="259"/>
      <c r="O9" s="259"/>
      <c r="P9" s="261"/>
      <c r="Q9" s="220"/>
      <c r="R9" s="262"/>
      <c r="S9" s="263"/>
      <c r="T9" s="263"/>
      <c r="U9" s="263"/>
      <c r="V9" s="263"/>
      <c r="W9" s="263"/>
      <c r="X9" s="263"/>
      <c r="Y9" s="263"/>
      <c r="Z9" s="263"/>
      <c r="AA9" s="263"/>
      <c r="AB9" s="263"/>
      <c r="AC9" s="263"/>
      <c r="AD9" s="304"/>
      <c r="AE9" s="1098" t="str">
        <f>IF(D3="", "", IFERROR(IF(COUNTIF(AP:AP,"未入力")=0,"○","×"),""))</f>
        <v>○</v>
      </c>
      <c r="AF9" s="1099"/>
      <c r="AG9" s="1100" t="str">
        <f>IF(D3="", "", IFERROR(IF(COUNTIF(AR:AR,"未入力")=0,"○","×"),""))</f>
        <v>○</v>
      </c>
      <c r="AH9" s="1101"/>
      <c r="AI9" s="306" t="str">
        <f>IF(D3="", "", IFERROR(IF(COUNTIF(AS:AS,"未入力")=0,"○","×"),""))</f>
        <v>○</v>
      </c>
      <c r="AJ9" s="306" t="str">
        <f>IF(D3="", "", IFERROR(IF(COUNTIF(AT:AT,"未入力")=0,"○","×"),""))</f>
        <v>○</v>
      </c>
      <c r="AK9" s="307" t="str">
        <f>IF(D3="", "", IF(AK5&gt;=AK6,"○","×"))</f>
        <v>○</v>
      </c>
      <c r="AL9" s="308" t="str">
        <f>IF(D3="","", IF(COUNTIF(AX:AX,"未入力")=0,"○","×"))</f>
        <v>○</v>
      </c>
      <c r="AM9" s="309" t="s">
        <v>183</v>
      </c>
      <c r="AN9" s="219"/>
      <c r="AO9" s="310">
        <f>COUNTIF(AI:AI, "令和７年度中に満たす")</f>
        <v>3</v>
      </c>
      <c r="AP9" s="310">
        <f>COUNTIF(AJ:AJ, "令和７年度中に満たす")</f>
        <v>0</v>
      </c>
      <c r="BA9" s="311"/>
      <c r="BB9" s="311"/>
      <c r="BC9" s="311"/>
      <c r="BD9" s="311"/>
      <c r="BE9" s="311"/>
      <c r="BF9" s="311"/>
      <c r="BG9" s="312"/>
    </row>
    <row r="10" spans="1:60" ht="53.25" customHeight="1">
      <c r="A10" s="1136"/>
      <c r="B10" s="1104" t="s">
        <v>2168</v>
      </c>
      <c r="C10" s="1105"/>
      <c r="D10" s="1105"/>
      <c r="E10" s="1105"/>
      <c r="F10" s="1106"/>
      <c r="G10" s="1110" t="s">
        <v>31</v>
      </c>
      <c r="H10" s="1112" t="s">
        <v>32</v>
      </c>
      <c r="I10" s="1112"/>
      <c r="J10" s="1113" t="s">
        <v>184</v>
      </c>
      <c r="K10" s="1115" t="s">
        <v>34</v>
      </c>
      <c r="L10" s="1117" t="s">
        <v>2200</v>
      </c>
      <c r="M10" s="1092"/>
      <c r="N10" s="1094" t="s">
        <v>185</v>
      </c>
      <c r="O10" s="1096" t="s">
        <v>186</v>
      </c>
      <c r="P10" s="1138" t="s">
        <v>187</v>
      </c>
      <c r="Q10" s="1134" t="s">
        <v>2201</v>
      </c>
      <c r="R10" s="1121" t="s">
        <v>188</v>
      </c>
      <c r="S10" s="1129"/>
      <c r="T10" s="1129"/>
      <c r="U10" s="1129"/>
      <c r="V10" s="1129"/>
      <c r="W10" s="1129"/>
      <c r="X10" s="1129"/>
      <c r="Y10" s="1129"/>
      <c r="Z10" s="1129"/>
      <c r="AA10" s="1129"/>
      <c r="AB10" s="1129"/>
      <c r="AC10" s="1130"/>
      <c r="AD10" s="1121" t="s">
        <v>2202</v>
      </c>
      <c r="AE10" s="1123" t="s">
        <v>189</v>
      </c>
      <c r="AF10" s="1124"/>
      <c r="AG10" s="1125" t="s">
        <v>190</v>
      </c>
      <c r="AH10" s="1124"/>
      <c r="AI10" s="313" t="s">
        <v>191</v>
      </c>
      <c r="AJ10" s="313" t="s">
        <v>192</v>
      </c>
      <c r="AK10" s="313" t="s">
        <v>193</v>
      </c>
      <c r="AL10" s="314" t="s">
        <v>194</v>
      </c>
      <c r="AM10" s="1119" t="s">
        <v>195</v>
      </c>
      <c r="AN10" s="315"/>
      <c r="AO10" s="1152" t="s">
        <v>196</v>
      </c>
      <c r="AP10" s="1153"/>
      <c r="AS10" s="70"/>
      <c r="AT10" s="70"/>
      <c r="AU10" s="70"/>
      <c r="AV10" s="70"/>
      <c r="AW10" s="70"/>
      <c r="AX10" s="70"/>
      <c r="AY10" s="70"/>
      <c r="AZ10" s="70"/>
      <c r="BA10" s="70"/>
      <c r="BB10" s="70"/>
      <c r="BH10" s="316"/>
    </row>
    <row r="11" spans="1:60" ht="159.75" customHeight="1" thickBot="1">
      <c r="A11" s="1137"/>
      <c r="B11" s="1107"/>
      <c r="C11" s="1108"/>
      <c r="D11" s="1108"/>
      <c r="E11" s="1108"/>
      <c r="F11" s="1109"/>
      <c r="G11" s="1111"/>
      <c r="H11" s="317" t="s">
        <v>197</v>
      </c>
      <c r="I11" s="317" t="s">
        <v>198</v>
      </c>
      <c r="J11" s="1114"/>
      <c r="K11" s="1116"/>
      <c r="L11" s="1118"/>
      <c r="M11" s="1093"/>
      <c r="N11" s="1095"/>
      <c r="O11" s="1097"/>
      <c r="P11" s="1139"/>
      <c r="Q11" s="1135"/>
      <c r="R11" s="1131"/>
      <c r="S11" s="1132"/>
      <c r="T11" s="1132"/>
      <c r="U11" s="1132"/>
      <c r="V11" s="1132"/>
      <c r="W11" s="1132"/>
      <c r="X11" s="1132"/>
      <c r="Y11" s="1132"/>
      <c r="Z11" s="1132"/>
      <c r="AA11" s="1132"/>
      <c r="AB11" s="1132"/>
      <c r="AC11" s="1133"/>
      <c r="AD11" s="1122"/>
      <c r="AE11" s="318" t="s">
        <v>199</v>
      </c>
      <c r="AF11" s="319" t="s">
        <v>200</v>
      </c>
      <c r="AG11" s="319" t="s">
        <v>201</v>
      </c>
      <c r="AH11" s="320" t="s">
        <v>202</v>
      </c>
      <c r="AI11" s="320" t="s">
        <v>203</v>
      </c>
      <c r="AJ11" s="321" t="s">
        <v>204</v>
      </c>
      <c r="AK11" s="321" t="s">
        <v>205</v>
      </c>
      <c r="AL11" s="529" t="s">
        <v>2203</v>
      </c>
      <c r="AM11" s="1120"/>
      <c r="AN11" s="322"/>
      <c r="AO11" s="243" t="s">
        <v>206</v>
      </c>
      <c r="AP11" s="323" t="s">
        <v>207</v>
      </c>
      <c r="AQ11" s="243" t="s">
        <v>208</v>
      </c>
      <c r="AR11" s="243" t="s">
        <v>209</v>
      </c>
      <c r="AS11" s="243" t="s">
        <v>210</v>
      </c>
      <c r="AT11" s="243" t="s">
        <v>211</v>
      </c>
      <c r="AU11" s="324" t="s">
        <v>212</v>
      </c>
      <c r="AV11" s="324" t="s">
        <v>2204</v>
      </c>
      <c r="AW11" s="324" t="s">
        <v>213</v>
      </c>
      <c r="AX11" s="324" t="s">
        <v>214</v>
      </c>
      <c r="AY11" s="325" t="s">
        <v>215</v>
      </c>
      <c r="AZ11"/>
      <c r="BA11"/>
      <c r="BB11"/>
      <c r="BC11"/>
      <c r="BD11"/>
      <c r="BE11"/>
      <c r="BF11"/>
      <c r="BG11"/>
    </row>
    <row r="12" spans="1:60" ht="30" customHeight="1">
      <c r="A12" s="1075">
        <v>1</v>
      </c>
      <c r="B12" s="1079" t="str">
        <f>IF(基本情報入力シート!B39="","",基本情報入力シート!B39)</f>
        <v>1314567891</v>
      </c>
      <c r="C12" s="1080"/>
      <c r="D12" s="1080"/>
      <c r="E12" s="1080"/>
      <c r="F12" s="1080"/>
      <c r="G12" s="1085" t="str">
        <f>IF(基本情報入力シート!L39="", "", 基本情報入力シート!L39)</f>
        <v>東京都</v>
      </c>
      <c r="H12" s="1085" t="str">
        <f>IF(基本情報入力シート!Q39="", "", 基本情報入力シート!Q39)</f>
        <v>東京都</v>
      </c>
      <c r="I12" s="1085" t="str">
        <f>IF(基本情報入力シート!V39="", "", 基本情報入力シート!V39)</f>
        <v>三鷹市</v>
      </c>
      <c r="J12" s="1085" t="str">
        <f>IF(基本情報入力シート!W39="", "", 基本情報入力シート!W39)</f>
        <v>障害福祉事業所名称０１</v>
      </c>
      <c r="K12" s="1085" t="str">
        <f>IF(基本情報入力シート!X39="", "", 基本情報入力シート!X39)</f>
        <v>居宅介護</v>
      </c>
      <c r="L12" s="1033">
        <f>IF(基本情報入力シート!AC39=0, "",基本情報入力シート!AC39)</f>
        <v>361460</v>
      </c>
      <c r="M12" s="1149"/>
      <c r="N12" s="994" t="s">
        <v>216</v>
      </c>
      <c r="O12" s="979">
        <f>IFERROR(VLOOKUP(K12,【参考】数式用２!$A$2:$AD$50,MATCH(N12,【参考】数式用２!$C$4:$AD$4,0)+2,0),"")</f>
        <v>0.41700000000000004</v>
      </c>
      <c r="P12" s="1063" t="s">
        <v>216</v>
      </c>
      <c r="Q12" s="1066">
        <f>IFERROR(VLOOKUP(K12,【参考】数式用２!$A$2:$AC$50,MATCH(P12,【参考】数式用２!$C$4:$AC$4,0)+2,0),"")</f>
        <v>0.41700000000000004</v>
      </c>
      <c r="R12" s="1069" t="s">
        <v>141</v>
      </c>
      <c r="S12" s="1072">
        <v>7</v>
      </c>
      <c r="T12" s="988" t="s">
        <v>217</v>
      </c>
      <c r="U12" s="1072">
        <v>4</v>
      </c>
      <c r="V12" s="988" t="s">
        <v>218</v>
      </c>
      <c r="W12" s="1072">
        <v>8</v>
      </c>
      <c r="X12" s="988" t="s">
        <v>217</v>
      </c>
      <c r="Y12" s="1072">
        <v>3</v>
      </c>
      <c r="Z12" s="988" t="s">
        <v>219</v>
      </c>
      <c r="AA12" s="988" t="s">
        <v>72</v>
      </c>
      <c r="AB12" s="988">
        <f>IF(S12&gt;=1,(W12*12+Y12)-(S12*12+U12)+1,"")</f>
        <v>12</v>
      </c>
      <c r="AC12" s="991" t="s">
        <v>220</v>
      </c>
      <c r="AD12" s="982">
        <f>IFERROR(ROUNDDOWN(ROUND(L12*Q12,0),0)*AB12,"")</f>
        <v>1808748</v>
      </c>
      <c r="AE12" s="985">
        <f>IFERROR(ROUNDDOWN(ROUNDDOWN(ROUND(L12*VLOOKUP(K12,【参考】数式用２!$A$2:$AC$50,MATCH("処遇改善加算Ⅳ",【参考】数式用２!$C$4:$O$4,0)+2,0),0),0)*AB12*0.5,0), "")</f>
        <v>592074</v>
      </c>
      <c r="AF12" s="1048" t="s">
        <v>2339</v>
      </c>
      <c r="AG12" s="982" t="str">
        <f>IF(AND(AQ12&lt;&gt;"対象外", P12&lt;&gt;""),ROUNDDOWN(ROUND(L12*VLOOKUP(K12,【参考】数式用２!$A$2:$K$50,MATCH("ベア加算あり",【参考】数式用２!$C$4:$K$4,0)+2,0),0),0)*AB12,"")</f>
        <v/>
      </c>
      <c r="AH12" s="1051"/>
      <c r="AI12" s="1048" t="s">
        <v>2339</v>
      </c>
      <c r="AJ12" s="1048" t="s">
        <v>2339</v>
      </c>
      <c r="AK12" s="1054">
        <v>1</v>
      </c>
      <c r="AL12" s="1057" t="s">
        <v>2285</v>
      </c>
      <c r="AM12" s="572" t="str">
        <f>IF(Q12="","",IF(Q12&lt;O12,"！加算の要件上は問題ありませんが、令和６年度末の加算率と比較して、令和７年度の加算率が低くなっています。",""))</f>
        <v/>
      </c>
      <c r="AN12" s="326"/>
      <c r="AO12" s="1043" t="str">
        <f>IF(K12&lt;&gt;"","Q列に色付け","")</f>
        <v>Q列に色付け</v>
      </c>
      <c r="AP12" s="1061" t="str">
        <f>IF(AND(AE12&lt;&gt;0,AE12&lt;&gt;""),IF(AF12="○","入力済","未入力"),"")</f>
        <v>入力済</v>
      </c>
      <c r="AQ12" s="976" t="str">
        <f>IFERROR((VLOOKUP(N12, 【参考】数式用２!$BE$5:$BE$13, 1,FALSE)), "対象外")</f>
        <v>対象外</v>
      </c>
      <c r="AR12" s="736" t="str">
        <f>IF(AG12&lt;&gt;"",IF(AH12="○","入力済","未入力"),"")</f>
        <v/>
      </c>
      <c r="AS12" s="736" t="str">
        <f>IF(AND(P12&lt;&gt;"", AI12=""), "未入力", "入力済")</f>
        <v>入力済</v>
      </c>
      <c r="AT12" s="736" t="str">
        <f>IF(AND(P12&lt;&gt;"", P12&lt;&gt;"処遇改善加算Ⅳ", AJ12=""), "未入力", "入力済")</f>
        <v>入力済</v>
      </c>
      <c r="AU12" s="736" t="str">
        <f>IFERROR(VLOOKUP(K12, 【参考】数式用２!$BB$5:$BC$50, 2, FALSE), "")</f>
        <v>対象</v>
      </c>
      <c r="AV12" s="736">
        <f>IF(AND(P12&lt;&gt;"処遇改善加算Ⅲ",P12&lt;&gt;"処遇改善加算Ⅳ", P12&lt;&gt;"", AU12&lt;&gt;"対象外"), 1,"")</f>
        <v>1</v>
      </c>
      <c r="AW12" s="736" t="str">
        <f>IFERROR("_"&amp;VLOOKUP(K12, 【参考】数式用２!$AG$2:$AH$39,2, FALSE), "")</f>
        <v>_11</v>
      </c>
      <c r="AX12" s="1062" t="str">
        <f>IF(AND(P12="処遇改善加算Ⅰ", AL12=""), "未入力","入力済")</f>
        <v>入力済</v>
      </c>
      <c r="AY12" s="1044" t="str">
        <f>G12</f>
        <v>東京都</v>
      </c>
      <c r="AZ12"/>
      <c r="BA12"/>
      <c r="BB12"/>
      <c r="BC12"/>
      <c r="BD12"/>
      <c r="BE12"/>
      <c r="BF12"/>
      <c r="BG12" s="328"/>
    </row>
    <row r="13" spans="1:60" ht="14.4" customHeight="1">
      <c r="A13" s="1076"/>
      <c r="B13" s="1081"/>
      <c r="C13" s="1082"/>
      <c r="D13" s="1082"/>
      <c r="E13" s="1082"/>
      <c r="F13" s="1082"/>
      <c r="G13" s="1086"/>
      <c r="H13" s="1086"/>
      <c r="I13" s="1086"/>
      <c r="J13" s="1086"/>
      <c r="K13" s="1086"/>
      <c r="L13" s="1034"/>
      <c r="M13" s="1150"/>
      <c r="N13" s="995"/>
      <c r="O13" s="980"/>
      <c r="P13" s="1064"/>
      <c r="Q13" s="1067"/>
      <c r="R13" s="1070"/>
      <c r="S13" s="1073"/>
      <c r="T13" s="989"/>
      <c r="U13" s="1073"/>
      <c r="V13" s="989"/>
      <c r="W13" s="1073"/>
      <c r="X13" s="989"/>
      <c r="Y13" s="1073"/>
      <c r="Z13" s="989"/>
      <c r="AA13" s="989"/>
      <c r="AB13" s="989"/>
      <c r="AC13" s="992"/>
      <c r="AD13" s="983"/>
      <c r="AE13" s="986"/>
      <c r="AF13" s="1049"/>
      <c r="AG13" s="983"/>
      <c r="AH13" s="1052"/>
      <c r="AI13" s="1049"/>
      <c r="AJ13" s="1049"/>
      <c r="AK13" s="1055"/>
      <c r="AL13" s="1058"/>
      <c r="AM13" s="1046" t="str">
        <f>IF(AND(P12&lt;&gt;"", OR(W12&lt;&gt;8,Y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 s="326"/>
      <c r="AO13" s="1044"/>
      <c r="AP13" s="1061"/>
      <c r="AQ13" s="977"/>
      <c r="AR13" s="736"/>
      <c r="AS13" s="736"/>
      <c r="AT13" s="736"/>
      <c r="AU13" s="736"/>
      <c r="AV13" s="736"/>
      <c r="AW13" s="736"/>
      <c r="AX13" s="1062"/>
      <c r="AY13" s="1044"/>
      <c r="AZ13"/>
      <c r="BA13"/>
      <c r="BB13"/>
      <c r="BC13"/>
      <c r="BD13"/>
      <c r="BE13"/>
      <c r="BF13"/>
      <c r="BG13"/>
    </row>
    <row r="14" spans="1:60" ht="18" customHeight="1">
      <c r="A14" s="1077"/>
      <c r="B14" s="1081"/>
      <c r="C14" s="1082"/>
      <c r="D14" s="1082"/>
      <c r="E14" s="1082"/>
      <c r="F14" s="1082"/>
      <c r="G14" s="1086"/>
      <c r="H14" s="1086"/>
      <c r="I14" s="1086"/>
      <c r="J14" s="1086"/>
      <c r="K14" s="1086"/>
      <c r="L14" s="1034"/>
      <c r="M14" s="1150"/>
      <c r="N14" s="995"/>
      <c r="O14" s="980"/>
      <c r="P14" s="1064"/>
      <c r="Q14" s="1067"/>
      <c r="R14" s="1070"/>
      <c r="S14" s="1073"/>
      <c r="T14" s="989"/>
      <c r="U14" s="1073"/>
      <c r="V14" s="989"/>
      <c r="W14" s="1073"/>
      <c r="X14" s="989"/>
      <c r="Y14" s="1073"/>
      <c r="Z14" s="989"/>
      <c r="AA14" s="989"/>
      <c r="AB14" s="989"/>
      <c r="AC14" s="992"/>
      <c r="AD14" s="983"/>
      <c r="AE14" s="986"/>
      <c r="AF14" s="1049"/>
      <c r="AG14" s="983"/>
      <c r="AH14" s="1052"/>
      <c r="AI14" s="1049"/>
      <c r="AJ14" s="1049"/>
      <c r="AK14" s="1055"/>
      <c r="AL14" s="1058"/>
      <c r="AM14" s="1047"/>
      <c r="AN14" s="326"/>
      <c r="AO14" s="1044"/>
      <c r="AP14" s="1061"/>
      <c r="AQ14" s="977"/>
      <c r="AR14" s="736"/>
      <c r="AS14" s="736"/>
      <c r="AT14" s="736"/>
      <c r="AU14" s="736"/>
      <c r="AV14" s="736"/>
      <c r="AW14" s="736"/>
      <c r="AX14" s="1062"/>
      <c r="AY14" s="1044"/>
      <c r="AZ14"/>
      <c r="BA14"/>
      <c r="BB14"/>
      <c r="BC14"/>
      <c r="BD14"/>
      <c r="BE14"/>
      <c r="BF14"/>
      <c r="BG14"/>
    </row>
    <row r="15" spans="1:60" ht="30" customHeight="1" thickBot="1">
      <c r="A15" s="1078"/>
      <c r="B15" s="1083"/>
      <c r="C15" s="1084"/>
      <c r="D15" s="1084"/>
      <c r="E15" s="1084"/>
      <c r="F15" s="1084"/>
      <c r="G15" s="1087"/>
      <c r="H15" s="1087"/>
      <c r="I15" s="1087"/>
      <c r="J15" s="1087"/>
      <c r="K15" s="1087"/>
      <c r="L15" s="1035"/>
      <c r="M15" s="1151"/>
      <c r="N15" s="996"/>
      <c r="O15" s="981"/>
      <c r="P15" s="1065"/>
      <c r="Q15" s="1068"/>
      <c r="R15" s="1071"/>
      <c r="S15" s="1074"/>
      <c r="T15" s="990"/>
      <c r="U15" s="1074"/>
      <c r="V15" s="990"/>
      <c r="W15" s="1074"/>
      <c r="X15" s="990"/>
      <c r="Y15" s="1074"/>
      <c r="Z15" s="990"/>
      <c r="AA15" s="990"/>
      <c r="AB15" s="990"/>
      <c r="AC15" s="993"/>
      <c r="AD15" s="984"/>
      <c r="AE15" s="987"/>
      <c r="AF15" s="1050"/>
      <c r="AG15" s="984"/>
      <c r="AH15" s="1053"/>
      <c r="AI15" s="1050"/>
      <c r="AJ15" s="1050"/>
      <c r="AK15" s="1056"/>
      <c r="AL15" s="1059"/>
      <c r="AM15" s="573" t="str">
        <f>IF(P12="","",
IF(OR(AF12="",
AND(AG12&lt;&gt;"",AH12=""),
AND(P12&lt;&gt;"",AI12=""),
AND(P12&lt;&gt;"処遇改善加算Ⅳ",AJ12=""),
AND(OR(P12="処遇改善加算Ⅰ",P12="処遇改善加算Ⅱ"),AU12="対象",AK12=""),
AND(P12="処遇改善加算Ⅰ",AL12="")),
"！記入が必要な欄（オレンジ色のセル）に空欄があります。空欄を埋めてください。",""))</f>
        <v/>
      </c>
      <c r="AN15" s="326"/>
      <c r="AO15" s="1045"/>
      <c r="AP15" s="1061"/>
      <c r="AQ15" s="1060"/>
      <c r="AR15" s="736"/>
      <c r="AS15" s="736"/>
      <c r="AT15" s="736"/>
      <c r="AU15" s="736"/>
      <c r="AV15" s="736"/>
      <c r="AW15" s="736"/>
      <c r="AX15" s="1062"/>
      <c r="AY15" s="1045"/>
      <c r="AZ15"/>
      <c r="BA15"/>
      <c r="BB15"/>
      <c r="BC15"/>
      <c r="BD15"/>
      <c r="BE15"/>
      <c r="BF15"/>
      <c r="BG15"/>
    </row>
    <row r="16" spans="1:60" ht="30" customHeight="1">
      <c r="A16" s="1075">
        <v>2</v>
      </c>
      <c r="B16" s="1027" t="str">
        <f>IF(基本情報入力シート!B40="", "",基本情報入力シート!B40)</f>
        <v>1314567892</v>
      </c>
      <c r="C16" s="1028"/>
      <c r="D16" s="1028"/>
      <c r="E16" s="1028"/>
      <c r="F16" s="1028"/>
      <c r="G16" s="1028" t="str">
        <f>IF(基本情報入力シート!L40="", "",基本情報入力シート!L40)</f>
        <v>東京都</v>
      </c>
      <c r="H16" s="1028" t="str">
        <f>IF(基本情報入力シート!Q40="", "",基本情報入力シート!Q40)</f>
        <v>東京都</v>
      </c>
      <c r="I16" s="1028" t="str">
        <f>IF(基本情報入力シート!V40="", "",基本情報入力シート!V40)</f>
        <v>府中市</v>
      </c>
      <c r="J16" s="1028" t="str">
        <f>IF(基本情報入力シート!W40="", "",基本情報入力シート!W40)</f>
        <v>障害福祉事業所名称０２</v>
      </c>
      <c r="K16" s="1028" t="str">
        <f>IF(基本情報入力シート!X40="", "",基本情報入力シート!X40)</f>
        <v>生活介護</v>
      </c>
      <c r="L16" s="1033">
        <f>IF(基本情報入力シート!AC40=0, "",基本情報入力シート!AC40)</f>
        <v>4479300</v>
      </c>
      <c r="M16" s="1148"/>
      <c r="N16" s="994" t="s">
        <v>224</v>
      </c>
      <c r="O16" s="979">
        <f>IFERROR(VLOOKUP(K16,【参考】数式用２!$A$2:$AD$50,MATCH(N16,【参考】数式用２!$C$4:$AD$4,0)+2,0),"")</f>
        <v>5.4999999999999993E-2</v>
      </c>
      <c r="P16" s="1063" t="s">
        <v>224</v>
      </c>
      <c r="Q16" s="1066">
        <f>IFERROR(VLOOKUP(K16,【参考】数式用２!$A$2:$AC$50,MATCH(P16,【参考】数式用２!$C$4:$AC$4,0)+2,0),"")</f>
        <v>5.4999999999999993E-2</v>
      </c>
      <c r="R16" s="1069" t="s">
        <v>141</v>
      </c>
      <c r="S16" s="1072">
        <v>7</v>
      </c>
      <c r="T16" s="988" t="s">
        <v>217</v>
      </c>
      <c r="U16" s="1072">
        <v>4</v>
      </c>
      <c r="V16" s="988" t="s">
        <v>218</v>
      </c>
      <c r="W16" s="1072">
        <v>8</v>
      </c>
      <c r="X16" s="988" t="s">
        <v>217</v>
      </c>
      <c r="Y16" s="1072">
        <v>3</v>
      </c>
      <c r="Z16" s="988" t="s">
        <v>219</v>
      </c>
      <c r="AA16" s="988" t="s">
        <v>72</v>
      </c>
      <c r="AB16" s="988">
        <f>IF(S16&gt;=1,(W16*12+Y16)-(S16*12+U16)+1,"")</f>
        <v>12</v>
      </c>
      <c r="AC16" s="991" t="s">
        <v>220</v>
      </c>
      <c r="AD16" s="982">
        <f>IFERROR(ROUNDDOWN(ROUND(L16*Q16,0),0)*AB16,"")</f>
        <v>2956344</v>
      </c>
      <c r="AE16" s="985">
        <f>IFERROR(ROUNDDOWN(ROUNDDOWN(ROUND(L16*VLOOKUP(K16,【参考】数式用２!$A$2:$AC$50,MATCH("処遇改善加算Ⅳ",【参考】数式用２!$C$4:$O$4,0)+2,0),0),0)*AB16*0.5,0), "")</f>
        <v>1478172</v>
      </c>
      <c r="AF16" s="1048" t="s">
        <v>2339</v>
      </c>
      <c r="AG16" s="982" t="str">
        <f>IF(AND(AQ16&lt;&gt;"対象外", P16&lt;&gt;""),ROUNDDOWN(ROUND(L16*VLOOKUP(K16,【参考】数式用２!$A$2:$K$50,MATCH("ベア加算あり",【参考】数式用２!$C$4:$K$4,0)+2,0),0),0)*AB16,"")</f>
        <v/>
      </c>
      <c r="AH16" s="1051"/>
      <c r="AI16" s="1048" t="s">
        <v>2339</v>
      </c>
      <c r="AJ16" s="1048"/>
      <c r="AK16" s="1054"/>
      <c r="AL16" s="1057"/>
      <c r="AM16" s="572" t="str">
        <f t="shared" ref="AM16" si="0">IF(Q16="","",IF(Q16&lt;O16,"！加算の要件上は問題ありませんが、令和６年度末の加算率と比較して、令和７年度の加算率が低くなっています。",""))</f>
        <v/>
      </c>
      <c r="AN16" s="326"/>
      <c r="AO16" s="1043" t="str">
        <f>IF(K16&lt;&gt;"","Q列に色付け","")</f>
        <v>Q列に色付け</v>
      </c>
      <c r="AP16" s="1061" t="str">
        <f>IF(AND(AE16&lt;&gt;0,AE16&lt;&gt;""),IF(AF16="○","入力済","未入力"),"")</f>
        <v>入力済</v>
      </c>
      <c r="AQ16" s="976" t="str">
        <f>IFERROR((VLOOKUP(N16, 【参考】数式用２!$BE$5:$BE$13, 1,FALSE)), "対象外")</f>
        <v>対象外</v>
      </c>
      <c r="AR16" s="736" t="str">
        <f>IF(AG16&lt;&gt;"",IF(AH16="○","入力済","未入力"),"")</f>
        <v/>
      </c>
      <c r="AS16" s="736" t="str">
        <f>IF(AND(P16&lt;&gt;"", AI16=""), "未入力", "入力済")</f>
        <v>入力済</v>
      </c>
      <c r="AT16" s="736" t="str">
        <f>IF(AND(P16&lt;&gt;"", P16&lt;&gt;"処遇改善加算Ⅳ", AJ16=""), "未入力", "入力済")</f>
        <v>入力済</v>
      </c>
      <c r="AU16" s="736" t="str">
        <f>IFERROR(VLOOKUP(K16, 【参考】数式用２!$BB$5:$BC$50, 2, FALSE), "")</f>
        <v>対象</v>
      </c>
      <c r="AV16" s="736" t="str">
        <f>IF(AND(P16&lt;&gt;"処遇改善加算Ⅲ",P16&lt;&gt;"処遇改善加算Ⅳ", P16&lt;&gt;"", AU16&lt;&gt;"対象外"), 1,"")</f>
        <v/>
      </c>
      <c r="AW16" s="736" t="str">
        <f>IFERROR("_"&amp;VLOOKUP(K16, 【参考】数式用２!$AG$2:$AH$50, 2, FALSE), "")</f>
        <v>_22</v>
      </c>
      <c r="AX16" s="1062" t="str">
        <f>IF(AND(P16="処遇改善加算Ⅰ", AL16=""), "未入力","入力済")</f>
        <v>入力済</v>
      </c>
      <c r="AY16" s="1043" t="str">
        <f>G16</f>
        <v>東京都</v>
      </c>
      <c r="AZ16"/>
      <c r="BA16"/>
      <c r="BB16"/>
      <c r="BC16"/>
      <c r="BD16"/>
      <c r="BE16"/>
      <c r="BF16"/>
      <c r="BG16"/>
    </row>
    <row r="17" spans="1:59" ht="14.4" customHeight="1">
      <c r="A17" s="1076"/>
      <c r="B17" s="1029"/>
      <c r="C17" s="1030"/>
      <c r="D17" s="1030"/>
      <c r="E17" s="1030"/>
      <c r="F17" s="1030"/>
      <c r="G17" s="1030"/>
      <c r="H17" s="1030"/>
      <c r="I17" s="1030"/>
      <c r="J17" s="1030"/>
      <c r="K17" s="1030"/>
      <c r="L17" s="1034"/>
      <c r="M17" s="1037"/>
      <c r="N17" s="995"/>
      <c r="O17" s="980"/>
      <c r="P17" s="1064"/>
      <c r="Q17" s="1067"/>
      <c r="R17" s="1070"/>
      <c r="S17" s="1073"/>
      <c r="T17" s="989"/>
      <c r="U17" s="1073"/>
      <c r="V17" s="989"/>
      <c r="W17" s="1073"/>
      <c r="X17" s="989"/>
      <c r="Y17" s="1073"/>
      <c r="Z17" s="989"/>
      <c r="AA17" s="989"/>
      <c r="AB17" s="989"/>
      <c r="AC17" s="992"/>
      <c r="AD17" s="983"/>
      <c r="AE17" s="986"/>
      <c r="AF17" s="1049"/>
      <c r="AG17" s="983"/>
      <c r="AH17" s="1052"/>
      <c r="AI17" s="1049"/>
      <c r="AJ17" s="1049"/>
      <c r="AK17" s="1055"/>
      <c r="AL17" s="1058"/>
      <c r="AM17" s="1046" t="str">
        <f t="shared" ref="AM17" si="1">IF(AND(P16&lt;&gt;"", OR(W16&lt;&gt;8,Y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 s="326"/>
      <c r="AO17" s="1044"/>
      <c r="AP17" s="1061"/>
      <c r="AQ17" s="977"/>
      <c r="AR17" s="736"/>
      <c r="AS17" s="736"/>
      <c r="AT17" s="736"/>
      <c r="AU17" s="736"/>
      <c r="AV17" s="736"/>
      <c r="AW17" s="736"/>
      <c r="AX17" s="1062"/>
      <c r="AY17" s="1044"/>
      <c r="AZ17"/>
      <c r="BA17"/>
      <c r="BB17"/>
      <c r="BC17"/>
      <c r="BD17"/>
      <c r="BE17"/>
      <c r="BF17"/>
      <c r="BG17"/>
    </row>
    <row r="18" spans="1:59" ht="14.4" customHeight="1">
      <c r="A18" s="1077"/>
      <c r="B18" s="1029"/>
      <c r="C18" s="1030"/>
      <c r="D18" s="1030"/>
      <c r="E18" s="1030"/>
      <c r="F18" s="1030"/>
      <c r="G18" s="1030"/>
      <c r="H18" s="1030"/>
      <c r="I18" s="1030"/>
      <c r="J18" s="1030"/>
      <c r="K18" s="1030"/>
      <c r="L18" s="1034"/>
      <c r="M18" s="1037"/>
      <c r="N18" s="995"/>
      <c r="O18" s="980"/>
      <c r="P18" s="1064"/>
      <c r="Q18" s="1067"/>
      <c r="R18" s="1070"/>
      <c r="S18" s="1073"/>
      <c r="T18" s="989"/>
      <c r="U18" s="1073"/>
      <c r="V18" s="989"/>
      <c r="W18" s="1073"/>
      <c r="X18" s="989"/>
      <c r="Y18" s="1073"/>
      <c r="Z18" s="989"/>
      <c r="AA18" s="989"/>
      <c r="AB18" s="989"/>
      <c r="AC18" s="992"/>
      <c r="AD18" s="983"/>
      <c r="AE18" s="986"/>
      <c r="AF18" s="1049"/>
      <c r="AG18" s="983"/>
      <c r="AH18" s="1052"/>
      <c r="AI18" s="1049"/>
      <c r="AJ18" s="1049"/>
      <c r="AK18" s="1055"/>
      <c r="AL18" s="1058"/>
      <c r="AM18" s="1047"/>
      <c r="AN18" s="326"/>
      <c r="AO18" s="1044"/>
      <c r="AP18" s="1061"/>
      <c r="AQ18" s="977"/>
      <c r="AR18" s="736"/>
      <c r="AS18" s="736"/>
      <c r="AT18" s="736"/>
      <c r="AU18" s="736"/>
      <c r="AV18" s="736"/>
      <c r="AW18" s="736"/>
      <c r="AX18" s="1062"/>
      <c r="AY18" s="1044"/>
      <c r="AZ18"/>
      <c r="BA18"/>
      <c r="BB18"/>
      <c r="BC18"/>
      <c r="BD18"/>
      <c r="BE18"/>
      <c r="BF18"/>
      <c r="BG18"/>
    </row>
    <row r="19" spans="1:59" ht="30" customHeight="1" thickBot="1">
      <c r="A19" s="1078"/>
      <c r="B19" s="1031"/>
      <c r="C19" s="1032"/>
      <c r="D19" s="1032"/>
      <c r="E19" s="1032"/>
      <c r="F19" s="1032"/>
      <c r="G19" s="1032"/>
      <c r="H19" s="1032"/>
      <c r="I19" s="1032"/>
      <c r="J19" s="1032"/>
      <c r="K19" s="1032"/>
      <c r="L19" s="1035"/>
      <c r="M19" s="1038"/>
      <c r="N19" s="996"/>
      <c r="O19" s="981"/>
      <c r="P19" s="1065"/>
      <c r="Q19" s="1068"/>
      <c r="R19" s="1071"/>
      <c r="S19" s="1074"/>
      <c r="T19" s="990"/>
      <c r="U19" s="1074"/>
      <c r="V19" s="990"/>
      <c r="W19" s="1074"/>
      <c r="X19" s="990"/>
      <c r="Y19" s="1074"/>
      <c r="Z19" s="990"/>
      <c r="AA19" s="990"/>
      <c r="AB19" s="990"/>
      <c r="AC19" s="993"/>
      <c r="AD19" s="984"/>
      <c r="AE19" s="987"/>
      <c r="AF19" s="1050"/>
      <c r="AG19" s="984"/>
      <c r="AH19" s="1053"/>
      <c r="AI19" s="1050"/>
      <c r="AJ19" s="1050"/>
      <c r="AK19" s="1056"/>
      <c r="AL19" s="1059"/>
      <c r="AM19" s="573" t="str">
        <f t="shared" ref="AM19" si="2">IF(P16="","",
IF(OR(AF16="",
AND(AG16&lt;&gt;"",AH16=""),
AND(P16&lt;&gt;"",AI16=""),
AND(P16&lt;&gt;"処遇改善加算Ⅳ",AJ16=""),
AND(OR(P16="処遇改善加算Ⅰ",P16="処遇改善加算Ⅱ"),AU16="対象",AK16=""),
AND(P16="処遇改善加算Ⅰ",AL16="")),
"！記入が必要な欄（オレンジ色のセル）に空欄があります。空欄を埋めてください。",""))</f>
        <v/>
      </c>
      <c r="AN19" s="326"/>
      <c r="AO19" s="1045"/>
      <c r="AP19" s="1061"/>
      <c r="AQ19" s="1060"/>
      <c r="AR19" s="736"/>
      <c r="AS19" s="736"/>
      <c r="AT19" s="736"/>
      <c r="AU19" s="736"/>
      <c r="AV19" s="736"/>
      <c r="AW19" s="736"/>
      <c r="AX19" s="1062"/>
      <c r="AY19" s="1045"/>
      <c r="AZ19"/>
      <c r="BA19"/>
      <c r="BB19"/>
      <c r="BC19"/>
      <c r="BD19"/>
      <c r="BE19"/>
      <c r="BF19"/>
      <c r="BG19"/>
    </row>
    <row r="20" spans="1:59" ht="30" customHeight="1">
      <c r="A20" s="1075">
        <v>3</v>
      </c>
      <c r="B20" s="1027" t="str">
        <f>IF(基本情報入力シート!B41="", "",基本情報入力シート!B41)</f>
        <v>1314567893</v>
      </c>
      <c r="C20" s="1028"/>
      <c r="D20" s="1028"/>
      <c r="E20" s="1028"/>
      <c r="F20" s="1028"/>
      <c r="G20" s="1028" t="str">
        <f>IF(基本情報入力シート!L41="", "",基本情報入力シート!L41)</f>
        <v>東京都</v>
      </c>
      <c r="H20" s="1028" t="str">
        <f>IF(基本情報入力シート!Q41="", "",基本情報入力シート!Q41)</f>
        <v>東京都</v>
      </c>
      <c r="I20" s="1028" t="str">
        <f>IF(基本情報入力シート!V41="", "",基本情報入力シート!V41)</f>
        <v>小金井市</v>
      </c>
      <c r="J20" s="1028" t="str">
        <f>IF(基本情報入力シート!W41="", "",基本情報入力シート!W41)</f>
        <v>障害福祉事業所名称０３</v>
      </c>
      <c r="K20" s="1028" t="str">
        <f>IF(基本情報入力シート!X41="", "",基本情報入力シート!X41)</f>
        <v>就労継続支援Ｂ型</v>
      </c>
      <c r="L20" s="1033">
        <f>IF(基本情報入力シート!AC41=0, "",基本情報入力シート!AC41)</f>
        <v>2296530</v>
      </c>
      <c r="M20" s="1036"/>
      <c r="N20" s="994" t="s">
        <v>238</v>
      </c>
      <c r="O20" s="979">
        <f>IFERROR(VLOOKUP(K20,【参考】数式用２!$A$2:$AD$50,MATCH(N20,【参考】数式用２!$C$4:$AD$4,0)+2,0),"")</f>
        <v>3.1E-2</v>
      </c>
      <c r="P20" s="1063" t="s">
        <v>224</v>
      </c>
      <c r="Q20" s="1066">
        <f>IFERROR(VLOOKUP(K20,【参考】数式用２!$A$2:$AC$50,MATCH(P20,【参考】数式用２!$C$4:$AC$4,0)+2,0),"")</f>
        <v>6.2E-2</v>
      </c>
      <c r="R20" s="1069" t="s">
        <v>141</v>
      </c>
      <c r="S20" s="1072">
        <v>7</v>
      </c>
      <c r="T20" s="988" t="s">
        <v>217</v>
      </c>
      <c r="U20" s="1072">
        <v>4</v>
      </c>
      <c r="V20" s="988" t="s">
        <v>218</v>
      </c>
      <c r="W20" s="1072">
        <v>8</v>
      </c>
      <c r="X20" s="988" t="s">
        <v>217</v>
      </c>
      <c r="Y20" s="1072">
        <v>3</v>
      </c>
      <c r="Z20" s="988" t="s">
        <v>219</v>
      </c>
      <c r="AA20" s="988" t="s">
        <v>72</v>
      </c>
      <c r="AB20" s="988">
        <f>IF(S20&gt;=1,(W20*12+Y20)-(S20*12+U20)+1,"")</f>
        <v>12</v>
      </c>
      <c r="AC20" s="991" t="s">
        <v>220</v>
      </c>
      <c r="AD20" s="982">
        <f>IFERROR(ROUNDDOWN(ROUND(L20*Q20,0),0)*AB20,"")</f>
        <v>1708620</v>
      </c>
      <c r="AE20" s="985">
        <f>IFERROR(ROUNDDOWN(ROUNDDOWN(ROUND(L20*VLOOKUP(K20,【参考】数式用２!$A$2:$AC$50,MATCH("処遇改善加算Ⅳ",【参考】数式用２!$C$4:$O$4,0)+2,0),0),0)*AB20*0.5,0), "")</f>
        <v>854310</v>
      </c>
      <c r="AF20" s="1048" t="s">
        <v>2339</v>
      </c>
      <c r="AG20" s="982">
        <f>IF(AND(AQ20&lt;&gt;"対象外", P20&lt;&gt;""),ROUNDDOWN(ROUND(L20*VLOOKUP(K20,【参考】数式用２!$A$2:$K$50,MATCH("ベア加算あり",【参考】数式用２!$C$4:$K$4,0)+2,0),0),0)*AB20,"")</f>
        <v>358260</v>
      </c>
      <c r="AH20" s="1051" t="s">
        <v>2339</v>
      </c>
      <c r="AI20" s="1048" t="s">
        <v>221</v>
      </c>
      <c r="AJ20" s="1048"/>
      <c r="AK20" s="1054"/>
      <c r="AL20" s="1057"/>
      <c r="AM20" s="572" t="str">
        <f t="shared" ref="AM20" si="3">IF(Q20="","",IF(Q20&lt;O20,"！加算の要件上は問題ありませんが、令和６年度末の加算率と比較して、令和７年度の加算率が低くなっています。",""))</f>
        <v/>
      </c>
      <c r="AN20" s="326"/>
      <c r="AO20" s="1043" t="str">
        <f>IF(K20&lt;&gt;"","Q列に色付け","")</f>
        <v>Q列に色付け</v>
      </c>
      <c r="AP20" s="1061" t="str">
        <f>IF(AND(AE20&lt;&gt;0,AE20&lt;&gt;""),IF(AF20="○","入力済","未入力"),"")</f>
        <v>入力済</v>
      </c>
      <c r="AQ20" s="976" t="str">
        <f>IFERROR((VLOOKUP(N20, 【参考】数式用２!$BE$5:$BE$13, 1,FALSE)), "対象外")</f>
        <v>処遇改善加算Ⅴ（14）</v>
      </c>
      <c r="AR20" s="736" t="str">
        <f>IF(AG20&lt;&gt;"",IF(AH20="○","入力済","未入力"),"")</f>
        <v>入力済</v>
      </c>
      <c r="AS20" s="736" t="str">
        <f>IF(AND(P20&lt;&gt;"", AI20=""), "未入力", "入力済")</f>
        <v>入力済</v>
      </c>
      <c r="AT20" s="736" t="str">
        <f>IF(AND(P20&lt;&gt;"", P20&lt;&gt;"処遇改善加算Ⅳ", AJ20=""), "未入力", "入力済")</f>
        <v>入力済</v>
      </c>
      <c r="AU20" s="736" t="str">
        <f>IFERROR(VLOOKUP(K20, 【参考】数式用２!$BB$5:$BC$50, 2, FALSE), "")</f>
        <v>対象</v>
      </c>
      <c r="AV20" s="736" t="str">
        <f>IF(AND(P20&lt;&gt;"処遇改善加算Ⅲ",P20&lt;&gt;"処遇改善加算Ⅳ", P20&lt;&gt;"", AU20&lt;&gt;"対象外"), 1,"")</f>
        <v/>
      </c>
      <c r="AW20" s="736" t="str">
        <f>IFERROR("_"&amp;VLOOKUP(K20, 【参考】数式用２!$AG$2:$AH$50, 2, FALSE), "")</f>
        <v>_46</v>
      </c>
      <c r="AX20" s="1062" t="str">
        <f>IF(AND(P20="処遇改善加算Ⅰ", AL20=""), "未入力","入力済")</f>
        <v>入力済</v>
      </c>
      <c r="AY20" s="1043" t="str">
        <f>G20</f>
        <v>東京都</v>
      </c>
      <c r="AZ20"/>
      <c r="BA20"/>
      <c r="BB20"/>
      <c r="BC20"/>
      <c r="BD20"/>
      <c r="BE20"/>
      <c r="BF20"/>
      <c r="BG20"/>
    </row>
    <row r="21" spans="1:59" ht="14.4" customHeight="1">
      <c r="A21" s="1076"/>
      <c r="B21" s="1029"/>
      <c r="C21" s="1030"/>
      <c r="D21" s="1030"/>
      <c r="E21" s="1030"/>
      <c r="F21" s="1030"/>
      <c r="G21" s="1030"/>
      <c r="H21" s="1030"/>
      <c r="I21" s="1030"/>
      <c r="J21" s="1030"/>
      <c r="K21" s="1030"/>
      <c r="L21" s="1034"/>
      <c r="M21" s="1037"/>
      <c r="N21" s="995"/>
      <c r="O21" s="980"/>
      <c r="P21" s="1064"/>
      <c r="Q21" s="1067"/>
      <c r="R21" s="1070"/>
      <c r="S21" s="1073"/>
      <c r="T21" s="989"/>
      <c r="U21" s="1073"/>
      <c r="V21" s="989"/>
      <c r="W21" s="1073"/>
      <c r="X21" s="989"/>
      <c r="Y21" s="1073"/>
      <c r="Z21" s="989"/>
      <c r="AA21" s="989"/>
      <c r="AB21" s="989"/>
      <c r="AC21" s="992"/>
      <c r="AD21" s="983"/>
      <c r="AE21" s="986"/>
      <c r="AF21" s="1049"/>
      <c r="AG21" s="983"/>
      <c r="AH21" s="1052"/>
      <c r="AI21" s="1049"/>
      <c r="AJ21" s="1049"/>
      <c r="AK21" s="1055"/>
      <c r="AL21" s="1058"/>
      <c r="AM21" s="1046" t="str">
        <f t="shared" ref="AM21" si="4">IF(AND(P20&lt;&gt;"", OR(W20&lt;&gt;8,Y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 s="326"/>
      <c r="AO21" s="1044"/>
      <c r="AP21" s="1061"/>
      <c r="AQ21" s="977"/>
      <c r="AR21" s="736"/>
      <c r="AS21" s="736"/>
      <c r="AT21" s="736"/>
      <c r="AU21" s="736"/>
      <c r="AV21" s="736"/>
      <c r="AW21" s="736"/>
      <c r="AX21" s="1062"/>
      <c r="AY21" s="1044"/>
      <c r="AZ21"/>
      <c r="BA21"/>
      <c r="BB21"/>
      <c r="BC21"/>
      <c r="BD21"/>
      <c r="BE21"/>
      <c r="BF21"/>
      <c r="BG21"/>
    </row>
    <row r="22" spans="1:59" ht="14.4" customHeight="1">
      <c r="A22" s="1077"/>
      <c r="B22" s="1029"/>
      <c r="C22" s="1030"/>
      <c r="D22" s="1030"/>
      <c r="E22" s="1030"/>
      <c r="F22" s="1030"/>
      <c r="G22" s="1030"/>
      <c r="H22" s="1030"/>
      <c r="I22" s="1030"/>
      <c r="J22" s="1030"/>
      <c r="K22" s="1030"/>
      <c r="L22" s="1034"/>
      <c r="M22" s="1037"/>
      <c r="N22" s="995"/>
      <c r="O22" s="980"/>
      <c r="P22" s="1064"/>
      <c r="Q22" s="1067"/>
      <c r="R22" s="1070"/>
      <c r="S22" s="1073"/>
      <c r="T22" s="989"/>
      <c r="U22" s="1073"/>
      <c r="V22" s="989"/>
      <c r="W22" s="1073"/>
      <c r="X22" s="989"/>
      <c r="Y22" s="1073"/>
      <c r="Z22" s="989"/>
      <c r="AA22" s="989"/>
      <c r="AB22" s="989"/>
      <c r="AC22" s="992"/>
      <c r="AD22" s="983"/>
      <c r="AE22" s="986"/>
      <c r="AF22" s="1049"/>
      <c r="AG22" s="983"/>
      <c r="AH22" s="1052"/>
      <c r="AI22" s="1049"/>
      <c r="AJ22" s="1049"/>
      <c r="AK22" s="1055"/>
      <c r="AL22" s="1058"/>
      <c r="AM22" s="1047"/>
      <c r="AN22" s="326"/>
      <c r="AO22" s="1044"/>
      <c r="AP22" s="1061"/>
      <c r="AQ22" s="977"/>
      <c r="AR22" s="736"/>
      <c r="AS22" s="736"/>
      <c r="AT22" s="736"/>
      <c r="AU22" s="736"/>
      <c r="AV22" s="736"/>
      <c r="AW22" s="736"/>
      <c r="AX22" s="1062"/>
      <c r="AY22" s="1044"/>
      <c r="AZ22"/>
      <c r="BA22"/>
      <c r="BB22"/>
      <c r="BC22"/>
      <c r="BD22"/>
      <c r="BE22"/>
      <c r="BF22"/>
      <c r="BG22"/>
    </row>
    <row r="23" spans="1:59" ht="30" customHeight="1" thickBot="1">
      <c r="A23" s="1078"/>
      <c r="B23" s="1031"/>
      <c r="C23" s="1032"/>
      <c r="D23" s="1032"/>
      <c r="E23" s="1032"/>
      <c r="F23" s="1032"/>
      <c r="G23" s="1032"/>
      <c r="H23" s="1032"/>
      <c r="I23" s="1032"/>
      <c r="J23" s="1032"/>
      <c r="K23" s="1032"/>
      <c r="L23" s="1035"/>
      <c r="M23" s="1038"/>
      <c r="N23" s="996"/>
      <c r="O23" s="981"/>
      <c r="P23" s="1065"/>
      <c r="Q23" s="1068"/>
      <c r="R23" s="1071"/>
      <c r="S23" s="1074"/>
      <c r="T23" s="990"/>
      <c r="U23" s="1074"/>
      <c r="V23" s="990"/>
      <c r="W23" s="1074"/>
      <c r="X23" s="990"/>
      <c r="Y23" s="1074"/>
      <c r="Z23" s="990"/>
      <c r="AA23" s="990"/>
      <c r="AB23" s="990"/>
      <c r="AC23" s="993"/>
      <c r="AD23" s="984"/>
      <c r="AE23" s="987"/>
      <c r="AF23" s="1050"/>
      <c r="AG23" s="984"/>
      <c r="AH23" s="1053"/>
      <c r="AI23" s="1050"/>
      <c r="AJ23" s="1050"/>
      <c r="AK23" s="1056"/>
      <c r="AL23" s="1059"/>
      <c r="AM23" s="573" t="str">
        <f t="shared" ref="AM23" si="5">IF(P20="","",
IF(OR(AF20="",
AND(AG20&lt;&gt;"",AH20=""),
AND(P20&lt;&gt;"",AI20=""),
AND(P20&lt;&gt;"処遇改善加算Ⅳ",AJ20=""),
AND(OR(P20="処遇改善加算Ⅰ",P20="処遇改善加算Ⅱ"),AU20="対象",AK20=""),
AND(P20="処遇改善加算Ⅰ",AL20="")),
"！記入が必要な欄（オレンジ色のセル）に空欄があります。空欄を埋めてください。",""))</f>
        <v/>
      </c>
      <c r="AN23" s="326"/>
      <c r="AO23" s="1045"/>
      <c r="AP23" s="1061"/>
      <c r="AQ23" s="1060"/>
      <c r="AR23" s="736"/>
      <c r="AS23" s="736"/>
      <c r="AT23" s="736"/>
      <c r="AU23" s="736"/>
      <c r="AV23" s="736"/>
      <c r="AW23" s="736"/>
      <c r="AX23" s="1062"/>
      <c r="AY23" s="1045"/>
      <c r="AZ23"/>
      <c r="BA23"/>
      <c r="BB23"/>
      <c r="BC23"/>
      <c r="BD23"/>
      <c r="BE23"/>
      <c r="BF23"/>
      <c r="BG23"/>
    </row>
    <row r="24" spans="1:59" ht="30" customHeight="1">
      <c r="A24" s="1075">
        <v>4</v>
      </c>
      <c r="B24" s="1027" t="str">
        <f>IF(基本情報入力シート!B42="", "",基本情報入力シート!B42)</f>
        <v>1314567894</v>
      </c>
      <c r="C24" s="1028"/>
      <c r="D24" s="1028"/>
      <c r="E24" s="1028"/>
      <c r="F24" s="1028"/>
      <c r="G24" s="1028" t="str">
        <f>IF(基本情報入力シート!L42="", "",基本情報入力シート!L42)</f>
        <v>東京都</v>
      </c>
      <c r="H24" s="1028" t="str">
        <f>IF(基本情報入力シート!Q42="", "",基本情報入力シート!Q42)</f>
        <v>東京都</v>
      </c>
      <c r="I24" s="1028" t="str">
        <f>IF(基本情報入力シート!V42="", "",基本情報入力シート!V42)</f>
        <v>八王子市</v>
      </c>
      <c r="J24" s="1028" t="str">
        <f>IF(基本情報入力シート!W42="", "",基本情報入力シート!W42)</f>
        <v>障害福祉事業所名称０４</v>
      </c>
      <c r="K24" s="1028" t="str">
        <f>IF(基本情報入力シート!X42="", "",基本情報入力シート!X42)</f>
        <v>施設入所支援</v>
      </c>
      <c r="L24" s="1033">
        <f>IF(基本情報入力シート!AC42=0, "",基本情報入力シート!AC42)</f>
        <v>5971100</v>
      </c>
      <c r="M24" s="1036"/>
      <c r="N24" s="994" t="s">
        <v>225</v>
      </c>
      <c r="O24" s="979">
        <f>IFERROR(VLOOKUP(K24,【参考】数式用２!$A$2:$AD$50,MATCH(N24,【参考】数式用２!$C$4:$AD$4,0)+2,0),"")</f>
        <v>0.13100000000000001</v>
      </c>
      <c r="P24" s="1063" t="s">
        <v>216</v>
      </c>
      <c r="Q24" s="1066">
        <f>IFERROR(VLOOKUP(K24,【参考】数式用２!$A$2:$AC$50,MATCH(P24,【参考】数式用２!$C$4:$AC$4,0)+2,0),"")</f>
        <v>0.159</v>
      </c>
      <c r="R24" s="1069" t="s">
        <v>141</v>
      </c>
      <c r="S24" s="1072">
        <v>7</v>
      </c>
      <c r="T24" s="988" t="s">
        <v>217</v>
      </c>
      <c r="U24" s="1072">
        <v>4</v>
      </c>
      <c r="V24" s="988" t="s">
        <v>218</v>
      </c>
      <c r="W24" s="1072">
        <v>8</v>
      </c>
      <c r="X24" s="988" t="s">
        <v>217</v>
      </c>
      <c r="Y24" s="1072">
        <v>3</v>
      </c>
      <c r="Z24" s="988" t="s">
        <v>219</v>
      </c>
      <c r="AA24" s="988" t="s">
        <v>72</v>
      </c>
      <c r="AB24" s="988">
        <f>IF(S24&gt;=1,(W24*12+Y24)-(S24*12+U24)+1,"")</f>
        <v>12</v>
      </c>
      <c r="AC24" s="991" t="s">
        <v>220</v>
      </c>
      <c r="AD24" s="982">
        <f>IFERROR(ROUNDDOWN(ROUND(L24*Q24,0),0)*AB24,"")</f>
        <v>11392860</v>
      </c>
      <c r="AE24" s="985">
        <f>IFERROR(ROUNDDOWN(ROUNDDOWN(ROUND(L24*VLOOKUP(K24,【参考】数式用２!$A$2:$AC$50,MATCH("処遇改善加算Ⅳ",【参考】数式用２!$C$4:$O$4,0)+2,0),0),0)*AB24*0.5,0), "")</f>
        <v>4120062</v>
      </c>
      <c r="AF24" s="1048" t="s">
        <v>2339</v>
      </c>
      <c r="AG24" s="982">
        <f>IF(AND(AQ24&lt;&gt;"対象外", P24&lt;&gt;""),ROUNDDOWN(ROUND(L24*VLOOKUP(K24,【参考】数式用２!$A$2:$K$50,MATCH("ベア加算あり",【参考】数式用２!$C$4:$K$4,0)+2,0),0),0)*AB24,"")</f>
        <v>2006292</v>
      </c>
      <c r="AH24" s="1051" t="s">
        <v>2339</v>
      </c>
      <c r="AI24" s="1048" t="s">
        <v>221</v>
      </c>
      <c r="AJ24" s="1048" t="s">
        <v>2339</v>
      </c>
      <c r="AK24" s="1054">
        <v>1</v>
      </c>
      <c r="AL24" s="1057" t="s">
        <v>2287</v>
      </c>
      <c r="AM24" s="572" t="str">
        <f t="shared" ref="AM24" si="6">IF(Q24="","",IF(Q24&lt;O24,"！加算の要件上は問題ありませんが、令和６年度末の加算率と比較して、令和７年度の加算率が低くなっています。",""))</f>
        <v/>
      </c>
      <c r="AN24" s="326"/>
      <c r="AO24" s="1043" t="str">
        <f>IF(K24&lt;&gt;"","Q列に色付け","")</f>
        <v>Q列に色付け</v>
      </c>
      <c r="AP24" s="1061" t="str">
        <f>IF(AND(AE24&lt;&gt;0,AE24&lt;&gt;""),IF(AF24="○","入力済","未入力"),"")</f>
        <v>入力済</v>
      </c>
      <c r="AQ24" s="976" t="str">
        <f>IFERROR((VLOOKUP(N24, 【参考】数式用２!$BE$5:$BE$13, 1,FALSE)), "対象外")</f>
        <v>処遇改善加算Ⅴ（１）</v>
      </c>
      <c r="AR24" s="736" t="str">
        <f>IF(AG24&lt;&gt;"",IF(AH24="○","入力済","未入力"),"")</f>
        <v>入力済</v>
      </c>
      <c r="AS24" s="736" t="str">
        <f>IF(AND(P24&lt;&gt;"", AI24=""), "未入力", "入力済")</f>
        <v>入力済</v>
      </c>
      <c r="AT24" s="736" t="str">
        <f>IF(AND(P24&lt;&gt;"", P24&lt;&gt;"処遇改善加算Ⅳ", AJ24=""), "未入力", "入力済")</f>
        <v>入力済</v>
      </c>
      <c r="AU24" s="736" t="str">
        <f>IFERROR(VLOOKUP(K24, 【参考】数式用２!$BB$5:$BC$50, 2, FALSE), "")</f>
        <v>対象</v>
      </c>
      <c r="AV24" s="736">
        <f>IF(AND(P24&lt;&gt;"処遇改善加算Ⅲ",P24&lt;&gt;"処遇改善加算Ⅳ", P24&lt;&gt;"", AU24&lt;&gt;"対象外"), 1,"")</f>
        <v>1</v>
      </c>
      <c r="AW24" s="736" t="str">
        <f>IFERROR("_"&amp;VLOOKUP(K24, 【参考】数式用２!$AG$2:$AH$50, 2, FALSE), "")</f>
        <v>_32</v>
      </c>
      <c r="AX24" s="1062" t="str">
        <f>IF(AND(P24="処遇改善加算Ⅰ", AL24=""), "未入力","入力済")</f>
        <v>入力済</v>
      </c>
      <c r="AY24" s="1043" t="str">
        <f>G24</f>
        <v>東京都</v>
      </c>
      <c r="AZ24"/>
      <c r="BA24"/>
      <c r="BB24"/>
      <c r="BC24"/>
      <c r="BD24"/>
      <c r="BE24"/>
      <c r="BF24"/>
      <c r="BG24"/>
    </row>
    <row r="25" spans="1:59" ht="14.4" customHeight="1">
      <c r="A25" s="1076"/>
      <c r="B25" s="1029"/>
      <c r="C25" s="1030"/>
      <c r="D25" s="1030"/>
      <c r="E25" s="1030"/>
      <c r="F25" s="1030"/>
      <c r="G25" s="1030"/>
      <c r="H25" s="1030"/>
      <c r="I25" s="1030"/>
      <c r="J25" s="1030"/>
      <c r="K25" s="1030"/>
      <c r="L25" s="1034"/>
      <c r="M25" s="1037"/>
      <c r="N25" s="995"/>
      <c r="O25" s="980"/>
      <c r="P25" s="1064"/>
      <c r="Q25" s="1067"/>
      <c r="R25" s="1070"/>
      <c r="S25" s="1073"/>
      <c r="T25" s="989"/>
      <c r="U25" s="1073"/>
      <c r="V25" s="989"/>
      <c r="W25" s="1073"/>
      <c r="X25" s="989"/>
      <c r="Y25" s="1073"/>
      <c r="Z25" s="989"/>
      <c r="AA25" s="989"/>
      <c r="AB25" s="989"/>
      <c r="AC25" s="992"/>
      <c r="AD25" s="983"/>
      <c r="AE25" s="986"/>
      <c r="AF25" s="1049"/>
      <c r="AG25" s="983"/>
      <c r="AH25" s="1052"/>
      <c r="AI25" s="1049"/>
      <c r="AJ25" s="1049"/>
      <c r="AK25" s="1055"/>
      <c r="AL25" s="1058"/>
      <c r="AM25" s="1046" t="str">
        <f t="shared" ref="AM25" si="7">IF(AND(P24&lt;&gt;"", OR(W24&lt;&gt;8,Y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 s="326"/>
      <c r="AO25" s="1044"/>
      <c r="AP25" s="1061"/>
      <c r="AQ25" s="977"/>
      <c r="AR25" s="736"/>
      <c r="AS25" s="736"/>
      <c r="AT25" s="736"/>
      <c r="AU25" s="736"/>
      <c r="AV25" s="736"/>
      <c r="AW25" s="736"/>
      <c r="AX25" s="1062"/>
      <c r="AY25" s="1044"/>
      <c r="AZ25"/>
      <c r="BA25"/>
      <c r="BB25"/>
      <c r="BC25"/>
      <c r="BD25"/>
      <c r="BE25"/>
      <c r="BF25"/>
      <c r="BG25"/>
    </row>
    <row r="26" spans="1:59" ht="14.4" customHeight="1">
      <c r="A26" s="1077"/>
      <c r="B26" s="1029"/>
      <c r="C26" s="1030"/>
      <c r="D26" s="1030"/>
      <c r="E26" s="1030"/>
      <c r="F26" s="1030"/>
      <c r="G26" s="1030"/>
      <c r="H26" s="1030"/>
      <c r="I26" s="1030"/>
      <c r="J26" s="1030"/>
      <c r="K26" s="1030"/>
      <c r="L26" s="1034"/>
      <c r="M26" s="1037"/>
      <c r="N26" s="995"/>
      <c r="O26" s="980"/>
      <c r="P26" s="1064"/>
      <c r="Q26" s="1067"/>
      <c r="R26" s="1070"/>
      <c r="S26" s="1073"/>
      <c r="T26" s="989"/>
      <c r="U26" s="1073"/>
      <c r="V26" s="989"/>
      <c r="W26" s="1073"/>
      <c r="X26" s="989"/>
      <c r="Y26" s="1073"/>
      <c r="Z26" s="989"/>
      <c r="AA26" s="989"/>
      <c r="AB26" s="989"/>
      <c r="AC26" s="992"/>
      <c r="AD26" s="983"/>
      <c r="AE26" s="986"/>
      <c r="AF26" s="1049"/>
      <c r="AG26" s="983"/>
      <c r="AH26" s="1052"/>
      <c r="AI26" s="1049"/>
      <c r="AJ26" s="1049"/>
      <c r="AK26" s="1055"/>
      <c r="AL26" s="1058"/>
      <c r="AM26" s="1047"/>
      <c r="AN26" s="326"/>
      <c r="AO26" s="1044"/>
      <c r="AP26" s="1061"/>
      <c r="AQ26" s="977"/>
      <c r="AR26" s="736"/>
      <c r="AS26" s="736"/>
      <c r="AT26" s="736"/>
      <c r="AU26" s="736"/>
      <c r="AV26" s="736"/>
      <c r="AW26" s="736"/>
      <c r="AX26" s="1062"/>
      <c r="AY26" s="1044"/>
      <c r="AZ26"/>
      <c r="BA26"/>
      <c r="BB26"/>
      <c r="BC26"/>
      <c r="BD26"/>
      <c r="BE26"/>
      <c r="BF26"/>
      <c r="BG26"/>
    </row>
    <row r="27" spans="1:59" ht="30" customHeight="1" thickBot="1">
      <c r="A27" s="1077"/>
      <c r="B27" s="1039"/>
      <c r="C27" s="1040"/>
      <c r="D27" s="1040"/>
      <c r="E27" s="1040"/>
      <c r="F27" s="1040"/>
      <c r="G27" s="1040"/>
      <c r="H27" s="1040"/>
      <c r="I27" s="1040"/>
      <c r="J27" s="1040"/>
      <c r="K27" s="1040"/>
      <c r="L27" s="1035"/>
      <c r="M27" s="1038"/>
      <c r="N27" s="996"/>
      <c r="O27" s="981"/>
      <c r="P27" s="1065"/>
      <c r="Q27" s="1068"/>
      <c r="R27" s="1071"/>
      <c r="S27" s="1074"/>
      <c r="T27" s="990"/>
      <c r="U27" s="1074"/>
      <c r="V27" s="990"/>
      <c r="W27" s="1074"/>
      <c r="X27" s="990"/>
      <c r="Y27" s="1074"/>
      <c r="Z27" s="990"/>
      <c r="AA27" s="990"/>
      <c r="AB27" s="990"/>
      <c r="AC27" s="993"/>
      <c r="AD27" s="984"/>
      <c r="AE27" s="987"/>
      <c r="AF27" s="1050"/>
      <c r="AG27" s="984"/>
      <c r="AH27" s="1053"/>
      <c r="AI27" s="1050"/>
      <c r="AJ27" s="1050"/>
      <c r="AK27" s="1056"/>
      <c r="AL27" s="1059"/>
      <c r="AM27" s="573" t="str">
        <f t="shared" ref="AM27" si="8">IF(P24="","",
IF(OR(AF24="",
AND(AG24&lt;&gt;"",AH24=""),
AND(P24&lt;&gt;"",AI24=""),
AND(P24&lt;&gt;"処遇改善加算Ⅳ",AJ24=""),
AND(OR(P24="処遇改善加算Ⅰ",P24="処遇改善加算Ⅱ"),AU24="対象",AK24=""),
AND(P24="処遇改善加算Ⅰ",AL24="")),
"！記入が必要な欄（オレンジ色のセル）に空欄があります。空欄を埋めてください。",""))</f>
        <v/>
      </c>
      <c r="AN27" s="326"/>
      <c r="AO27" s="1045"/>
      <c r="AP27" s="1061"/>
      <c r="AQ27" s="1060"/>
      <c r="AR27" s="736"/>
      <c r="AS27" s="736"/>
      <c r="AT27" s="736"/>
      <c r="AU27" s="736"/>
      <c r="AV27" s="736"/>
      <c r="AW27" s="736"/>
      <c r="AX27" s="1062"/>
      <c r="AY27" s="1045"/>
      <c r="AZ27"/>
      <c r="BA27"/>
      <c r="BB27"/>
      <c r="BC27"/>
      <c r="BD27"/>
      <c r="BE27"/>
      <c r="BF27"/>
      <c r="BG27"/>
    </row>
    <row r="28" spans="1:59" ht="30" customHeight="1">
      <c r="A28" s="1075">
        <v>5</v>
      </c>
      <c r="B28" s="1027" t="str">
        <f>IF(基本情報入力シート!B43="", "",基本情報入力シート!B43)</f>
        <v>1314567895</v>
      </c>
      <c r="C28" s="1028"/>
      <c r="D28" s="1028"/>
      <c r="E28" s="1028"/>
      <c r="F28" s="1028"/>
      <c r="G28" s="1028" t="str">
        <f>IF(基本情報入力シート!L43="", "",基本情報入力シート!L43)</f>
        <v>東京都</v>
      </c>
      <c r="H28" s="1028" t="str">
        <f>IF(基本情報入力シート!Q43="", "",基本情報入力シート!Q43)</f>
        <v>東京都</v>
      </c>
      <c r="I28" s="1028" t="str">
        <f>IF(基本情報入力シート!V43="", "",基本情報入力シート!V43)</f>
        <v>八王子市</v>
      </c>
      <c r="J28" s="1028" t="str">
        <f>IF(基本情報入力シート!W43="", "",基本情報入力シート!W43)</f>
        <v>障害福祉事業所名称０５</v>
      </c>
      <c r="K28" s="1028" t="str">
        <f>IF(基本情報入力シート!X43="", "",基本情報入力シート!X43)</f>
        <v>障害者支援施設：生活介護</v>
      </c>
      <c r="L28" s="1033">
        <f>IF(基本情報入力シート!AC43=0, "",基本情報入力シート!AC43)</f>
        <v>11849100</v>
      </c>
      <c r="M28" s="1036"/>
      <c r="N28" s="994" t="s">
        <v>224</v>
      </c>
      <c r="O28" s="979">
        <f>IFERROR(VLOOKUP(K28,【参考】数式用２!$A$2:$AD$50,MATCH(N28,【参考】数式用２!$C$4:$AD$4,0)+2,0),"")</f>
        <v>6.7000000000000004E-2</v>
      </c>
      <c r="P28" s="1063" t="s">
        <v>224</v>
      </c>
      <c r="Q28" s="1066">
        <f>IFERROR(VLOOKUP(K28,【参考】数式用２!$A$2:$AC$50,MATCH(P28,【参考】数式用２!$C$4:$AC$4,0)+2,0),"")</f>
        <v>6.7000000000000004E-2</v>
      </c>
      <c r="R28" s="1069" t="s">
        <v>141</v>
      </c>
      <c r="S28" s="1072">
        <v>7</v>
      </c>
      <c r="T28" s="988" t="s">
        <v>217</v>
      </c>
      <c r="U28" s="1072">
        <v>4</v>
      </c>
      <c r="V28" s="988" t="s">
        <v>218</v>
      </c>
      <c r="W28" s="1072">
        <v>8</v>
      </c>
      <c r="X28" s="988" t="s">
        <v>217</v>
      </c>
      <c r="Y28" s="1072">
        <v>3</v>
      </c>
      <c r="Z28" s="988" t="s">
        <v>219</v>
      </c>
      <c r="AA28" s="988" t="s">
        <v>72</v>
      </c>
      <c r="AB28" s="988">
        <f>IF(S28&gt;=1,(W28*12+Y28)-(S28*12+U28)+1,"")</f>
        <v>12</v>
      </c>
      <c r="AC28" s="991" t="s">
        <v>220</v>
      </c>
      <c r="AD28" s="982">
        <f>IFERROR(ROUNDDOWN(ROUND(L28*Q28,0),0)*AB28,"")</f>
        <v>9526680</v>
      </c>
      <c r="AE28" s="985">
        <f>IFERROR(ROUNDDOWN(ROUNDDOWN(ROUND(L28*VLOOKUP(K28,【参考】数式用２!$A$2:$AC$50,MATCH("処遇改善加算Ⅳ",【参考】数式用２!$C$4:$O$4,0)+2,0),0),0)*AB28*0.5,0), "")</f>
        <v>4763340</v>
      </c>
      <c r="AF28" s="1048" t="s">
        <v>2339</v>
      </c>
      <c r="AG28" s="982" t="str">
        <f>IF(AND(AQ28&lt;&gt;"対象外", P28&lt;&gt;""),ROUNDDOWN(ROUND(L28*VLOOKUP(K28,【参考】数式用２!$A$2:$K$50,MATCH("ベア加算あり",【参考】数式用２!$C$4:$K$4,0)+2,0),0),0)*AB28,"")</f>
        <v/>
      </c>
      <c r="AH28" s="1051"/>
      <c r="AI28" s="1048" t="s">
        <v>2339</v>
      </c>
      <c r="AJ28" s="1048"/>
      <c r="AK28" s="1054"/>
      <c r="AL28" s="1057"/>
      <c r="AM28" s="572" t="str">
        <f t="shared" ref="AM28" si="9">IF(Q28="","",IF(Q28&lt;O28,"！加算の要件上は問題ありませんが、令和６年度末の加算率と比較して、令和７年度の加算率が低くなっています。",""))</f>
        <v/>
      </c>
      <c r="AN28" s="326"/>
      <c r="AO28" s="1043" t="str">
        <f>IF(K28&lt;&gt;"","Q列に色付け","")</f>
        <v>Q列に色付け</v>
      </c>
      <c r="AP28" s="1061" t="str">
        <f>IF(AND(AE28&lt;&gt;0,AE28&lt;&gt;""),IF(AF28="○","入力済","未入力"),"")</f>
        <v>入力済</v>
      </c>
      <c r="AQ28" s="976" t="str">
        <f>IFERROR((VLOOKUP(N28, 【参考】数式用２!$BE$5:$BE$13, 1,FALSE)), "対象外")</f>
        <v>対象外</v>
      </c>
      <c r="AR28" s="736" t="str">
        <f>IF(AG28&lt;&gt;"",IF(AH28="○","入力済","未入力"),"")</f>
        <v/>
      </c>
      <c r="AS28" s="736" t="str">
        <f>IF(AND(P28&lt;&gt;"", AI28=""), "未入力", "入力済")</f>
        <v>入力済</v>
      </c>
      <c r="AT28" s="736" t="str">
        <f>IF(AND(P28&lt;&gt;"", P28&lt;&gt;"処遇改善加算Ⅳ", AJ28=""), "未入力", "入力済")</f>
        <v>入力済</v>
      </c>
      <c r="AU28" s="736" t="str">
        <f>IFERROR(VLOOKUP(K28, 【参考】数式用２!$BB$5:$BC$50, 2, FALSE), "")</f>
        <v>対象</v>
      </c>
      <c r="AV28" s="736" t="str">
        <f>IF(AND(P28&lt;&gt;"処遇改善加算Ⅲ",P28&lt;&gt;"処遇改善加算Ⅳ", P28&lt;&gt;"", AU28&lt;&gt;"対象外"), 1,"")</f>
        <v/>
      </c>
      <c r="AW28" s="736" t="str">
        <f>IFERROR("_"&amp;VLOOKUP(K28, 【参考】数式用２!$AG$2:$AH$50, 2, FALSE), "")</f>
        <v>__22</v>
      </c>
      <c r="AX28" s="1062" t="str">
        <f>IF(AND(P28="処遇改善加算Ⅰ", AL28=""), "未入力","入力済")</f>
        <v>入力済</v>
      </c>
      <c r="AY28" s="1043" t="str">
        <f>G28</f>
        <v>東京都</v>
      </c>
      <c r="AZ28"/>
      <c r="BA28"/>
      <c r="BB28"/>
      <c r="BC28"/>
      <c r="BD28"/>
      <c r="BE28"/>
      <c r="BF28"/>
      <c r="BG28"/>
    </row>
    <row r="29" spans="1:59" ht="14.4" customHeight="1">
      <c r="A29" s="1076"/>
      <c r="B29" s="1029"/>
      <c r="C29" s="1030"/>
      <c r="D29" s="1030"/>
      <c r="E29" s="1030"/>
      <c r="F29" s="1030"/>
      <c r="G29" s="1030"/>
      <c r="H29" s="1030"/>
      <c r="I29" s="1030"/>
      <c r="J29" s="1030"/>
      <c r="K29" s="1030"/>
      <c r="L29" s="1034"/>
      <c r="M29" s="1037"/>
      <c r="N29" s="995"/>
      <c r="O29" s="980"/>
      <c r="P29" s="1064"/>
      <c r="Q29" s="1067"/>
      <c r="R29" s="1070"/>
      <c r="S29" s="1073"/>
      <c r="T29" s="989"/>
      <c r="U29" s="1073"/>
      <c r="V29" s="989"/>
      <c r="W29" s="1073"/>
      <c r="X29" s="989"/>
      <c r="Y29" s="1073"/>
      <c r="Z29" s="989"/>
      <c r="AA29" s="989"/>
      <c r="AB29" s="989"/>
      <c r="AC29" s="992"/>
      <c r="AD29" s="983"/>
      <c r="AE29" s="986"/>
      <c r="AF29" s="1049"/>
      <c r="AG29" s="983"/>
      <c r="AH29" s="1052"/>
      <c r="AI29" s="1049"/>
      <c r="AJ29" s="1049"/>
      <c r="AK29" s="1055"/>
      <c r="AL29" s="1058"/>
      <c r="AM29" s="1046" t="str">
        <f t="shared" ref="AM29" si="10">IF(AND(P28&lt;&gt;"", OR(W28&lt;&gt;8,Y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 s="326"/>
      <c r="AO29" s="1044"/>
      <c r="AP29" s="1061"/>
      <c r="AQ29" s="977"/>
      <c r="AR29" s="736"/>
      <c r="AS29" s="736"/>
      <c r="AT29" s="736"/>
      <c r="AU29" s="736"/>
      <c r="AV29" s="736"/>
      <c r="AW29" s="736"/>
      <c r="AX29" s="1062"/>
      <c r="AY29" s="1044"/>
      <c r="AZ29"/>
      <c r="BA29"/>
      <c r="BB29"/>
      <c r="BC29"/>
      <c r="BD29"/>
      <c r="BE29"/>
      <c r="BF29"/>
      <c r="BG29"/>
    </row>
    <row r="30" spans="1:59" ht="14.4" customHeight="1">
      <c r="A30" s="1076"/>
      <c r="B30" s="1029"/>
      <c r="C30" s="1030"/>
      <c r="D30" s="1030"/>
      <c r="E30" s="1030"/>
      <c r="F30" s="1030"/>
      <c r="G30" s="1030"/>
      <c r="H30" s="1030"/>
      <c r="I30" s="1030"/>
      <c r="J30" s="1030"/>
      <c r="K30" s="1030"/>
      <c r="L30" s="1034"/>
      <c r="M30" s="1037"/>
      <c r="N30" s="995"/>
      <c r="O30" s="980"/>
      <c r="P30" s="1064"/>
      <c r="Q30" s="1067"/>
      <c r="R30" s="1070"/>
      <c r="S30" s="1073"/>
      <c r="T30" s="989"/>
      <c r="U30" s="1073"/>
      <c r="V30" s="989"/>
      <c r="W30" s="1073"/>
      <c r="X30" s="989"/>
      <c r="Y30" s="1073"/>
      <c r="Z30" s="989"/>
      <c r="AA30" s="989"/>
      <c r="AB30" s="989"/>
      <c r="AC30" s="992"/>
      <c r="AD30" s="983"/>
      <c r="AE30" s="986"/>
      <c r="AF30" s="1049"/>
      <c r="AG30" s="983"/>
      <c r="AH30" s="1052"/>
      <c r="AI30" s="1049"/>
      <c r="AJ30" s="1049"/>
      <c r="AK30" s="1055"/>
      <c r="AL30" s="1058"/>
      <c r="AM30" s="1047"/>
      <c r="AN30" s="326"/>
      <c r="AO30" s="1044"/>
      <c r="AP30" s="1061"/>
      <c r="AQ30" s="977"/>
      <c r="AR30" s="736"/>
      <c r="AS30" s="736"/>
      <c r="AT30" s="736"/>
      <c r="AU30" s="736"/>
      <c r="AV30" s="736"/>
      <c r="AW30" s="736"/>
      <c r="AX30" s="1062"/>
      <c r="AY30" s="1044"/>
      <c r="AZ30"/>
      <c r="BA30"/>
      <c r="BB30"/>
      <c r="BC30"/>
      <c r="BD30"/>
      <c r="BE30"/>
      <c r="BF30"/>
      <c r="BG30"/>
    </row>
    <row r="31" spans="1:59" ht="30" customHeight="1" thickBot="1">
      <c r="A31" s="1078"/>
      <c r="B31" s="1031"/>
      <c r="C31" s="1032"/>
      <c r="D31" s="1032"/>
      <c r="E31" s="1032"/>
      <c r="F31" s="1032"/>
      <c r="G31" s="1032"/>
      <c r="H31" s="1032"/>
      <c r="I31" s="1032"/>
      <c r="J31" s="1032"/>
      <c r="K31" s="1032"/>
      <c r="L31" s="1035"/>
      <c r="M31" s="1038"/>
      <c r="N31" s="996"/>
      <c r="O31" s="981"/>
      <c r="P31" s="1065"/>
      <c r="Q31" s="1068"/>
      <c r="R31" s="1071"/>
      <c r="S31" s="1074"/>
      <c r="T31" s="990"/>
      <c r="U31" s="1074"/>
      <c r="V31" s="990"/>
      <c r="W31" s="1074"/>
      <c r="X31" s="990"/>
      <c r="Y31" s="1074"/>
      <c r="Z31" s="990"/>
      <c r="AA31" s="990"/>
      <c r="AB31" s="990"/>
      <c r="AC31" s="993"/>
      <c r="AD31" s="984"/>
      <c r="AE31" s="987"/>
      <c r="AF31" s="1050"/>
      <c r="AG31" s="984"/>
      <c r="AH31" s="1053"/>
      <c r="AI31" s="1050"/>
      <c r="AJ31" s="1050"/>
      <c r="AK31" s="1056"/>
      <c r="AL31" s="1059"/>
      <c r="AM31" s="573" t="str">
        <f t="shared" ref="AM31" si="11">IF(P28="","",
IF(OR(AF28="",
AND(AG28&lt;&gt;"",AH28=""),
AND(P28&lt;&gt;"",AI28=""),
AND(P28&lt;&gt;"処遇改善加算Ⅳ",AJ28=""),
AND(OR(P28="処遇改善加算Ⅰ",P28="処遇改善加算Ⅱ"),AU28="対象",AK28=""),
AND(P28="処遇改善加算Ⅰ",AL28="")),
"！記入が必要な欄（オレンジ色のセル）に空欄があります。空欄を埋めてください。",""))</f>
        <v/>
      </c>
      <c r="AN31" s="326"/>
      <c r="AO31" s="1045"/>
      <c r="AP31" s="1061"/>
      <c r="AQ31" s="1060"/>
      <c r="AR31" s="736"/>
      <c r="AS31" s="736"/>
      <c r="AT31" s="736"/>
      <c r="AU31" s="736"/>
      <c r="AV31" s="736"/>
      <c r="AW31" s="736"/>
      <c r="AX31" s="1062"/>
      <c r="AY31" s="1045"/>
      <c r="AZ31"/>
      <c r="BA31"/>
      <c r="BB31"/>
      <c r="BC31"/>
      <c r="BD31"/>
      <c r="BE31"/>
      <c r="BF31"/>
      <c r="BG31"/>
    </row>
    <row r="32" spans="1:59" ht="30" customHeight="1">
      <c r="A32" s="1154">
        <v>6</v>
      </c>
      <c r="B32" s="1041" t="str">
        <f>IF(基本情報入力シート!B44="", "",基本情報入力シート!B44)</f>
        <v>1314567896</v>
      </c>
      <c r="C32" s="1042"/>
      <c r="D32" s="1042"/>
      <c r="E32" s="1042"/>
      <c r="F32" s="1042"/>
      <c r="G32" s="1042" t="str">
        <f>IF(基本情報入力シート!L44="", "",基本情報入力シート!L44)</f>
        <v>東京都</v>
      </c>
      <c r="H32" s="1042" t="str">
        <f>IF(基本情報入力シート!Q44="", "",基本情報入力シート!Q44)</f>
        <v>東京都</v>
      </c>
      <c r="I32" s="1042" t="str">
        <f>IF(基本情報入力シート!V44="", "",基本情報入力シート!V44)</f>
        <v>調布市</v>
      </c>
      <c r="J32" s="1042" t="str">
        <f>IF(基本情報入力シート!W44="", "",基本情報入力シート!W44)</f>
        <v>障害福祉事業所名称０６</v>
      </c>
      <c r="K32" s="1042" t="str">
        <f>IF(基本情報入力シート!X44="", "",基本情報入力シート!X44)</f>
        <v>就労移行支援（養成施設）</v>
      </c>
      <c r="L32" s="1033">
        <f>IF(基本情報入力シート!AC44=0, "",基本情報入力シート!AC44)</f>
        <v>484500</v>
      </c>
      <c r="M32" s="1036"/>
      <c r="N32" s="994" t="s">
        <v>238</v>
      </c>
      <c r="O32" s="979">
        <f>IFERROR(VLOOKUP(K32,【参考】数式用２!$A$2:$AD$50,MATCH(N32,【参考】数式用２!$C$4:$AD$4,0)+2,0),"")</f>
        <v>3.4999999999999996E-2</v>
      </c>
      <c r="P32" s="1063" t="s">
        <v>224</v>
      </c>
      <c r="Q32" s="1066">
        <f>IFERROR(VLOOKUP(K32,【参考】数式用２!$A$2:$AC$50,MATCH(P32,【参考】数式用２!$C$4:$AC$4,0)+2,0),"")</f>
        <v>6.8999999999999992E-2</v>
      </c>
      <c r="R32" s="1069" t="s">
        <v>141</v>
      </c>
      <c r="S32" s="1072">
        <v>7</v>
      </c>
      <c r="T32" s="988" t="s">
        <v>217</v>
      </c>
      <c r="U32" s="1072">
        <v>4</v>
      </c>
      <c r="V32" s="988" t="s">
        <v>218</v>
      </c>
      <c r="W32" s="1072">
        <v>8</v>
      </c>
      <c r="X32" s="988" t="s">
        <v>217</v>
      </c>
      <c r="Y32" s="1072">
        <v>3</v>
      </c>
      <c r="Z32" s="988" t="s">
        <v>219</v>
      </c>
      <c r="AA32" s="988" t="s">
        <v>72</v>
      </c>
      <c r="AB32" s="988">
        <f>IF(S32&gt;=1,(W32*12+Y32)-(S32*12+U32)+1,"")</f>
        <v>12</v>
      </c>
      <c r="AC32" s="991" t="s">
        <v>220</v>
      </c>
      <c r="AD32" s="982">
        <f>IFERROR(ROUNDDOWN(ROUND(L32*Q32,0),0)*AB32,"")</f>
        <v>401172</v>
      </c>
      <c r="AE32" s="985">
        <f>IFERROR(ROUNDDOWN(ROUNDDOWN(ROUND(L32*VLOOKUP(K32,【参考】数式用２!$A$2:$AC$50,MATCH("処遇改善加算Ⅳ",【参考】数式用２!$C$4:$O$4,0)+2,0),0),0)*AB32*0.5,0), "")</f>
        <v>200586</v>
      </c>
      <c r="AF32" s="1048" t="s">
        <v>2339</v>
      </c>
      <c r="AG32" s="982">
        <f>IF(AND(AQ32&lt;&gt;"対象外", P32&lt;&gt;""),ROUNDDOWN(ROUND(L32*VLOOKUP(K32,【参考】数式用２!$A$2:$K$50,MATCH("ベア加算あり",【参考】数式用２!$C$4:$K$4,0)+2,0),0),0)*AB32,"")</f>
        <v>75588</v>
      </c>
      <c r="AH32" s="1051" t="s">
        <v>2339</v>
      </c>
      <c r="AI32" s="1048" t="s">
        <v>221</v>
      </c>
      <c r="AJ32" s="1048"/>
      <c r="AK32" s="1054"/>
      <c r="AL32" s="1057"/>
      <c r="AM32" s="572" t="str">
        <f t="shared" ref="AM32" si="12">IF(Q32="","",IF(Q32&lt;O32,"！加算の要件上は問題ありませんが、令和６年度末の加算率と比較して、令和７年度の加算率が低くなっています。",""))</f>
        <v/>
      </c>
      <c r="AN32" s="326"/>
      <c r="AO32" s="1044" t="str">
        <f>IF(K32&lt;&gt;"","Q列に色付け","")</f>
        <v>Q列に色付け</v>
      </c>
      <c r="AP32" s="1061" t="str">
        <f>IF(AND(AE32&lt;&gt;0,AE32&lt;&gt;""),IF(AF32="○","入力済","未入力"),"")</f>
        <v>入力済</v>
      </c>
      <c r="AQ32" s="976" t="str">
        <f>IFERROR((VLOOKUP(N32, 【参考】数式用２!$BE$5:$BE$13, 1,FALSE)), "対象外")</f>
        <v>処遇改善加算Ⅴ（14）</v>
      </c>
      <c r="AR32" s="736" t="str">
        <f>IF(AG32&lt;&gt;"",IF(AH32="○","入力済","未入力"),"")</f>
        <v>入力済</v>
      </c>
      <c r="AS32" s="736" t="str">
        <f>IF(AND(P32&lt;&gt;"", AI32=""), "未入力", "入力済")</f>
        <v>入力済</v>
      </c>
      <c r="AT32" s="736" t="str">
        <f>IF(AND(P32&lt;&gt;"", P32&lt;&gt;"処遇改善加算Ⅳ", AJ32=""), "未入力", "入力済")</f>
        <v>入力済</v>
      </c>
      <c r="AU32" s="736" t="str">
        <f>IFERROR(VLOOKUP(K32, 【参考】数式用２!$BB$5:$BC$50, 2, FALSE), "")</f>
        <v>対象</v>
      </c>
      <c r="AV32" s="736" t="str">
        <f>IF(AND(P32&lt;&gt;"処遇改善加算Ⅲ",P32&lt;&gt;"処遇改善加算Ⅳ", P32&lt;&gt;"", AU32&lt;&gt;"対象外"), 1,"")</f>
        <v/>
      </c>
      <c r="AW32" s="736" t="str">
        <f>IFERROR("_"&amp;VLOOKUP(K32, 【参考】数式用２!$AG$2:$AH$50, 2, FALSE), "")</f>
        <v>_44</v>
      </c>
      <c r="AX32" s="1062" t="str">
        <f>IF(AND(P32="処遇改善加算Ⅰ", AL32=""), "未入力","入力済")</f>
        <v>入力済</v>
      </c>
      <c r="AY32" s="1043" t="str">
        <f>G32</f>
        <v>東京都</v>
      </c>
      <c r="AZ32"/>
      <c r="BA32"/>
      <c r="BB32"/>
      <c r="BC32"/>
      <c r="BD32"/>
      <c r="BE32"/>
      <c r="BF32"/>
      <c r="BG32"/>
    </row>
    <row r="33" spans="1:59" ht="14.4" customHeight="1">
      <c r="A33" s="1076"/>
      <c r="B33" s="1029"/>
      <c r="C33" s="1030"/>
      <c r="D33" s="1030"/>
      <c r="E33" s="1030"/>
      <c r="F33" s="1030"/>
      <c r="G33" s="1030"/>
      <c r="H33" s="1030"/>
      <c r="I33" s="1030"/>
      <c r="J33" s="1030"/>
      <c r="K33" s="1030"/>
      <c r="L33" s="1034"/>
      <c r="M33" s="1037"/>
      <c r="N33" s="995"/>
      <c r="O33" s="980"/>
      <c r="P33" s="1064"/>
      <c r="Q33" s="1067"/>
      <c r="R33" s="1070"/>
      <c r="S33" s="1073"/>
      <c r="T33" s="989"/>
      <c r="U33" s="1073"/>
      <c r="V33" s="989"/>
      <c r="W33" s="1073"/>
      <c r="X33" s="989"/>
      <c r="Y33" s="1073"/>
      <c r="Z33" s="989"/>
      <c r="AA33" s="989"/>
      <c r="AB33" s="989"/>
      <c r="AC33" s="992"/>
      <c r="AD33" s="983"/>
      <c r="AE33" s="986"/>
      <c r="AF33" s="1049"/>
      <c r="AG33" s="983"/>
      <c r="AH33" s="1052"/>
      <c r="AI33" s="1049"/>
      <c r="AJ33" s="1049"/>
      <c r="AK33" s="1055"/>
      <c r="AL33" s="1058"/>
      <c r="AM33" s="1046" t="str">
        <f t="shared" ref="AM33" si="13">IF(AND(P32&lt;&gt;"", OR(W32&lt;&gt;8,Y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 s="326"/>
      <c r="AO33" s="1044"/>
      <c r="AP33" s="1061"/>
      <c r="AQ33" s="977"/>
      <c r="AR33" s="736"/>
      <c r="AS33" s="736"/>
      <c r="AT33" s="736"/>
      <c r="AU33" s="736"/>
      <c r="AV33" s="736"/>
      <c r="AW33" s="736"/>
      <c r="AX33" s="1062"/>
      <c r="AY33" s="1044"/>
      <c r="AZ33"/>
      <c r="BA33"/>
      <c r="BB33"/>
      <c r="BC33"/>
      <c r="BD33"/>
      <c r="BE33"/>
      <c r="BF33"/>
      <c r="BG33"/>
    </row>
    <row r="34" spans="1:59" ht="14.4" customHeight="1">
      <c r="A34" s="1077"/>
      <c r="B34" s="1029"/>
      <c r="C34" s="1030"/>
      <c r="D34" s="1030"/>
      <c r="E34" s="1030"/>
      <c r="F34" s="1030"/>
      <c r="G34" s="1030"/>
      <c r="H34" s="1030"/>
      <c r="I34" s="1030"/>
      <c r="J34" s="1030"/>
      <c r="K34" s="1030"/>
      <c r="L34" s="1034"/>
      <c r="M34" s="1037"/>
      <c r="N34" s="995"/>
      <c r="O34" s="980"/>
      <c r="P34" s="1064"/>
      <c r="Q34" s="1067"/>
      <c r="R34" s="1070"/>
      <c r="S34" s="1073"/>
      <c r="T34" s="989"/>
      <c r="U34" s="1073"/>
      <c r="V34" s="989"/>
      <c r="W34" s="1073"/>
      <c r="X34" s="989"/>
      <c r="Y34" s="1073"/>
      <c r="Z34" s="989"/>
      <c r="AA34" s="989"/>
      <c r="AB34" s="989"/>
      <c r="AC34" s="992"/>
      <c r="AD34" s="983"/>
      <c r="AE34" s="986"/>
      <c r="AF34" s="1049"/>
      <c r="AG34" s="983"/>
      <c r="AH34" s="1052"/>
      <c r="AI34" s="1049"/>
      <c r="AJ34" s="1049"/>
      <c r="AK34" s="1055"/>
      <c r="AL34" s="1058"/>
      <c r="AM34" s="1047"/>
      <c r="AN34" s="326"/>
      <c r="AO34" s="1044"/>
      <c r="AP34" s="1061"/>
      <c r="AQ34" s="977"/>
      <c r="AR34" s="736"/>
      <c r="AS34" s="736"/>
      <c r="AT34" s="736"/>
      <c r="AU34" s="736"/>
      <c r="AV34" s="736"/>
      <c r="AW34" s="736"/>
      <c r="AX34" s="1062"/>
      <c r="AY34" s="1044"/>
      <c r="AZ34"/>
      <c r="BA34"/>
      <c r="BB34"/>
      <c r="BC34"/>
      <c r="BD34"/>
      <c r="BE34"/>
      <c r="BF34"/>
      <c r="BG34"/>
    </row>
    <row r="35" spans="1:59" ht="30" customHeight="1" thickBot="1">
      <c r="A35" s="1078"/>
      <c r="B35" s="1031"/>
      <c r="C35" s="1032"/>
      <c r="D35" s="1032"/>
      <c r="E35" s="1032"/>
      <c r="F35" s="1032"/>
      <c r="G35" s="1032"/>
      <c r="H35" s="1032"/>
      <c r="I35" s="1032"/>
      <c r="J35" s="1032"/>
      <c r="K35" s="1032"/>
      <c r="L35" s="1035"/>
      <c r="M35" s="1038"/>
      <c r="N35" s="996"/>
      <c r="O35" s="981"/>
      <c r="P35" s="1065"/>
      <c r="Q35" s="1068"/>
      <c r="R35" s="1071"/>
      <c r="S35" s="1074"/>
      <c r="T35" s="990"/>
      <c r="U35" s="1074"/>
      <c r="V35" s="990"/>
      <c r="W35" s="1074"/>
      <c r="X35" s="990"/>
      <c r="Y35" s="1074"/>
      <c r="Z35" s="990"/>
      <c r="AA35" s="990"/>
      <c r="AB35" s="990"/>
      <c r="AC35" s="993"/>
      <c r="AD35" s="984"/>
      <c r="AE35" s="987"/>
      <c r="AF35" s="1050"/>
      <c r="AG35" s="984"/>
      <c r="AH35" s="1053"/>
      <c r="AI35" s="1050"/>
      <c r="AJ35" s="1050"/>
      <c r="AK35" s="1056"/>
      <c r="AL35" s="1059"/>
      <c r="AM35" s="573" t="str">
        <f t="shared" ref="AM35" si="14">IF(P32="","",
IF(OR(AF32="",
AND(AG32&lt;&gt;"",AH32=""),
AND(P32&lt;&gt;"",AI32=""),
AND(P32&lt;&gt;"処遇改善加算Ⅳ",AJ32=""),
AND(OR(P32="処遇改善加算Ⅰ",P32="処遇改善加算Ⅱ"),AU32="対象",AK32=""),
AND(P32="処遇改善加算Ⅰ",AL32="")),
"！記入が必要な欄（オレンジ色のセル）に空欄があります。空欄を埋めてください。",""))</f>
        <v/>
      </c>
      <c r="AN35" s="326"/>
      <c r="AO35" s="1045"/>
      <c r="AP35" s="1061"/>
      <c r="AQ35" s="1060"/>
      <c r="AR35" s="736"/>
      <c r="AS35" s="736"/>
      <c r="AT35" s="736"/>
      <c r="AU35" s="736"/>
      <c r="AV35" s="736"/>
      <c r="AW35" s="736"/>
      <c r="AX35" s="1062"/>
      <c r="AY35" s="1045"/>
      <c r="AZ35"/>
      <c r="BA35"/>
      <c r="BB35"/>
      <c r="BC35"/>
      <c r="BD35"/>
      <c r="BE35"/>
      <c r="BF35"/>
      <c r="BG35"/>
    </row>
    <row r="36" spans="1:59" ht="30" customHeight="1">
      <c r="A36" s="1075">
        <v>7</v>
      </c>
      <c r="B36" s="1027" t="str">
        <f>IF(基本情報入力シート!B45="", "",基本情報入力シート!B45)</f>
        <v/>
      </c>
      <c r="C36" s="1028"/>
      <c r="D36" s="1028"/>
      <c r="E36" s="1028"/>
      <c r="F36" s="1028"/>
      <c r="G36" s="1028" t="str">
        <f>IF(基本情報入力シート!L45="", "",基本情報入力シート!L45)</f>
        <v/>
      </c>
      <c r="H36" s="1028" t="str">
        <f>IF(基本情報入力シート!Q45="", "",基本情報入力シート!Q45)</f>
        <v/>
      </c>
      <c r="I36" s="1028" t="str">
        <f>IF(基本情報入力シート!V45="", "",基本情報入力シート!V45)</f>
        <v/>
      </c>
      <c r="J36" s="1028" t="str">
        <f>IF(基本情報入力シート!W45="", "",基本情報入力シート!W45)</f>
        <v/>
      </c>
      <c r="K36" s="1028" t="str">
        <f>IF(基本情報入力シート!X45="", "",基本情報入力シート!X45)</f>
        <v/>
      </c>
      <c r="L36" s="1033" t="str">
        <f>IF(基本情報入力シート!AC45=0, "",基本情報入力シート!AC45)</f>
        <v/>
      </c>
      <c r="M36" s="1036"/>
      <c r="N36" s="994"/>
      <c r="O36" s="979" t="str">
        <f>IFERROR(VLOOKUP(K36,【参考】数式用２!$A$2:$AD$50,MATCH(N36,【参考】数式用２!$C$4:$AD$4,0)+2,0),"")</f>
        <v/>
      </c>
      <c r="P36" s="1063"/>
      <c r="Q36" s="1066" t="str">
        <f>IFERROR(VLOOKUP(K36,【参考】数式用２!$A$2:$AC$50,MATCH(P36,【参考】数式用２!$C$4:$AC$4,0)+2,0),"")</f>
        <v/>
      </c>
      <c r="R36" s="1069" t="s">
        <v>141</v>
      </c>
      <c r="S36" s="1072"/>
      <c r="T36" s="988" t="s">
        <v>217</v>
      </c>
      <c r="U36" s="1072"/>
      <c r="V36" s="988" t="s">
        <v>218</v>
      </c>
      <c r="W36" s="1072"/>
      <c r="X36" s="988" t="s">
        <v>217</v>
      </c>
      <c r="Y36" s="1072"/>
      <c r="Z36" s="988" t="s">
        <v>219</v>
      </c>
      <c r="AA36" s="988" t="s">
        <v>72</v>
      </c>
      <c r="AB36" s="988" t="str">
        <f>IF(S36&gt;=1,(W36*12+Y36)-(S36*12+U36)+1,"")</f>
        <v/>
      </c>
      <c r="AC36" s="991" t="s">
        <v>220</v>
      </c>
      <c r="AD36" s="982" t="str">
        <f>IFERROR(ROUNDDOWN(ROUND(L36*Q36,0),0)*AB36,"")</f>
        <v/>
      </c>
      <c r="AE36" s="985" t="str">
        <f>IFERROR(ROUNDDOWN(ROUNDDOWN(ROUND(L36*VLOOKUP(K36,【参考】数式用２!$A$2:$AC$50,MATCH("処遇改善加算Ⅳ",【参考】数式用２!$C$4:$O$4,0)+2,0),0),0)*AB36*0.5,0), "")</f>
        <v/>
      </c>
      <c r="AF36" s="1048"/>
      <c r="AG36" s="982" t="str">
        <f>IF(AND(AQ36&lt;&gt;"対象外", P36&lt;&gt;""),ROUNDDOWN(ROUND(L36*VLOOKUP(K36,【参考】数式用２!$A$2:$K$50,MATCH("ベア加算あり",【参考】数式用２!$C$4:$K$4,0)+2,0),0),0)*AB36,"")</f>
        <v/>
      </c>
      <c r="AH36" s="1051"/>
      <c r="AI36" s="1048"/>
      <c r="AJ36" s="1048"/>
      <c r="AK36" s="1054"/>
      <c r="AL36" s="1057"/>
      <c r="AM36" s="572" t="str">
        <f t="shared" ref="AM36" si="15">IF(Q36="","",IF(Q36&lt;O36,"！加算の要件上は問題ありませんが、令和６年度末の加算率と比較して、令和７年度の加算率が低くなっています。",""))</f>
        <v/>
      </c>
      <c r="AN36" s="326"/>
      <c r="AO36" s="1043" t="str">
        <f>IF(K36&lt;&gt;"","Q列に色付け","")</f>
        <v/>
      </c>
      <c r="AP36" s="1061" t="str">
        <f>IF(AND(AE36&lt;&gt;0,AE36&lt;&gt;""),IF(AF36="○","入力済","未入力"),"")</f>
        <v/>
      </c>
      <c r="AQ36" s="976" t="str">
        <f>IFERROR((VLOOKUP(N36, 【参考】数式用２!$BE$5:$BE$13, 1,FALSE)), "対象外")</f>
        <v>対象外</v>
      </c>
      <c r="AR36" s="736" t="str">
        <f>IF(AG36&lt;&gt;"",IF(AH36="○","入力済","未入力"),"")</f>
        <v/>
      </c>
      <c r="AS36" s="736" t="str">
        <f>IF(AND(P36&lt;&gt;"", AI36=""), "未入力", "入力済")</f>
        <v>入力済</v>
      </c>
      <c r="AT36" s="736" t="str">
        <f>IF(AND(P36&lt;&gt;"", P36&lt;&gt;"処遇改善加算Ⅳ", AJ36=""), "未入力", "入力済")</f>
        <v>入力済</v>
      </c>
      <c r="AU36" s="736" t="str">
        <f>IFERROR(VLOOKUP(K36, 【参考】数式用２!$BB$5:$BC$50, 2, FALSE), "")</f>
        <v/>
      </c>
      <c r="AV36" s="736" t="str">
        <f>IF(AND(P36&lt;&gt;"処遇改善加算Ⅲ",P36&lt;&gt;"処遇改善加算Ⅳ", P36&lt;&gt;"", AU36&lt;&gt;"対象外"), 1,"")</f>
        <v/>
      </c>
      <c r="AW36" s="736" t="str">
        <f>IFERROR("_"&amp;VLOOKUP(K36, 【参考】数式用２!$AG$2:$AH$50, 2, FALSE), "")</f>
        <v/>
      </c>
      <c r="AX36" s="1062" t="str">
        <f>IF(AND(P36="処遇改善加算Ⅰ", AL36=""), "未入力","入力済")</f>
        <v>入力済</v>
      </c>
      <c r="AY36" s="1043" t="str">
        <f>G36</f>
        <v/>
      </c>
      <c r="AZ36"/>
      <c r="BA36"/>
      <c r="BB36"/>
      <c r="BC36"/>
      <c r="BD36"/>
      <c r="BE36"/>
      <c r="BF36"/>
      <c r="BG36"/>
    </row>
    <row r="37" spans="1:59" ht="14.4" customHeight="1">
      <c r="A37" s="1076"/>
      <c r="B37" s="1029"/>
      <c r="C37" s="1030"/>
      <c r="D37" s="1030"/>
      <c r="E37" s="1030"/>
      <c r="F37" s="1030"/>
      <c r="G37" s="1030"/>
      <c r="H37" s="1030"/>
      <c r="I37" s="1030"/>
      <c r="J37" s="1030"/>
      <c r="K37" s="1030"/>
      <c r="L37" s="1034"/>
      <c r="M37" s="1037"/>
      <c r="N37" s="995"/>
      <c r="O37" s="980"/>
      <c r="P37" s="1064"/>
      <c r="Q37" s="1067"/>
      <c r="R37" s="1070"/>
      <c r="S37" s="1073"/>
      <c r="T37" s="989"/>
      <c r="U37" s="1073"/>
      <c r="V37" s="989"/>
      <c r="W37" s="1073"/>
      <c r="X37" s="989"/>
      <c r="Y37" s="1073"/>
      <c r="Z37" s="989"/>
      <c r="AA37" s="989"/>
      <c r="AB37" s="989"/>
      <c r="AC37" s="992"/>
      <c r="AD37" s="983"/>
      <c r="AE37" s="986"/>
      <c r="AF37" s="1049"/>
      <c r="AG37" s="983"/>
      <c r="AH37" s="1052"/>
      <c r="AI37" s="1049"/>
      <c r="AJ37" s="1049"/>
      <c r="AK37" s="1055"/>
      <c r="AL37" s="1058"/>
      <c r="AM37" s="1046" t="str">
        <f t="shared" ref="AM37" si="16">IF(AND(P36&lt;&gt;"", OR(W36&lt;&gt;8,Y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 s="326"/>
      <c r="AO37" s="1044"/>
      <c r="AP37" s="1061"/>
      <c r="AQ37" s="977"/>
      <c r="AR37" s="736"/>
      <c r="AS37" s="736"/>
      <c r="AT37" s="736"/>
      <c r="AU37" s="736"/>
      <c r="AV37" s="736"/>
      <c r="AW37" s="736"/>
      <c r="AX37" s="1062"/>
      <c r="AY37" s="1044"/>
      <c r="AZ37"/>
      <c r="BA37"/>
      <c r="BB37"/>
      <c r="BC37"/>
      <c r="BD37"/>
      <c r="BE37"/>
      <c r="BF37"/>
      <c r="BG37"/>
    </row>
    <row r="38" spans="1:59" ht="14.4" customHeight="1">
      <c r="A38" s="1077"/>
      <c r="B38" s="1029"/>
      <c r="C38" s="1030"/>
      <c r="D38" s="1030"/>
      <c r="E38" s="1030"/>
      <c r="F38" s="1030"/>
      <c r="G38" s="1030"/>
      <c r="H38" s="1030"/>
      <c r="I38" s="1030"/>
      <c r="J38" s="1030"/>
      <c r="K38" s="1030"/>
      <c r="L38" s="1034"/>
      <c r="M38" s="1037"/>
      <c r="N38" s="995"/>
      <c r="O38" s="980"/>
      <c r="P38" s="1064"/>
      <c r="Q38" s="1067"/>
      <c r="R38" s="1070"/>
      <c r="S38" s="1073"/>
      <c r="T38" s="989"/>
      <c r="U38" s="1073"/>
      <c r="V38" s="989"/>
      <c r="W38" s="1073"/>
      <c r="X38" s="989"/>
      <c r="Y38" s="1073"/>
      <c r="Z38" s="989"/>
      <c r="AA38" s="989"/>
      <c r="AB38" s="989"/>
      <c r="AC38" s="992"/>
      <c r="AD38" s="983"/>
      <c r="AE38" s="986"/>
      <c r="AF38" s="1049"/>
      <c r="AG38" s="983"/>
      <c r="AH38" s="1052"/>
      <c r="AI38" s="1049"/>
      <c r="AJ38" s="1049"/>
      <c r="AK38" s="1055"/>
      <c r="AL38" s="1058"/>
      <c r="AM38" s="1047"/>
      <c r="AN38" s="326"/>
      <c r="AO38" s="1044"/>
      <c r="AP38" s="1061"/>
      <c r="AQ38" s="977"/>
      <c r="AR38" s="736"/>
      <c r="AS38" s="736"/>
      <c r="AT38" s="736"/>
      <c r="AU38" s="736"/>
      <c r="AV38" s="736"/>
      <c r="AW38" s="736"/>
      <c r="AX38" s="1062"/>
      <c r="AY38" s="1044"/>
      <c r="AZ38"/>
      <c r="BA38"/>
      <c r="BB38"/>
      <c r="BC38"/>
      <c r="BD38"/>
      <c r="BE38"/>
      <c r="BF38"/>
      <c r="BG38"/>
    </row>
    <row r="39" spans="1:59" ht="30" customHeight="1" thickBot="1">
      <c r="A39" s="1078"/>
      <c r="B39" s="1031"/>
      <c r="C39" s="1032"/>
      <c r="D39" s="1032"/>
      <c r="E39" s="1032"/>
      <c r="F39" s="1032"/>
      <c r="G39" s="1032"/>
      <c r="H39" s="1032"/>
      <c r="I39" s="1032"/>
      <c r="J39" s="1032"/>
      <c r="K39" s="1032"/>
      <c r="L39" s="1035"/>
      <c r="M39" s="1038"/>
      <c r="N39" s="996"/>
      <c r="O39" s="981"/>
      <c r="P39" s="1065"/>
      <c r="Q39" s="1068"/>
      <c r="R39" s="1071"/>
      <c r="S39" s="1074"/>
      <c r="T39" s="990"/>
      <c r="U39" s="1074"/>
      <c r="V39" s="990"/>
      <c r="W39" s="1074"/>
      <c r="X39" s="990"/>
      <c r="Y39" s="1074"/>
      <c r="Z39" s="990"/>
      <c r="AA39" s="990"/>
      <c r="AB39" s="990"/>
      <c r="AC39" s="993"/>
      <c r="AD39" s="984"/>
      <c r="AE39" s="987"/>
      <c r="AF39" s="1050"/>
      <c r="AG39" s="984"/>
      <c r="AH39" s="1053"/>
      <c r="AI39" s="1050"/>
      <c r="AJ39" s="1050"/>
      <c r="AK39" s="1056"/>
      <c r="AL39" s="1059"/>
      <c r="AM39" s="573" t="str">
        <f t="shared" ref="AM39" si="17">IF(P36="","",
IF(OR(AF36="",
AND(AG36&lt;&gt;"",AH36=""),
AND(P36&lt;&gt;"",AI36=""),
AND(P36&lt;&gt;"処遇改善加算Ⅳ",AJ36=""),
AND(OR(P36="処遇改善加算Ⅰ",P36="処遇改善加算Ⅱ"),AU36="対象",AK36=""),
AND(P36="処遇改善加算Ⅰ",AL36="")),
"！記入が必要な欄（オレンジ色のセル）に空欄があります。空欄を埋めてください。",""))</f>
        <v/>
      </c>
      <c r="AN39" s="326"/>
      <c r="AO39" s="1045"/>
      <c r="AP39" s="1061"/>
      <c r="AQ39" s="1060"/>
      <c r="AR39" s="736"/>
      <c r="AS39" s="736"/>
      <c r="AT39" s="736"/>
      <c r="AU39" s="736"/>
      <c r="AV39" s="736"/>
      <c r="AW39" s="736"/>
      <c r="AX39" s="1062"/>
      <c r="AY39" s="1045"/>
      <c r="AZ39"/>
      <c r="BA39"/>
      <c r="BB39"/>
      <c r="BC39"/>
      <c r="BD39"/>
      <c r="BE39"/>
      <c r="BF39"/>
      <c r="BG39"/>
    </row>
    <row r="40" spans="1:59" ht="30" customHeight="1">
      <c r="A40" s="1075">
        <v>8</v>
      </c>
      <c r="B40" s="1027" t="str">
        <f>IF(基本情報入力シート!B46="", "",基本情報入力シート!B46)</f>
        <v/>
      </c>
      <c r="C40" s="1028"/>
      <c r="D40" s="1028"/>
      <c r="E40" s="1028"/>
      <c r="F40" s="1028"/>
      <c r="G40" s="1028" t="str">
        <f>IF(基本情報入力シート!L46="", "",基本情報入力シート!L46)</f>
        <v/>
      </c>
      <c r="H40" s="1028" t="str">
        <f>IF(基本情報入力シート!Q46="", "",基本情報入力シート!Q46)</f>
        <v/>
      </c>
      <c r="I40" s="1028" t="str">
        <f>IF(基本情報入力シート!V46="", "",基本情報入力シート!V46)</f>
        <v/>
      </c>
      <c r="J40" s="1028" t="str">
        <f>IF(基本情報入力シート!W46="", "",基本情報入力シート!W46)</f>
        <v/>
      </c>
      <c r="K40" s="1028" t="str">
        <f>IF(基本情報入力シート!X46="", "",基本情報入力シート!X46)</f>
        <v/>
      </c>
      <c r="L40" s="1033" t="str">
        <f>IF(基本情報入力シート!AC46=0, "",基本情報入力シート!AC46)</f>
        <v/>
      </c>
      <c r="M40" s="1036"/>
      <c r="N40" s="994"/>
      <c r="O40" s="979" t="str">
        <f>IFERROR(VLOOKUP(K40,【参考】数式用２!$A$2:$AD$50,MATCH(N40,【参考】数式用２!$C$4:$AD$4,0)+2,0),"")</f>
        <v/>
      </c>
      <c r="P40" s="1063"/>
      <c r="Q40" s="1066" t="str">
        <f>IFERROR(VLOOKUP(K40,【参考】数式用２!$A$2:$AC$50,MATCH(P40,【参考】数式用２!$C$4:$AC$4,0)+2,0),"")</f>
        <v/>
      </c>
      <c r="R40" s="1069" t="s">
        <v>141</v>
      </c>
      <c r="S40" s="1072"/>
      <c r="T40" s="988" t="s">
        <v>217</v>
      </c>
      <c r="U40" s="1072"/>
      <c r="V40" s="988" t="s">
        <v>218</v>
      </c>
      <c r="W40" s="1072"/>
      <c r="X40" s="988" t="s">
        <v>217</v>
      </c>
      <c r="Y40" s="1072"/>
      <c r="Z40" s="988" t="s">
        <v>219</v>
      </c>
      <c r="AA40" s="988" t="s">
        <v>72</v>
      </c>
      <c r="AB40" s="988" t="str">
        <f>IF(S40&gt;=1,(W40*12+Y40)-(S40*12+U40)+1,"")</f>
        <v/>
      </c>
      <c r="AC40" s="991" t="s">
        <v>220</v>
      </c>
      <c r="AD40" s="982" t="str">
        <f>IFERROR(ROUNDDOWN(ROUND(L40*Q40,0),0)*AB40,"")</f>
        <v/>
      </c>
      <c r="AE40" s="985" t="str">
        <f>IFERROR(ROUNDDOWN(ROUNDDOWN(ROUND(L40*VLOOKUP(K40,【参考】数式用２!$A$2:$AC$50,MATCH("処遇改善加算Ⅳ",【参考】数式用２!$C$4:$O$4,0)+2,0),0),0)*AB40*0.5,0), "")</f>
        <v/>
      </c>
      <c r="AF40" s="1048"/>
      <c r="AG40" s="982" t="str">
        <f>IF(AND(AQ40&lt;&gt;"対象外", P40&lt;&gt;""),ROUNDDOWN(ROUND(L40*VLOOKUP(K40,【参考】数式用２!$A$2:$K$50,MATCH("ベア加算あり",【参考】数式用２!$C$4:$K$4,0)+2,0),0),0)*AB40,"")</f>
        <v/>
      </c>
      <c r="AH40" s="1051"/>
      <c r="AI40" s="1048"/>
      <c r="AJ40" s="1048"/>
      <c r="AK40" s="1054"/>
      <c r="AL40" s="1057"/>
      <c r="AM40" s="572" t="str">
        <f t="shared" ref="AM40" si="18">IF(Q40="","",IF(Q40&lt;O40,"！加算の要件上は問題ありませんが、令和６年度末の加算率と比較して、令和７年度の加算率が低くなっています。",""))</f>
        <v/>
      </c>
      <c r="AN40" s="326"/>
      <c r="AO40" s="1043" t="str">
        <f>IF(K40&lt;&gt;"","Q列に色付け","")</f>
        <v/>
      </c>
      <c r="AP40" s="1061" t="str">
        <f>IF(AND(AE40&lt;&gt;0,AE40&lt;&gt;""),IF(AF40="○","入力済","未入力"),"")</f>
        <v/>
      </c>
      <c r="AQ40" s="976" t="str">
        <f>IFERROR((VLOOKUP(N40, 【参考】数式用２!$BE$5:$BE$13, 1,FALSE)), "対象外")</f>
        <v>対象外</v>
      </c>
      <c r="AR40" s="736" t="str">
        <f>IF(AG40&lt;&gt;"",IF(AH40="○","入力済","未入力"),"")</f>
        <v/>
      </c>
      <c r="AS40" s="736" t="str">
        <f>IF(AND(P40&lt;&gt;"", AI40=""), "未入力", "入力済")</f>
        <v>入力済</v>
      </c>
      <c r="AT40" s="736" t="str">
        <f>IF(AND(P40&lt;&gt;"", P40&lt;&gt;"処遇改善加算Ⅳ", AJ40=""), "未入力", "入力済")</f>
        <v>入力済</v>
      </c>
      <c r="AU40" s="736" t="str">
        <f>IFERROR(VLOOKUP(K40, 【参考】数式用２!$BB$5:$BC$50, 2, FALSE), "")</f>
        <v/>
      </c>
      <c r="AV40" s="736" t="str">
        <f>IF(AND(P40&lt;&gt;"処遇改善加算Ⅲ",P40&lt;&gt;"処遇改善加算Ⅳ", P40&lt;&gt;"", AU40&lt;&gt;"対象外"), 1,"")</f>
        <v/>
      </c>
      <c r="AW40" s="736" t="str">
        <f>IFERROR("_"&amp;VLOOKUP(K40, 【参考】数式用２!$AG$2:$AH$50, 2, FALSE), "")</f>
        <v/>
      </c>
      <c r="AX40" s="1062" t="str">
        <f>IF(AND(P40="処遇改善加算Ⅰ", AL40=""), "未入力","入力済")</f>
        <v>入力済</v>
      </c>
      <c r="AY40" s="1043" t="str">
        <f>G40</f>
        <v/>
      </c>
      <c r="AZ40"/>
      <c r="BA40"/>
      <c r="BB40"/>
      <c r="BC40"/>
      <c r="BD40"/>
      <c r="BE40"/>
      <c r="BF40"/>
      <c r="BG40"/>
    </row>
    <row r="41" spans="1:59" ht="14.4" customHeight="1">
      <c r="A41" s="1076"/>
      <c r="B41" s="1029"/>
      <c r="C41" s="1030"/>
      <c r="D41" s="1030"/>
      <c r="E41" s="1030"/>
      <c r="F41" s="1030"/>
      <c r="G41" s="1030"/>
      <c r="H41" s="1030"/>
      <c r="I41" s="1030"/>
      <c r="J41" s="1030"/>
      <c r="K41" s="1030"/>
      <c r="L41" s="1034"/>
      <c r="M41" s="1037"/>
      <c r="N41" s="995"/>
      <c r="O41" s="980"/>
      <c r="P41" s="1064"/>
      <c r="Q41" s="1067"/>
      <c r="R41" s="1070"/>
      <c r="S41" s="1073"/>
      <c r="T41" s="989"/>
      <c r="U41" s="1073"/>
      <c r="V41" s="989"/>
      <c r="W41" s="1073"/>
      <c r="X41" s="989"/>
      <c r="Y41" s="1073"/>
      <c r="Z41" s="989"/>
      <c r="AA41" s="989"/>
      <c r="AB41" s="989"/>
      <c r="AC41" s="992"/>
      <c r="AD41" s="983"/>
      <c r="AE41" s="986"/>
      <c r="AF41" s="1049"/>
      <c r="AG41" s="983"/>
      <c r="AH41" s="1052"/>
      <c r="AI41" s="1049"/>
      <c r="AJ41" s="1049"/>
      <c r="AK41" s="1055"/>
      <c r="AL41" s="1058"/>
      <c r="AM41" s="1046" t="str">
        <f t="shared" ref="AM41" si="19">IF(AND(P40&lt;&gt;"", OR(W40&lt;&gt;8,Y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1" s="326"/>
      <c r="AO41" s="1044"/>
      <c r="AP41" s="1061"/>
      <c r="AQ41" s="977"/>
      <c r="AR41" s="736"/>
      <c r="AS41" s="736"/>
      <c r="AT41" s="736"/>
      <c r="AU41" s="736"/>
      <c r="AV41" s="736"/>
      <c r="AW41" s="736"/>
      <c r="AX41" s="1062"/>
      <c r="AY41" s="1044"/>
      <c r="AZ41"/>
      <c r="BA41"/>
      <c r="BB41"/>
      <c r="BC41"/>
      <c r="BD41"/>
      <c r="BE41"/>
      <c r="BF41"/>
      <c r="BG41"/>
    </row>
    <row r="42" spans="1:59" ht="14.4" customHeight="1">
      <c r="A42" s="1077"/>
      <c r="B42" s="1029"/>
      <c r="C42" s="1030"/>
      <c r="D42" s="1030"/>
      <c r="E42" s="1030"/>
      <c r="F42" s="1030"/>
      <c r="G42" s="1030"/>
      <c r="H42" s="1030"/>
      <c r="I42" s="1030"/>
      <c r="J42" s="1030"/>
      <c r="K42" s="1030"/>
      <c r="L42" s="1034"/>
      <c r="M42" s="1037"/>
      <c r="N42" s="995"/>
      <c r="O42" s="980"/>
      <c r="P42" s="1064"/>
      <c r="Q42" s="1067"/>
      <c r="R42" s="1070"/>
      <c r="S42" s="1073"/>
      <c r="T42" s="989"/>
      <c r="U42" s="1073"/>
      <c r="V42" s="989"/>
      <c r="W42" s="1073"/>
      <c r="X42" s="989"/>
      <c r="Y42" s="1073"/>
      <c r="Z42" s="989"/>
      <c r="AA42" s="989"/>
      <c r="AB42" s="989"/>
      <c r="AC42" s="992"/>
      <c r="AD42" s="983"/>
      <c r="AE42" s="986"/>
      <c r="AF42" s="1049"/>
      <c r="AG42" s="983"/>
      <c r="AH42" s="1052"/>
      <c r="AI42" s="1049"/>
      <c r="AJ42" s="1049"/>
      <c r="AK42" s="1055"/>
      <c r="AL42" s="1058"/>
      <c r="AM42" s="1047"/>
      <c r="AN42" s="326"/>
      <c r="AO42" s="1044"/>
      <c r="AP42" s="1061"/>
      <c r="AQ42" s="977"/>
      <c r="AR42" s="736"/>
      <c r="AS42" s="736"/>
      <c r="AT42" s="736"/>
      <c r="AU42" s="736"/>
      <c r="AV42" s="736"/>
      <c r="AW42" s="736"/>
      <c r="AX42" s="1062"/>
      <c r="AY42" s="1044"/>
      <c r="AZ42"/>
      <c r="BA42"/>
      <c r="BB42"/>
      <c r="BC42"/>
      <c r="BD42"/>
      <c r="BE42"/>
      <c r="BF42"/>
      <c r="BG42"/>
    </row>
    <row r="43" spans="1:59" ht="30" customHeight="1" thickBot="1">
      <c r="A43" s="1078"/>
      <c r="B43" s="1031"/>
      <c r="C43" s="1032"/>
      <c r="D43" s="1032"/>
      <c r="E43" s="1032"/>
      <c r="F43" s="1032"/>
      <c r="G43" s="1032"/>
      <c r="H43" s="1032"/>
      <c r="I43" s="1032"/>
      <c r="J43" s="1032"/>
      <c r="K43" s="1032"/>
      <c r="L43" s="1035"/>
      <c r="M43" s="1038"/>
      <c r="N43" s="996"/>
      <c r="O43" s="981"/>
      <c r="P43" s="1065"/>
      <c r="Q43" s="1068"/>
      <c r="R43" s="1071"/>
      <c r="S43" s="1074"/>
      <c r="T43" s="990"/>
      <c r="U43" s="1074"/>
      <c r="V43" s="990"/>
      <c r="W43" s="1074"/>
      <c r="X43" s="990"/>
      <c r="Y43" s="1074"/>
      <c r="Z43" s="990"/>
      <c r="AA43" s="990"/>
      <c r="AB43" s="990"/>
      <c r="AC43" s="993"/>
      <c r="AD43" s="984"/>
      <c r="AE43" s="987"/>
      <c r="AF43" s="1050"/>
      <c r="AG43" s="984"/>
      <c r="AH43" s="1053"/>
      <c r="AI43" s="1050"/>
      <c r="AJ43" s="1050"/>
      <c r="AK43" s="1056"/>
      <c r="AL43" s="1059"/>
      <c r="AM43" s="573" t="str">
        <f t="shared" ref="AM43" si="20">IF(P40="","",
IF(OR(AF40="",
AND(AG40&lt;&gt;"",AH40=""),
AND(P40&lt;&gt;"",AI40=""),
AND(P40&lt;&gt;"処遇改善加算Ⅳ",AJ40=""),
AND(OR(P40="処遇改善加算Ⅰ",P40="処遇改善加算Ⅱ"),AU40="対象",AK40=""),
AND(P40="処遇改善加算Ⅰ",AL40="")),
"！記入が必要な欄（オレンジ色のセル）に空欄があります。空欄を埋めてください。",""))</f>
        <v/>
      </c>
      <c r="AN43" s="326"/>
      <c r="AO43" s="1045"/>
      <c r="AP43" s="1061"/>
      <c r="AQ43" s="1060"/>
      <c r="AR43" s="736"/>
      <c r="AS43" s="736"/>
      <c r="AT43" s="736"/>
      <c r="AU43" s="736"/>
      <c r="AV43" s="736"/>
      <c r="AW43" s="736"/>
      <c r="AX43" s="1062"/>
      <c r="AY43" s="1045"/>
      <c r="AZ43"/>
      <c r="BA43"/>
      <c r="BB43"/>
      <c r="BC43"/>
      <c r="BD43"/>
      <c r="BE43"/>
      <c r="BF43"/>
      <c r="BG43"/>
    </row>
    <row r="44" spans="1:59" ht="30" customHeight="1">
      <c r="A44" s="1075">
        <v>9</v>
      </c>
      <c r="B44" s="1027" t="str">
        <f>IF(基本情報入力シート!B47="", "",基本情報入力シート!B47)</f>
        <v/>
      </c>
      <c r="C44" s="1028"/>
      <c r="D44" s="1028"/>
      <c r="E44" s="1028"/>
      <c r="F44" s="1028"/>
      <c r="G44" s="1028" t="str">
        <f>IF(基本情報入力シート!L47="", "",基本情報入力シート!L47)</f>
        <v/>
      </c>
      <c r="H44" s="1028" t="str">
        <f>IF(基本情報入力シート!Q47="", "",基本情報入力シート!Q47)</f>
        <v/>
      </c>
      <c r="I44" s="1028" t="str">
        <f>IF(基本情報入力シート!V47="", "",基本情報入力シート!V47)</f>
        <v/>
      </c>
      <c r="J44" s="1028" t="str">
        <f>IF(基本情報入力シート!W47="", "",基本情報入力シート!W47)</f>
        <v/>
      </c>
      <c r="K44" s="1028" t="str">
        <f>IF(基本情報入力シート!X47="", "",基本情報入力シート!X47)</f>
        <v/>
      </c>
      <c r="L44" s="1033" t="str">
        <f>IF(基本情報入力シート!AC47=0, "",基本情報入力シート!AC47)</f>
        <v/>
      </c>
      <c r="M44" s="1036"/>
      <c r="N44" s="994"/>
      <c r="O44" s="979" t="str">
        <f>IFERROR(VLOOKUP(K44,【参考】数式用２!$A$2:$AD$50,MATCH(N44,【参考】数式用２!$C$4:$AD$4,0)+2,0),"")</f>
        <v/>
      </c>
      <c r="P44" s="1063"/>
      <c r="Q44" s="1066" t="str">
        <f>IFERROR(VLOOKUP(K44,【参考】数式用２!$A$2:$AC$50,MATCH(P44,【参考】数式用２!$C$4:$AC$4,0)+2,0),"")</f>
        <v/>
      </c>
      <c r="R44" s="1069" t="s">
        <v>141</v>
      </c>
      <c r="S44" s="1072"/>
      <c r="T44" s="988" t="s">
        <v>217</v>
      </c>
      <c r="U44" s="1072"/>
      <c r="V44" s="988" t="s">
        <v>218</v>
      </c>
      <c r="W44" s="1072"/>
      <c r="X44" s="988" t="s">
        <v>217</v>
      </c>
      <c r="Y44" s="1072"/>
      <c r="Z44" s="988" t="s">
        <v>219</v>
      </c>
      <c r="AA44" s="988" t="s">
        <v>72</v>
      </c>
      <c r="AB44" s="988" t="str">
        <f>IF(S44&gt;=1,(W44*12+Y44)-(S44*12+U44)+1,"")</f>
        <v/>
      </c>
      <c r="AC44" s="991" t="s">
        <v>220</v>
      </c>
      <c r="AD44" s="982" t="str">
        <f>IFERROR(ROUNDDOWN(ROUND(L44*Q44,0),0)*AB44,"")</f>
        <v/>
      </c>
      <c r="AE44" s="985" t="str">
        <f>IFERROR(ROUNDDOWN(ROUNDDOWN(ROUND(L44*VLOOKUP(K44,【参考】数式用２!$A$2:$AC$50,MATCH("処遇改善加算Ⅳ",【参考】数式用２!$C$4:$O$4,0)+2,0),0),0)*AB44*0.5,0), "")</f>
        <v/>
      </c>
      <c r="AF44" s="1048"/>
      <c r="AG44" s="982" t="str">
        <f>IF(AND(AQ44&lt;&gt;"対象外", P44&lt;&gt;""),ROUNDDOWN(ROUND(L44*VLOOKUP(K44,【参考】数式用２!$A$2:$K$50,MATCH("ベア加算あり",【参考】数式用２!$C$4:$K$4,0)+2,0),0),0)*AB44,"")</f>
        <v/>
      </c>
      <c r="AH44" s="1051"/>
      <c r="AI44" s="1048"/>
      <c r="AJ44" s="1048"/>
      <c r="AK44" s="1054"/>
      <c r="AL44" s="1057"/>
      <c r="AM44" s="572" t="str">
        <f t="shared" ref="AM44" si="21">IF(Q44="","",IF(Q44&lt;O44,"！加算の要件上は問題ありませんが、令和６年度末の加算率と比較して、令和７年度の加算率が低くなっています。",""))</f>
        <v/>
      </c>
      <c r="AN44" s="326"/>
      <c r="AO44" s="1043" t="str">
        <f>IF(K44&lt;&gt;"","Q列に色付け","")</f>
        <v/>
      </c>
      <c r="AP44" s="1061" t="str">
        <f>IF(AND(AE44&lt;&gt;0,AE44&lt;&gt;""),IF(AF44="○","入力済","未入力"),"")</f>
        <v/>
      </c>
      <c r="AQ44" s="976" t="str">
        <f>IFERROR((VLOOKUP(N44, 【参考】数式用２!$BE$5:$BE$13, 1,FALSE)), "対象外")</f>
        <v>対象外</v>
      </c>
      <c r="AR44" s="736" t="str">
        <f>IF(AG44&lt;&gt;"",IF(AH44="○","入力済","未入力"),"")</f>
        <v/>
      </c>
      <c r="AS44" s="736" t="str">
        <f>IF(AND(P44&lt;&gt;"", AI44=""), "未入力", "入力済")</f>
        <v>入力済</v>
      </c>
      <c r="AT44" s="736" t="str">
        <f>IF(AND(P44&lt;&gt;"", P44&lt;&gt;"処遇改善加算Ⅳ", AJ44=""), "未入力", "入力済")</f>
        <v>入力済</v>
      </c>
      <c r="AU44" s="736" t="str">
        <f>IFERROR(VLOOKUP(K44, 【参考】数式用２!$BB$5:$BC$50, 2, FALSE), "")</f>
        <v/>
      </c>
      <c r="AV44" s="736" t="str">
        <f>IF(AND(P44&lt;&gt;"処遇改善加算Ⅲ",P44&lt;&gt;"処遇改善加算Ⅳ", P44&lt;&gt;"", AU44&lt;&gt;"対象外"), 1,"")</f>
        <v/>
      </c>
      <c r="AW44" s="736" t="str">
        <f>IFERROR("_"&amp;VLOOKUP(K44, 【参考】数式用２!$AG$2:$AH$50, 2, FALSE), "")</f>
        <v/>
      </c>
      <c r="AX44" s="1062" t="str">
        <f>IF(AND(P44="処遇改善加算Ⅰ", AL44=""), "未入力","入力済")</f>
        <v>入力済</v>
      </c>
      <c r="AY44" s="1043" t="str">
        <f>G44</f>
        <v/>
      </c>
      <c r="AZ44"/>
      <c r="BA44"/>
      <c r="BB44"/>
      <c r="BC44"/>
      <c r="BD44"/>
      <c r="BE44"/>
      <c r="BF44"/>
      <c r="BG44"/>
    </row>
    <row r="45" spans="1:59" ht="14.4" customHeight="1">
      <c r="A45" s="1076"/>
      <c r="B45" s="1029"/>
      <c r="C45" s="1030"/>
      <c r="D45" s="1030"/>
      <c r="E45" s="1030"/>
      <c r="F45" s="1030"/>
      <c r="G45" s="1030"/>
      <c r="H45" s="1030"/>
      <c r="I45" s="1030"/>
      <c r="J45" s="1030"/>
      <c r="K45" s="1030"/>
      <c r="L45" s="1034"/>
      <c r="M45" s="1037"/>
      <c r="N45" s="995"/>
      <c r="O45" s="980"/>
      <c r="P45" s="1064"/>
      <c r="Q45" s="1067"/>
      <c r="R45" s="1070"/>
      <c r="S45" s="1073"/>
      <c r="T45" s="989"/>
      <c r="U45" s="1073"/>
      <c r="V45" s="989"/>
      <c r="W45" s="1073"/>
      <c r="X45" s="989"/>
      <c r="Y45" s="1073"/>
      <c r="Z45" s="989"/>
      <c r="AA45" s="989"/>
      <c r="AB45" s="989"/>
      <c r="AC45" s="992"/>
      <c r="AD45" s="983"/>
      <c r="AE45" s="986"/>
      <c r="AF45" s="1049"/>
      <c r="AG45" s="983"/>
      <c r="AH45" s="1052"/>
      <c r="AI45" s="1049"/>
      <c r="AJ45" s="1049"/>
      <c r="AK45" s="1055"/>
      <c r="AL45" s="1058"/>
      <c r="AM45" s="1046" t="str">
        <f t="shared" ref="AM45" si="22">IF(AND(P44&lt;&gt;"", OR(W44&lt;&gt;8,Y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5" s="326"/>
      <c r="AO45" s="1044"/>
      <c r="AP45" s="1061"/>
      <c r="AQ45" s="977"/>
      <c r="AR45" s="736"/>
      <c r="AS45" s="736"/>
      <c r="AT45" s="736"/>
      <c r="AU45" s="736"/>
      <c r="AV45" s="736"/>
      <c r="AW45" s="736"/>
      <c r="AX45" s="1062"/>
      <c r="AY45" s="1044"/>
      <c r="AZ45"/>
      <c r="BA45"/>
      <c r="BB45"/>
      <c r="BC45"/>
      <c r="BD45"/>
      <c r="BE45"/>
      <c r="BF45"/>
      <c r="BG45"/>
    </row>
    <row r="46" spans="1:59" ht="14.4" customHeight="1">
      <c r="A46" s="1077"/>
      <c r="B46" s="1029"/>
      <c r="C46" s="1030"/>
      <c r="D46" s="1030"/>
      <c r="E46" s="1030"/>
      <c r="F46" s="1030"/>
      <c r="G46" s="1030"/>
      <c r="H46" s="1030"/>
      <c r="I46" s="1030"/>
      <c r="J46" s="1030"/>
      <c r="K46" s="1030"/>
      <c r="L46" s="1034"/>
      <c r="M46" s="1037"/>
      <c r="N46" s="995"/>
      <c r="O46" s="980"/>
      <c r="P46" s="1064"/>
      <c r="Q46" s="1067"/>
      <c r="R46" s="1070"/>
      <c r="S46" s="1073"/>
      <c r="T46" s="989"/>
      <c r="U46" s="1073"/>
      <c r="V46" s="989"/>
      <c r="W46" s="1073"/>
      <c r="X46" s="989"/>
      <c r="Y46" s="1073"/>
      <c r="Z46" s="989"/>
      <c r="AA46" s="989"/>
      <c r="AB46" s="989"/>
      <c r="AC46" s="992"/>
      <c r="AD46" s="983"/>
      <c r="AE46" s="986"/>
      <c r="AF46" s="1049"/>
      <c r="AG46" s="983"/>
      <c r="AH46" s="1052"/>
      <c r="AI46" s="1049"/>
      <c r="AJ46" s="1049"/>
      <c r="AK46" s="1055"/>
      <c r="AL46" s="1058"/>
      <c r="AM46" s="1047"/>
      <c r="AN46" s="326"/>
      <c r="AO46" s="1044"/>
      <c r="AP46" s="1061"/>
      <c r="AQ46" s="977"/>
      <c r="AR46" s="736"/>
      <c r="AS46" s="736"/>
      <c r="AT46" s="736"/>
      <c r="AU46" s="736"/>
      <c r="AV46" s="736"/>
      <c r="AW46" s="736"/>
      <c r="AX46" s="1062"/>
      <c r="AY46" s="1044"/>
      <c r="AZ46"/>
      <c r="BA46"/>
      <c r="BB46"/>
      <c r="BC46"/>
      <c r="BD46"/>
      <c r="BE46"/>
      <c r="BF46"/>
      <c r="BG46"/>
    </row>
    <row r="47" spans="1:59" ht="30" customHeight="1" thickBot="1">
      <c r="A47" s="1078"/>
      <c r="B47" s="1031"/>
      <c r="C47" s="1032"/>
      <c r="D47" s="1032"/>
      <c r="E47" s="1032"/>
      <c r="F47" s="1032"/>
      <c r="G47" s="1032"/>
      <c r="H47" s="1032"/>
      <c r="I47" s="1032"/>
      <c r="J47" s="1032"/>
      <c r="K47" s="1032"/>
      <c r="L47" s="1035"/>
      <c r="M47" s="1038"/>
      <c r="N47" s="996"/>
      <c r="O47" s="981"/>
      <c r="P47" s="1065"/>
      <c r="Q47" s="1068"/>
      <c r="R47" s="1071"/>
      <c r="S47" s="1074"/>
      <c r="T47" s="990"/>
      <c r="U47" s="1074"/>
      <c r="V47" s="990"/>
      <c r="W47" s="1074"/>
      <c r="X47" s="990"/>
      <c r="Y47" s="1074"/>
      <c r="Z47" s="990"/>
      <c r="AA47" s="990"/>
      <c r="AB47" s="990"/>
      <c r="AC47" s="993"/>
      <c r="AD47" s="984"/>
      <c r="AE47" s="987"/>
      <c r="AF47" s="1050"/>
      <c r="AG47" s="984"/>
      <c r="AH47" s="1053"/>
      <c r="AI47" s="1050"/>
      <c r="AJ47" s="1050"/>
      <c r="AK47" s="1056"/>
      <c r="AL47" s="1059"/>
      <c r="AM47" s="573" t="str">
        <f t="shared" ref="AM47" si="23">IF(P44="","",
IF(OR(AF44="",
AND(AG44&lt;&gt;"",AH44=""),
AND(P44&lt;&gt;"",AI44=""),
AND(P44&lt;&gt;"処遇改善加算Ⅳ",AJ44=""),
AND(OR(P44="処遇改善加算Ⅰ",P44="処遇改善加算Ⅱ"),AU44="対象",AK44=""),
AND(P44="処遇改善加算Ⅰ",AL44="")),
"！記入が必要な欄（オレンジ色のセル）に空欄があります。空欄を埋めてください。",""))</f>
        <v/>
      </c>
      <c r="AN47" s="326"/>
      <c r="AO47" s="1045"/>
      <c r="AP47" s="1061"/>
      <c r="AQ47" s="1060"/>
      <c r="AR47" s="736"/>
      <c r="AS47" s="736"/>
      <c r="AT47" s="736"/>
      <c r="AU47" s="736"/>
      <c r="AV47" s="736"/>
      <c r="AW47" s="736"/>
      <c r="AX47" s="1062"/>
      <c r="AY47" s="1045"/>
      <c r="AZ47"/>
      <c r="BA47"/>
      <c r="BB47"/>
      <c r="BC47"/>
      <c r="BD47"/>
      <c r="BE47"/>
      <c r="BF47"/>
      <c r="BG47"/>
    </row>
    <row r="48" spans="1:59" ht="30" customHeight="1">
      <c r="A48" s="1075">
        <v>10</v>
      </c>
      <c r="B48" s="1027" t="str">
        <f>IF(基本情報入力シート!B48="", "",基本情報入力シート!B48)</f>
        <v/>
      </c>
      <c r="C48" s="1028"/>
      <c r="D48" s="1028"/>
      <c r="E48" s="1028"/>
      <c r="F48" s="1028"/>
      <c r="G48" s="1028" t="str">
        <f>IF(基本情報入力シート!L48="", "",基本情報入力シート!L48)</f>
        <v/>
      </c>
      <c r="H48" s="1028" t="str">
        <f>IF(基本情報入力シート!Q48="", "",基本情報入力シート!Q48)</f>
        <v/>
      </c>
      <c r="I48" s="1028" t="str">
        <f>IF(基本情報入力シート!V48="", "",基本情報入力シート!V48)</f>
        <v/>
      </c>
      <c r="J48" s="1028" t="str">
        <f>IF(基本情報入力シート!W48="", "",基本情報入力シート!W48)</f>
        <v/>
      </c>
      <c r="K48" s="1028" t="str">
        <f>IF(基本情報入力シート!X48="", "",基本情報入力シート!X48)</f>
        <v/>
      </c>
      <c r="L48" s="1033" t="str">
        <f>IF(基本情報入力シート!AC48=0, "",基本情報入力シート!AC48)</f>
        <v/>
      </c>
      <c r="M48" s="1036"/>
      <c r="N48" s="994"/>
      <c r="O48" s="979" t="str">
        <f>IFERROR(VLOOKUP(K48,【参考】数式用２!$A$2:$AD$50,MATCH(N48,【参考】数式用２!$C$4:$AD$4,0)+2,0),"")</f>
        <v/>
      </c>
      <c r="P48" s="1063"/>
      <c r="Q48" s="1066" t="str">
        <f>IFERROR(VLOOKUP(K48,【参考】数式用２!$A$2:$AC$50,MATCH(P48,【参考】数式用２!$C$4:$AC$4,0)+2,0),"")</f>
        <v/>
      </c>
      <c r="R48" s="1069" t="s">
        <v>141</v>
      </c>
      <c r="S48" s="1072"/>
      <c r="T48" s="988" t="s">
        <v>217</v>
      </c>
      <c r="U48" s="1072"/>
      <c r="V48" s="988" t="s">
        <v>218</v>
      </c>
      <c r="W48" s="1072"/>
      <c r="X48" s="988" t="s">
        <v>217</v>
      </c>
      <c r="Y48" s="1072"/>
      <c r="Z48" s="988" t="s">
        <v>219</v>
      </c>
      <c r="AA48" s="988" t="s">
        <v>72</v>
      </c>
      <c r="AB48" s="988" t="str">
        <f>IF(S48&gt;=1,(W48*12+Y48)-(S48*12+U48)+1,"")</f>
        <v/>
      </c>
      <c r="AC48" s="991" t="s">
        <v>220</v>
      </c>
      <c r="AD48" s="982" t="str">
        <f>IFERROR(ROUNDDOWN(ROUND(L48*Q48,0),0)*AB48,"")</f>
        <v/>
      </c>
      <c r="AE48" s="985" t="str">
        <f>IFERROR(ROUNDDOWN(ROUNDDOWN(ROUND(L48*VLOOKUP(K48,【参考】数式用２!$A$2:$AC$50,MATCH("処遇改善加算Ⅳ",【参考】数式用２!$C$4:$O$4,0)+2,0),0),0)*AB48*0.5,0), "")</f>
        <v/>
      </c>
      <c r="AF48" s="1048"/>
      <c r="AG48" s="982" t="str">
        <f>IF(AND(AQ48&lt;&gt;"対象外", P48&lt;&gt;""),ROUNDDOWN(ROUND(L48*VLOOKUP(K48,【参考】数式用２!$A$2:$K$50,MATCH("ベア加算あり",【参考】数式用２!$C$4:$K$4,0)+2,0),0),0)*AB48,"")</f>
        <v/>
      </c>
      <c r="AH48" s="1051"/>
      <c r="AI48" s="1048"/>
      <c r="AJ48" s="1048"/>
      <c r="AK48" s="1054"/>
      <c r="AL48" s="1057"/>
      <c r="AM48" s="572" t="str">
        <f t="shared" ref="AM48" si="24">IF(Q48="","",IF(Q48&lt;O48,"！加算の要件上は問題ありませんが、令和６年度末の加算率と比較して、令和７年度の加算率が低くなっています。",""))</f>
        <v/>
      </c>
      <c r="AN48" s="326"/>
      <c r="AO48" s="1043" t="str">
        <f>IF(K48&lt;&gt;"","Q列に色付け","")</f>
        <v/>
      </c>
      <c r="AP48" s="1061" t="str">
        <f>IF(AND(AE48&lt;&gt;0,AE48&lt;&gt;""),IF(AF48="○","入力済","未入力"),"")</f>
        <v/>
      </c>
      <c r="AQ48" s="976" t="str">
        <f>IFERROR((VLOOKUP(N48, 【参考】数式用２!$BE$5:$BE$13, 1,FALSE)), "対象外")</f>
        <v>対象外</v>
      </c>
      <c r="AR48" s="736" t="str">
        <f>IF(AG48&lt;&gt;"",IF(AH48="○","入力済","未入力"),"")</f>
        <v/>
      </c>
      <c r="AS48" s="736" t="str">
        <f>IF(AND(P48&lt;&gt;"", AI48=""), "未入力", "入力済")</f>
        <v>入力済</v>
      </c>
      <c r="AT48" s="736" t="str">
        <f>IF(AND(P48&lt;&gt;"", P48&lt;&gt;"処遇改善加算Ⅳ", AJ48=""), "未入力", "入力済")</f>
        <v>入力済</v>
      </c>
      <c r="AU48" s="736" t="str">
        <f>IFERROR(VLOOKUP(K48, 【参考】数式用２!$BB$5:$BC$50, 2, FALSE), "")</f>
        <v/>
      </c>
      <c r="AV48" s="736" t="str">
        <f>IF(AND(P48&lt;&gt;"処遇改善加算Ⅲ",P48&lt;&gt;"処遇改善加算Ⅳ", P48&lt;&gt;"", AU48&lt;&gt;"対象外"), 1,"")</f>
        <v/>
      </c>
      <c r="AW48" s="736" t="str">
        <f>IFERROR("_"&amp;VLOOKUP(K48, 【参考】数式用２!$AG$2:$AH$50, 2, FALSE), "")</f>
        <v/>
      </c>
      <c r="AX48" s="1062" t="str">
        <f>IF(AND(P48="処遇改善加算Ⅰ", AL48=""), "未入力","入力済")</f>
        <v>入力済</v>
      </c>
      <c r="AY48" s="1043" t="str">
        <f>G48</f>
        <v/>
      </c>
      <c r="AZ48"/>
      <c r="BA48"/>
      <c r="BB48"/>
      <c r="BC48"/>
      <c r="BD48"/>
      <c r="BE48"/>
      <c r="BF48"/>
      <c r="BG48"/>
    </row>
    <row r="49" spans="1:59" ht="14.4" customHeight="1">
      <c r="A49" s="1076"/>
      <c r="B49" s="1029"/>
      <c r="C49" s="1030"/>
      <c r="D49" s="1030"/>
      <c r="E49" s="1030"/>
      <c r="F49" s="1030"/>
      <c r="G49" s="1030"/>
      <c r="H49" s="1030"/>
      <c r="I49" s="1030"/>
      <c r="J49" s="1030"/>
      <c r="K49" s="1030"/>
      <c r="L49" s="1034"/>
      <c r="M49" s="1037"/>
      <c r="N49" s="995"/>
      <c r="O49" s="980"/>
      <c r="P49" s="1064"/>
      <c r="Q49" s="1067"/>
      <c r="R49" s="1070"/>
      <c r="S49" s="1073"/>
      <c r="T49" s="989"/>
      <c r="U49" s="1073"/>
      <c r="V49" s="989"/>
      <c r="W49" s="1073"/>
      <c r="X49" s="989"/>
      <c r="Y49" s="1073"/>
      <c r="Z49" s="989"/>
      <c r="AA49" s="989"/>
      <c r="AB49" s="989"/>
      <c r="AC49" s="992"/>
      <c r="AD49" s="983"/>
      <c r="AE49" s="986"/>
      <c r="AF49" s="1049"/>
      <c r="AG49" s="983"/>
      <c r="AH49" s="1052"/>
      <c r="AI49" s="1049"/>
      <c r="AJ49" s="1049"/>
      <c r="AK49" s="1055"/>
      <c r="AL49" s="1058"/>
      <c r="AM49" s="1046" t="str">
        <f t="shared" ref="AM49" si="25">IF(AND(P48&lt;&gt;"", OR(W48&lt;&gt;8,Y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9" s="326"/>
      <c r="AO49" s="1044"/>
      <c r="AP49" s="1061"/>
      <c r="AQ49" s="977"/>
      <c r="AR49" s="736"/>
      <c r="AS49" s="736"/>
      <c r="AT49" s="736"/>
      <c r="AU49" s="736"/>
      <c r="AV49" s="736"/>
      <c r="AW49" s="736"/>
      <c r="AX49" s="1062"/>
      <c r="AY49" s="1044"/>
      <c r="AZ49"/>
      <c r="BA49"/>
      <c r="BB49"/>
      <c r="BC49"/>
      <c r="BD49"/>
      <c r="BE49"/>
      <c r="BF49"/>
      <c r="BG49"/>
    </row>
    <row r="50" spans="1:59" ht="14.4" customHeight="1">
      <c r="A50" s="1077"/>
      <c r="B50" s="1029"/>
      <c r="C50" s="1030"/>
      <c r="D50" s="1030"/>
      <c r="E50" s="1030"/>
      <c r="F50" s="1030"/>
      <c r="G50" s="1030"/>
      <c r="H50" s="1030"/>
      <c r="I50" s="1030"/>
      <c r="J50" s="1030"/>
      <c r="K50" s="1030"/>
      <c r="L50" s="1034"/>
      <c r="M50" s="1037"/>
      <c r="N50" s="995"/>
      <c r="O50" s="980"/>
      <c r="P50" s="1064"/>
      <c r="Q50" s="1067"/>
      <c r="R50" s="1070"/>
      <c r="S50" s="1073"/>
      <c r="T50" s="989"/>
      <c r="U50" s="1073"/>
      <c r="V50" s="989"/>
      <c r="W50" s="1073"/>
      <c r="X50" s="989"/>
      <c r="Y50" s="1073"/>
      <c r="Z50" s="989"/>
      <c r="AA50" s="989"/>
      <c r="AB50" s="989"/>
      <c r="AC50" s="992"/>
      <c r="AD50" s="983"/>
      <c r="AE50" s="986"/>
      <c r="AF50" s="1049"/>
      <c r="AG50" s="983"/>
      <c r="AH50" s="1052"/>
      <c r="AI50" s="1049"/>
      <c r="AJ50" s="1049"/>
      <c r="AK50" s="1055"/>
      <c r="AL50" s="1058"/>
      <c r="AM50" s="1047"/>
      <c r="AN50" s="326"/>
      <c r="AO50" s="1044"/>
      <c r="AP50" s="1061"/>
      <c r="AQ50" s="977"/>
      <c r="AR50" s="736"/>
      <c r="AS50" s="736"/>
      <c r="AT50" s="736"/>
      <c r="AU50" s="736"/>
      <c r="AV50" s="736"/>
      <c r="AW50" s="736"/>
      <c r="AX50" s="1062"/>
      <c r="AY50" s="1044"/>
      <c r="AZ50"/>
      <c r="BA50"/>
      <c r="BB50"/>
      <c r="BC50"/>
      <c r="BD50"/>
      <c r="BE50"/>
      <c r="BF50"/>
      <c r="BG50"/>
    </row>
    <row r="51" spans="1:59" ht="30" customHeight="1" thickBot="1">
      <c r="A51" s="1078"/>
      <c r="B51" s="1031"/>
      <c r="C51" s="1032"/>
      <c r="D51" s="1032"/>
      <c r="E51" s="1032"/>
      <c r="F51" s="1032"/>
      <c r="G51" s="1032"/>
      <c r="H51" s="1032"/>
      <c r="I51" s="1032"/>
      <c r="J51" s="1032"/>
      <c r="K51" s="1032"/>
      <c r="L51" s="1035"/>
      <c r="M51" s="1038"/>
      <c r="N51" s="996"/>
      <c r="O51" s="981"/>
      <c r="P51" s="1065"/>
      <c r="Q51" s="1068"/>
      <c r="R51" s="1071"/>
      <c r="S51" s="1074"/>
      <c r="T51" s="990"/>
      <c r="U51" s="1074"/>
      <c r="V51" s="990"/>
      <c r="W51" s="1074"/>
      <c r="X51" s="990"/>
      <c r="Y51" s="1074"/>
      <c r="Z51" s="990"/>
      <c r="AA51" s="990"/>
      <c r="AB51" s="990"/>
      <c r="AC51" s="993"/>
      <c r="AD51" s="984"/>
      <c r="AE51" s="987"/>
      <c r="AF51" s="1050"/>
      <c r="AG51" s="984"/>
      <c r="AH51" s="1053"/>
      <c r="AI51" s="1050"/>
      <c r="AJ51" s="1050"/>
      <c r="AK51" s="1056"/>
      <c r="AL51" s="1059"/>
      <c r="AM51" s="573" t="str">
        <f t="shared" ref="AM51" si="26">IF(P48="","",
IF(OR(AF48="",
AND(AG48&lt;&gt;"",AH48=""),
AND(P48&lt;&gt;"",AI48=""),
AND(P48&lt;&gt;"処遇改善加算Ⅳ",AJ48=""),
AND(OR(P48="処遇改善加算Ⅰ",P48="処遇改善加算Ⅱ"),AU48="対象",AK48=""),
AND(P48="処遇改善加算Ⅰ",AL48="")),
"！記入が必要な欄（オレンジ色のセル）に空欄があります。空欄を埋めてください。",""))</f>
        <v/>
      </c>
      <c r="AN51" s="326"/>
      <c r="AO51" s="1045"/>
      <c r="AP51" s="1061"/>
      <c r="AQ51" s="1060"/>
      <c r="AR51" s="736"/>
      <c r="AS51" s="736"/>
      <c r="AT51" s="736"/>
      <c r="AU51" s="736"/>
      <c r="AV51" s="736"/>
      <c r="AW51" s="736"/>
      <c r="AX51" s="1062"/>
      <c r="AY51" s="1045"/>
      <c r="AZ51"/>
      <c r="BA51"/>
      <c r="BB51"/>
      <c r="BC51"/>
      <c r="BD51"/>
      <c r="BE51"/>
      <c r="BF51"/>
      <c r="BG51"/>
    </row>
    <row r="52" spans="1:59" ht="30" customHeight="1">
      <c r="A52" s="1075">
        <v>11</v>
      </c>
      <c r="B52" s="1027" t="str">
        <f>IF(基本情報入力シート!B49="", "",基本情報入力シート!B49)</f>
        <v/>
      </c>
      <c r="C52" s="1028"/>
      <c r="D52" s="1028"/>
      <c r="E52" s="1028"/>
      <c r="F52" s="1028"/>
      <c r="G52" s="1028" t="str">
        <f>IF(基本情報入力シート!L49="", "",基本情報入力シート!L49)</f>
        <v/>
      </c>
      <c r="H52" s="1028" t="str">
        <f>IF(基本情報入力シート!Q49="", "",基本情報入力シート!Q49)</f>
        <v/>
      </c>
      <c r="I52" s="1028" t="str">
        <f>IF(基本情報入力シート!V49="", "",基本情報入力シート!V49)</f>
        <v/>
      </c>
      <c r="J52" s="1028" t="str">
        <f>IF(基本情報入力シート!W49="", "",基本情報入力シート!W49)</f>
        <v/>
      </c>
      <c r="K52" s="1028" t="str">
        <f>IF(基本情報入力シート!X49="", "",基本情報入力シート!X49)</f>
        <v/>
      </c>
      <c r="L52" s="1033" t="str">
        <f>IF(基本情報入力シート!AC49=0, "",基本情報入力シート!AC49)</f>
        <v/>
      </c>
      <c r="M52" s="1036"/>
      <c r="N52" s="994"/>
      <c r="O52" s="979" t="str">
        <f>IFERROR(VLOOKUP(K52,【参考】数式用２!$A$2:$AD$50,MATCH(N52,【参考】数式用２!$C$4:$AD$4,0)+2,0),"")</f>
        <v/>
      </c>
      <c r="P52" s="1063"/>
      <c r="Q52" s="1066" t="str">
        <f>IFERROR(VLOOKUP(K52,【参考】数式用２!$A$2:$AC$50,MATCH(P52,【参考】数式用２!$C$4:$AC$4,0)+2,0),"")</f>
        <v/>
      </c>
      <c r="R52" s="1069" t="s">
        <v>141</v>
      </c>
      <c r="S52" s="1072"/>
      <c r="T52" s="988" t="s">
        <v>217</v>
      </c>
      <c r="U52" s="1072"/>
      <c r="V52" s="988" t="s">
        <v>218</v>
      </c>
      <c r="W52" s="1072"/>
      <c r="X52" s="988" t="s">
        <v>217</v>
      </c>
      <c r="Y52" s="1072"/>
      <c r="Z52" s="988" t="s">
        <v>219</v>
      </c>
      <c r="AA52" s="988" t="s">
        <v>72</v>
      </c>
      <c r="AB52" s="988" t="str">
        <f>IF(S52&gt;=1,(W52*12+Y52)-(S52*12+U52)+1,"")</f>
        <v/>
      </c>
      <c r="AC52" s="991" t="s">
        <v>220</v>
      </c>
      <c r="AD52" s="982" t="str">
        <f>IFERROR(ROUNDDOWN(ROUND(L52*Q52,0),0)*AB52,"")</f>
        <v/>
      </c>
      <c r="AE52" s="985" t="str">
        <f>IFERROR(ROUNDDOWN(ROUNDDOWN(ROUND(L52*VLOOKUP(K52,【参考】数式用２!$A$2:$AC$50,MATCH("処遇改善加算Ⅳ",【参考】数式用２!$C$4:$O$4,0)+2,0),0),0)*AB52*0.5,0), "")</f>
        <v/>
      </c>
      <c r="AF52" s="1048"/>
      <c r="AG52" s="982" t="str">
        <f>IF(AND(AQ52&lt;&gt;"対象外", P52&lt;&gt;""),ROUNDDOWN(ROUND(L52*VLOOKUP(K52,【参考】数式用２!$A$2:$K$50,MATCH("ベア加算あり",【参考】数式用２!$C$4:$K$4,0)+2,0),0),0)*AB52,"")</f>
        <v/>
      </c>
      <c r="AH52" s="1051"/>
      <c r="AI52" s="1048"/>
      <c r="AJ52" s="1048"/>
      <c r="AK52" s="1054"/>
      <c r="AL52" s="1057"/>
      <c r="AM52" s="572" t="str">
        <f t="shared" ref="AM52" si="27">IF(Q52="","",IF(Q52&lt;O52,"！加算の要件上は問題ありませんが、令和６年度末の加算率と比較して、令和７年度の加算率が低くなっています。",""))</f>
        <v/>
      </c>
      <c r="AN52" s="326"/>
      <c r="AO52" s="1043" t="str">
        <f>IF(K52&lt;&gt;"","Q列に色付け","")</f>
        <v/>
      </c>
      <c r="AP52" s="1061" t="str">
        <f>IF(AND(AE52&lt;&gt;0,AE52&lt;&gt;""),IF(AF52="○","入力済","未入力"),"")</f>
        <v/>
      </c>
      <c r="AQ52" s="976" t="str">
        <f>IFERROR((VLOOKUP(N52, 【参考】数式用２!$BE$5:$BE$13, 1,FALSE)), "対象外")</f>
        <v>対象外</v>
      </c>
      <c r="AR52" s="736" t="str">
        <f>IF(AG52&lt;&gt;"",IF(AH52="○","入力済","未入力"),"")</f>
        <v/>
      </c>
      <c r="AS52" s="736" t="str">
        <f>IF(AND(P52&lt;&gt;"", AI52=""), "未入力", "入力済")</f>
        <v>入力済</v>
      </c>
      <c r="AT52" s="736" t="str">
        <f>IF(AND(P52&lt;&gt;"", P52&lt;&gt;"処遇改善加算Ⅳ", AJ52=""), "未入力", "入力済")</f>
        <v>入力済</v>
      </c>
      <c r="AU52" s="736" t="str">
        <f>IFERROR(VLOOKUP(K52, 【参考】数式用２!$BB$5:$BC$50, 2, FALSE), "")</f>
        <v/>
      </c>
      <c r="AV52" s="736" t="str">
        <f>IF(AND(P52&lt;&gt;"処遇改善加算Ⅲ",P52&lt;&gt;"処遇改善加算Ⅳ", P52&lt;&gt;"", AU52&lt;&gt;"対象外"), 1,"")</f>
        <v/>
      </c>
      <c r="AW52" s="736" t="str">
        <f>IFERROR("_"&amp;VLOOKUP(K52, 【参考】数式用２!$AG$2:$AH$50, 2, FALSE), "")</f>
        <v/>
      </c>
      <c r="AX52" s="1062" t="str">
        <f>IF(AND(P52="処遇改善加算Ⅰ", AL52=""), "未入力","入力済")</f>
        <v>入力済</v>
      </c>
      <c r="AY52" s="1043" t="str">
        <f>G52</f>
        <v/>
      </c>
      <c r="AZ52"/>
      <c r="BA52"/>
      <c r="BB52"/>
      <c r="BC52"/>
      <c r="BD52"/>
      <c r="BE52"/>
      <c r="BF52"/>
      <c r="BG52"/>
    </row>
    <row r="53" spans="1:59" ht="14.4" customHeight="1">
      <c r="A53" s="1076"/>
      <c r="B53" s="1029"/>
      <c r="C53" s="1030"/>
      <c r="D53" s="1030"/>
      <c r="E53" s="1030"/>
      <c r="F53" s="1030"/>
      <c r="G53" s="1030"/>
      <c r="H53" s="1030"/>
      <c r="I53" s="1030"/>
      <c r="J53" s="1030"/>
      <c r="K53" s="1030"/>
      <c r="L53" s="1034"/>
      <c r="M53" s="1037"/>
      <c r="N53" s="995"/>
      <c r="O53" s="980"/>
      <c r="P53" s="1064"/>
      <c r="Q53" s="1067"/>
      <c r="R53" s="1070"/>
      <c r="S53" s="1073"/>
      <c r="T53" s="989"/>
      <c r="U53" s="1073"/>
      <c r="V53" s="989"/>
      <c r="W53" s="1073"/>
      <c r="X53" s="989"/>
      <c r="Y53" s="1073"/>
      <c r="Z53" s="989"/>
      <c r="AA53" s="989"/>
      <c r="AB53" s="989"/>
      <c r="AC53" s="992"/>
      <c r="AD53" s="983"/>
      <c r="AE53" s="986"/>
      <c r="AF53" s="1049"/>
      <c r="AG53" s="983"/>
      <c r="AH53" s="1052"/>
      <c r="AI53" s="1049"/>
      <c r="AJ53" s="1049"/>
      <c r="AK53" s="1055"/>
      <c r="AL53" s="1058"/>
      <c r="AM53" s="1046" t="str">
        <f t="shared" ref="AM53" si="28">IF(AND(P52&lt;&gt;"", OR(W52&lt;&gt;8,Y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53" s="326"/>
      <c r="AO53" s="1044"/>
      <c r="AP53" s="1061"/>
      <c r="AQ53" s="977"/>
      <c r="AR53" s="736"/>
      <c r="AS53" s="736"/>
      <c r="AT53" s="736"/>
      <c r="AU53" s="736"/>
      <c r="AV53" s="736"/>
      <c r="AW53" s="736"/>
      <c r="AX53" s="1062"/>
      <c r="AY53" s="1044"/>
      <c r="AZ53"/>
      <c r="BA53"/>
      <c r="BB53"/>
      <c r="BC53"/>
      <c r="BD53"/>
      <c r="BE53"/>
      <c r="BF53"/>
      <c r="BG53"/>
    </row>
    <row r="54" spans="1:59" ht="14.4" customHeight="1">
      <c r="A54" s="1077"/>
      <c r="B54" s="1029"/>
      <c r="C54" s="1030"/>
      <c r="D54" s="1030"/>
      <c r="E54" s="1030"/>
      <c r="F54" s="1030"/>
      <c r="G54" s="1030"/>
      <c r="H54" s="1030"/>
      <c r="I54" s="1030"/>
      <c r="J54" s="1030"/>
      <c r="K54" s="1030"/>
      <c r="L54" s="1034"/>
      <c r="M54" s="1037"/>
      <c r="N54" s="995"/>
      <c r="O54" s="980"/>
      <c r="P54" s="1064"/>
      <c r="Q54" s="1067"/>
      <c r="R54" s="1070"/>
      <c r="S54" s="1073"/>
      <c r="T54" s="989"/>
      <c r="U54" s="1073"/>
      <c r="V54" s="989"/>
      <c r="W54" s="1073"/>
      <c r="X54" s="989"/>
      <c r="Y54" s="1073"/>
      <c r="Z54" s="989"/>
      <c r="AA54" s="989"/>
      <c r="AB54" s="989"/>
      <c r="AC54" s="992"/>
      <c r="AD54" s="983"/>
      <c r="AE54" s="986"/>
      <c r="AF54" s="1049"/>
      <c r="AG54" s="983"/>
      <c r="AH54" s="1052"/>
      <c r="AI54" s="1049"/>
      <c r="AJ54" s="1049"/>
      <c r="AK54" s="1055"/>
      <c r="AL54" s="1058"/>
      <c r="AM54" s="1047"/>
      <c r="AN54" s="326"/>
      <c r="AO54" s="1044"/>
      <c r="AP54" s="1061"/>
      <c r="AQ54" s="977"/>
      <c r="AR54" s="736"/>
      <c r="AS54" s="736"/>
      <c r="AT54" s="736"/>
      <c r="AU54" s="736"/>
      <c r="AV54" s="736"/>
      <c r="AW54" s="736"/>
      <c r="AX54" s="1062"/>
      <c r="AY54" s="1044"/>
      <c r="AZ54"/>
      <c r="BA54"/>
      <c r="BB54"/>
      <c r="BC54"/>
      <c r="BD54"/>
      <c r="BE54"/>
      <c r="BF54"/>
      <c r="BG54"/>
    </row>
    <row r="55" spans="1:59" ht="30" customHeight="1" thickBot="1">
      <c r="A55" s="1078"/>
      <c r="B55" s="1031"/>
      <c r="C55" s="1032"/>
      <c r="D55" s="1032"/>
      <c r="E55" s="1032"/>
      <c r="F55" s="1032"/>
      <c r="G55" s="1032"/>
      <c r="H55" s="1032"/>
      <c r="I55" s="1032"/>
      <c r="J55" s="1032"/>
      <c r="K55" s="1032"/>
      <c r="L55" s="1035"/>
      <c r="M55" s="1038"/>
      <c r="N55" s="996"/>
      <c r="O55" s="981"/>
      <c r="P55" s="1065"/>
      <c r="Q55" s="1068"/>
      <c r="R55" s="1071"/>
      <c r="S55" s="1074"/>
      <c r="T55" s="990"/>
      <c r="U55" s="1074"/>
      <c r="V55" s="990"/>
      <c r="W55" s="1074"/>
      <c r="X55" s="990"/>
      <c r="Y55" s="1074"/>
      <c r="Z55" s="990"/>
      <c r="AA55" s="990"/>
      <c r="AB55" s="990"/>
      <c r="AC55" s="993"/>
      <c r="AD55" s="984"/>
      <c r="AE55" s="987"/>
      <c r="AF55" s="1050"/>
      <c r="AG55" s="984"/>
      <c r="AH55" s="1053"/>
      <c r="AI55" s="1050"/>
      <c r="AJ55" s="1050"/>
      <c r="AK55" s="1056"/>
      <c r="AL55" s="1059"/>
      <c r="AM55" s="573" t="str">
        <f t="shared" ref="AM55" si="29">IF(P52="","",
IF(OR(AF52="",
AND(AG52&lt;&gt;"",AH52=""),
AND(P52&lt;&gt;"",AI52=""),
AND(P52&lt;&gt;"処遇改善加算Ⅳ",AJ52=""),
AND(OR(P52="処遇改善加算Ⅰ",P52="処遇改善加算Ⅱ"),AU52="対象",AK52=""),
AND(P52="処遇改善加算Ⅰ",AL52="")),
"！記入が必要な欄（オレンジ色のセル）に空欄があります。空欄を埋めてください。",""))</f>
        <v/>
      </c>
      <c r="AN55" s="326"/>
      <c r="AO55" s="1045"/>
      <c r="AP55" s="1061"/>
      <c r="AQ55" s="1060"/>
      <c r="AR55" s="736"/>
      <c r="AS55" s="736"/>
      <c r="AT55" s="736"/>
      <c r="AU55" s="736"/>
      <c r="AV55" s="736"/>
      <c r="AW55" s="736"/>
      <c r="AX55" s="1062"/>
      <c r="AY55" s="1045"/>
      <c r="AZ55"/>
      <c r="BA55"/>
      <c r="BB55"/>
      <c r="BC55"/>
      <c r="BD55"/>
      <c r="BE55"/>
      <c r="BF55"/>
      <c r="BG55"/>
    </row>
    <row r="56" spans="1:59" ht="30" customHeight="1">
      <c r="A56" s="1075">
        <v>12</v>
      </c>
      <c r="B56" s="1027" t="str">
        <f>IF(基本情報入力シート!B50="", "",基本情報入力シート!B50)</f>
        <v/>
      </c>
      <c r="C56" s="1028"/>
      <c r="D56" s="1028"/>
      <c r="E56" s="1028"/>
      <c r="F56" s="1028"/>
      <c r="G56" s="1028" t="str">
        <f>IF(基本情報入力シート!L50="", "",基本情報入力シート!L50)</f>
        <v/>
      </c>
      <c r="H56" s="1028" t="str">
        <f>IF(基本情報入力シート!Q50="", "",基本情報入力シート!Q50)</f>
        <v/>
      </c>
      <c r="I56" s="1028" t="str">
        <f>IF(基本情報入力シート!V50="", "",基本情報入力シート!V50)</f>
        <v/>
      </c>
      <c r="J56" s="1028" t="str">
        <f>IF(基本情報入力シート!W50="", "",基本情報入力シート!W50)</f>
        <v/>
      </c>
      <c r="K56" s="1028" t="str">
        <f>IF(基本情報入力シート!X50="", "",基本情報入力シート!X50)</f>
        <v/>
      </c>
      <c r="L56" s="1033" t="str">
        <f>IF(基本情報入力シート!AC50=0, "",基本情報入力シート!AC50)</f>
        <v/>
      </c>
      <c r="M56" s="1036"/>
      <c r="N56" s="994"/>
      <c r="O56" s="979" t="str">
        <f>IFERROR(VLOOKUP(K56,【参考】数式用２!$A$2:$AD$50,MATCH(N56,【参考】数式用２!$C$4:$AD$4,0)+2,0),"")</f>
        <v/>
      </c>
      <c r="P56" s="1063"/>
      <c r="Q56" s="1066" t="str">
        <f>IFERROR(VLOOKUP(K56,【参考】数式用２!$A$2:$AC$50,MATCH(P56,【参考】数式用２!$C$4:$AC$4,0)+2,0),"")</f>
        <v/>
      </c>
      <c r="R56" s="1069" t="s">
        <v>141</v>
      </c>
      <c r="S56" s="1072"/>
      <c r="T56" s="988" t="s">
        <v>217</v>
      </c>
      <c r="U56" s="1072"/>
      <c r="V56" s="988" t="s">
        <v>218</v>
      </c>
      <c r="W56" s="1072"/>
      <c r="X56" s="988" t="s">
        <v>217</v>
      </c>
      <c r="Y56" s="1072"/>
      <c r="Z56" s="988" t="s">
        <v>219</v>
      </c>
      <c r="AA56" s="988" t="s">
        <v>72</v>
      </c>
      <c r="AB56" s="988" t="str">
        <f>IF(S56&gt;=1,(W56*12+Y56)-(S56*12+U56)+1,"")</f>
        <v/>
      </c>
      <c r="AC56" s="991" t="s">
        <v>220</v>
      </c>
      <c r="AD56" s="982" t="str">
        <f>IFERROR(ROUNDDOWN(ROUND(L56*Q56,0),0)*AB56,"")</f>
        <v/>
      </c>
      <c r="AE56" s="985" t="str">
        <f>IFERROR(ROUNDDOWN(ROUNDDOWN(ROUND(L56*VLOOKUP(K56,【参考】数式用２!$A$2:$AC$50,MATCH("処遇改善加算Ⅳ",【参考】数式用２!$C$4:$O$4,0)+2,0),0),0)*AB56*0.5,0), "")</f>
        <v/>
      </c>
      <c r="AF56" s="1048"/>
      <c r="AG56" s="982" t="str">
        <f>IF(AND(AQ56&lt;&gt;"対象外", P56&lt;&gt;""),ROUNDDOWN(ROUND(L56*VLOOKUP(K56,【参考】数式用２!$A$2:$K$50,MATCH("ベア加算あり",【参考】数式用２!$C$4:$K$4,0)+2,0),0),0)*AB56,"")</f>
        <v/>
      </c>
      <c r="AH56" s="1051"/>
      <c r="AI56" s="1048"/>
      <c r="AJ56" s="1048"/>
      <c r="AK56" s="1054"/>
      <c r="AL56" s="1057"/>
      <c r="AM56" s="572" t="str">
        <f t="shared" ref="AM56" si="30">IF(Q56="","",IF(Q56&lt;O56,"！加算の要件上は問題ありませんが、令和６年度末の加算率と比較して、令和７年度の加算率が低くなっています。",""))</f>
        <v/>
      </c>
      <c r="AN56" s="326"/>
      <c r="AO56" s="1043" t="str">
        <f>IF(K56&lt;&gt;"","Q列に色付け","")</f>
        <v/>
      </c>
      <c r="AP56" s="1061" t="str">
        <f>IF(AND(AE56&lt;&gt;0,AE56&lt;&gt;""),IF(AF56="○","入力済","未入力"),"")</f>
        <v/>
      </c>
      <c r="AQ56" s="976" t="str">
        <f>IFERROR((VLOOKUP(N56, 【参考】数式用２!$BE$5:$BE$13, 1,FALSE)), "対象外")</f>
        <v>対象外</v>
      </c>
      <c r="AR56" s="736" t="str">
        <f>IF(AG56&lt;&gt;"",IF(AH56="○","入力済","未入力"),"")</f>
        <v/>
      </c>
      <c r="AS56" s="736" t="str">
        <f>IF(AND(P56&lt;&gt;"", AI56=""), "未入力", "入力済")</f>
        <v>入力済</v>
      </c>
      <c r="AT56" s="736" t="str">
        <f>IF(AND(P56&lt;&gt;"", P56&lt;&gt;"処遇改善加算Ⅳ", AJ56=""), "未入力", "入力済")</f>
        <v>入力済</v>
      </c>
      <c r="AU56" s="736" t="str">
        <f>IFERROR(VLOOKUP(K56, 【参考】数式用２!$BB$5:$BC$50, 2, FALSE), "")</f>
        <v/>
      </c>
      <c r="AV56" s="736" t="str">
        <f>IF(AND(P56&lt;&gt;"処遇改善加算Ⅲ",P56&lt;&gt;"処遇改善加算Ⅳ", P56&lt;&gt;"", AU56&lt;&gt;"対象外"), 1,"")</f>
        <v/>
      </c>
      <c r="AW56" s="736" t="str">
        <f>IFERROR("_"&amp;VLOOKUP(K56, 【参考】数式用２!$AG$2:$AH$50, 2, FALSE), "")</f>
        <v/>
      </c>
      <c r="AX56" s="1062" t="str">
        <f>IF(AND(P56="処遇改善加算Ⅰ", AL56=""), "未入力","入力済")</f>
        <v>入力済</v>
      </c>
      <c r="AY56" s="1043" t="str">
        <f>G56</f>
        <v/>
      </c>
      <c r="AZ56"/>
      <c r="BA56"/>
      <c r="BB56"/>
      <c r="BC56"/>
      <c r="BD56"/>
      <c r="BE56"/>
      <c r="BF56"/>
      <c r="BG56"/>
    </row>
    <row r="57" spans="1:59" ht="14.4" customHeight="1">
      <c r="A57" s="1076"/>
      <c r="B57" s="1029"/>
      <c r="C57" s="1030"/>
      <c r="D57" s="1030"/>
      <c r="E57" s="1030"/>
      <c r="F57" s="1030"/>
      <c r="G57" s="1030"/>
      <c r="H57" s="1030"/>
      <c r="I57" s="1030"/>
      <c r="J57" s="1030"/>
      <c r="K57" s="1030"/>
      <c r="L57" s="1034"/>
      <c r="M57" s="1037"/>
      <c r="N57" s="995"/>
      <c r="O57" s="980"/>
      <c r="P57" s="1064"/>
      <c r="Q57" s="1067"/>
      <c r="R57" s="1070"/>
      <c r="S57" s="1073"/>
      <c r="T57" s="989"/>
      <c r="U57" s="1073"/>
      <c r="V57" s="989"/>
      <c r="W57" s="1073"/>
      <c r="X57" s="989"/>
      <c r="Y57" s="1073"/>
      <c r="Z57" s="989"/>
      <c r="AA57" s="989"/>
      <c r="AB57" s="989"/>
      <c r="AC57" s="992"/>
      <c r="AD57" s="983"/>
      <c r="AE57" s="986"/>
      <c r="AF57" s="1049"/>
      <c r="AG57" s="983"/>
      <c r="AH57" s="1052"/>
      <c r="AI57" s="1049"/>
      <c r="AJ57" s="1049"/>
      <c r="AK57" s="1055"/>
      <c r="AL57" s="1058"/>
      <c r="AM57" s="1046" t="str">
        <f t="shared" ref="AM57" si="31">IF(AND(P56&lt;&gt;"", OR(W56&lt;&gt;8,Y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57" s="326"/>
      <c r="AO57" s="1044"/>
      <c r="AP57" s="1061"/>
      <c r="AQ57" s="977"/>
      <c r="AR57" s="736"/>
      <c r="AS57" s="736"/>
      <c r="AT57" s="736"/>
      <c r="AU57" s="736"/>
      <c r="AV57" s="736"/>
      <c r="AW57" s="736"/>
      <c r="AX57" s="1062"/>
      <c r="AY57" s="1044"/>
      <c r="AZ57"/>
      <c r="BA57"/>
      <c r="BB57"/>
      <c r="BC57"/>
      <c r="BD57"/>
      <c r="BE57"/>
      <c r="BF57"/>
      <c r="BG57"/>
    </row>
    <row r="58" spans="1:59" ht="14.4" customHeight="1">
      <c r="A58" s="1077"/>
      <c r="B58" s="1029"/>
      <c r="C58" s="1030"/>
      <c r="D58" s="1030"/>
      <c r="E58" s="1030"/>
      <c r="F58" s="1030"/>
      <c r="G58" s="1030"/>
      <c r="H58" s="1030"/>
      <c r="I58" s="1030"/>
      <c r="J58" s="1030"/>
      <c r="K58" s="1030"/>
      <c r="L58" s="1034"/>
      <c r="M58" s="1037"/>
      <c r="N58" s="995"/>
      <c r="O58" s="980"/>
      <c r="P58" s="1064"/>
      <c r="Q58" s="1067"/>
      <c r="R58" s="1070"/>
      <c r="S58" s="1073"/>
      <c r="T58" s="989"/>
      <c r="U58" s="1073"/>
      <c r="V58" s="989"/>
      <c r="W58" s="1073"/>
      <c r="X58" s="989"/>
      <c r="Y58" s="1073"/>
      <c r="Z58" s="989"/>
      <c r="AA58" s="989"/>
      <c r="AB58" s="989"/>
      <c r="AC58" s="992"/>
      <c r="AD58" s="983"/>
      <c r="AE58" s="986"/>
      <c r="AF58" s="1049"/>
      <c r="AG58" s="983"/>
      <c r="AH58" s="1052"/>
      <c r="AI58" s="1049"/>
      <c r="AJ58" s="1049"/>
      <c r="AK58" s="1055"/>
      <c r="AL58" s="1058"/>
      <c r="AM58" s="1047"/>
      <c r="AN58" s="326"/>
      <c r="AO58" s="1044"/>
      <c r="AP58" s="1061"/>
      <c r="AQ58" s="977"/>
      <c r="AR58" s="736"/>
      <c r="AS58" s="736"/>
      <c r="AT58" s="736"/>
      <c r="AU58" s="736"/>
      <c r="AV58" s="736"/>
      <c r="AW58" s="736"/>
      <c r="AX58" s="1062"/>
      <c r="AY58" s="1044"/>
      <c r="AZ58"/>
      <c r="BA58"/>
      <c r="BB58"/>
      <c r="BC58"/>
      <c r="BD58"/>
      <c r="BE58"/>
      <c r="BF58"/>
      <c r="BG58"/>
    </row>
    <row r="59" spans="1:59" ht="30" customHeight="1" thickBot="1">
      <c r="A59" s="1078"/>
      <c r="B59" s="1031"/>
      <c r="C59" s="1032"/>
      <c r="D59" s="1032"/>
      <c r="E59" s="1032"/>
      <c r="F59" s="1032"/>
      <c r="G59" s="1032"/>
      <c r="H59" s="1032"/>
      <c r="I59" s="1032"/>
      <c r="J59" s="1032"/>
      <c r="K59" s="1032"/>
      <c r="L59" s="1035"/>
      <c r="M59" s="1038"/>
      <c r="N59" s="996"/>
      <c r="O59" s="981"/>
      <c r="P59" s="1065"/>
      <c r="Q59" s="1068"/>
      <c r="R59" s="1071"/>
      <c r="S59" s="1074"/>
      <c r="T59" s="990"/>
      <c r="U59" s="1074"/>
      <c r="V59" s="990"/>
      <c r="W59" s="1074"/>
      <c r="X59" s="990"/>
      <c r="Y59" s="1074"/>
      <c r="Z59" s="990"/>
      <c r="AA59" s="990"/>
      <c r="AB59" s="990"/>
      <c r="AC59" s="993"/>
      <c r="AD59" s="984"/>
      <c r="AE59" s="987"/>
      <c r="AF59" s="1050"/>
      <c r="AG59" s="984"/>
      <c r="AH59" s="1053"/>
      <c r="AI59" s="1050"/>
      <c r="AJ59" s="1050"/>
      <c r="AK59" s="1056"/>
      <c r="AL59" s="1059"/>
      <c r="AM59" s="573" t="str">
        <f t="shared" ref="AM59" si="32">IF(P56="","",
IF(OR(AF56="",
AND(AG56&lt;&gt;"",AH56=""),
AND(P56&lt;&gt;"",AI56=""),
AND(P56&lt;&gt;"処遇改善加算Ⅳ",AJ56=""),
AND(OR(P56="処遇改善加算Ⅰ",P56="処遇改善加算Ⅱ"),AU56="対象",AK56=""),
AND(P56="処遇改善加算Ⅰ",AL56="")),
"！記入が必要な欄（オレンジ色のセル）に空欄があります。空欄を埋めてください。",""))</f>
        <v/>
      </c>
      <c r="AN59" s="326"/>
      <c r="AO59" s="1045"/>
      <c r="AP59" s="1061"/>
      <c r="AQ59" s="1060"/>
      <c r="AR59" s="736"/>
      <c r="AS59" s="736"/>
      <c r="AT59" s="736"/>
      <c r="AU59" s="736"/>
      <c r="AV59" s="736"/>
      <c r="AW59" s="736"/>
      <c r="AX59" s="1062"/>
      <c r="AY59" s="1045"/>
      <c r="AZ59"/>
      <c r="BA59"/>
      <c r="BB59"/>
      <c r="BC59"/>
      <c r="BD59"/>
      <c r="BE59"/>
      <c r="BF59"/>
      <c r="BG59"/>
    </row>
    <row r="60" spans="1:59" ht="30" customHeight="1">
      <c r="A60" s="1075">
        <v>13</v>
      </c>
      <c r="B60" s="1027" t="str">
        <f>IF(基本情報入力シート!B51="", "",基本情報入力シート!B51)</f>
        <v/>
      </c>
      <c r="C60" s="1028"/>
      <c r="D60" s="1028"/>
      <c r="E60" s="1028"/>
      <c r="F60" s="1028"/>
      <c r="G60" s="1028" t="str">
        <f>IF(基本情報入力シート!L51="", "",基本情報入力シート!L51)</f>
        <v/>
      </c>
      <c r="H60" s="1028" t="str">
        <f>IF(基本情報入力シート!Q51="", "",基本情報入力シート!Q51)</f>
        <v/>
      </c>
      <c r="I60" s="1028" t="str">
        <f>IF(基本情報入力シート!V51="", "",基本情報入力シート!V51)</f>
        <v/>
      </c>
      <c r="J60" s="1028" t="str">
        <f>IF(基本情報入力シート!W51="", "",基本情報入力シート!W51)</f>
        <v/>
      </c>
      <c r="K60" s="1028" t="str">
        <f>IF(基本情報入力シート!X51="", "",基本情報入力シート!X51)</f>
        <v/>
      </c>
      <c r="L60" s="1033" t="str">
        <f>IF(基本情報入力シート!AC51=0, "",基本情報入力シート!AC51)</f>
        <v/>
      </c>
      <c r="M60" s="1036"/>
      <c r="N60" s="994"/>
      <c r="O60" s="979" t="str">
        <f>IFERROR(VLOOKUP(K60,【参考】数式用２!$A$2:$AD$50,MATCH(N60,【参考】数式用２!$C$4:$AD$4,0)+2,0),"")</f>
        <v/>
      </c>
      <c r="P60" s="1063"/>
      <c r="Q60" s="1066" t="str">
        <f>IFERROR(VLOOKUP(K60,【参考】数式用２!$A$2:$AC$50,MATCH(P60,【参考】数式用２!$C$4:$AC$4,0)+2,0),"")</f>
        <v/>
      </c>
      <c r="R60" s="1069" t="s">
        <v>141</v>
      </c>
      <c r="S60" s="1072"/>
      <c r="T60" s="988" t="s">
        <v>217</v>
      </c>
      <c r="U60" s="1072"/>
      <c r="V60" s="988" t="s">
        <v>218</v>
      </c>
      <c r="W60" s="1072"/>
      <c r="X60" s="988" t="s">
        <v>217</v>
      </c>
      <c r="Y60" s="1072"/>
      <c r="Z60" s="988" t="s">
        <v>219</v>
      </c>
      <c r="AA60" s="988" t="s">
        <v>72</v>
      </c>
      <c r="AB60" s="988" t="str">
        <f>IF(S60&gt;=1,(W60*12+Y60)-(S60*12+U60)+1,"")</f>
        <v/>
      </c>
      <c r="AC60" s="991" t="s">
        <v>220</v>
      </c>
      <c r="AD60" s="982" t="str">
        <f>IFERROR(ROUNDDOWN(ROUND(L60*Q60,0),0)*AB60,"")</f>
        <v/>
      </c>
      <c r="AE60" s="985" t="str">
        <f>IFERROR(ROUNDDOWN(ROUNDDOWN(ROUND(L60*VLOOKUP(K60,【参考】数式用２!$A$2:$AC$50,MATCH("処遇改善加算Ⅳ",【参考】数式用２!$C$4:$O$4,0)+2,0),0),0)*AB60*0.5,0), "")</f>
        <v/>
      </c>
      <c r="AF60" s="1048"/>
      <c r="AG60" s="982" t="str">
        <f>IF(AND(AQ60&lt;&gt;"対象外", P60&lt;&gt;""),ROUNDDOWN(ROUND(L60*VLOOKUP(K60,【参考】数式用２!$A$2:$K$50,MATCH("ベア加算あり",【参考】数式用２!$C$4:$K$4,0)+2,0),0),0)*AB60,"")</f>
        <v/>
      </c>
      <c r="AH60" s="1051"/>
      <c r="AI60" s="1048"/>
      <c r="AJ60" s="1048"/>
      <c r="AK60" s="1054"/>
      <c r="AL60" s="1057"/>
      <c r="AM60" s="572" t="str">
        <f t="shared" ref="AM60" si="33">IF(Q60="","",IF(Q60&lt;O60,"！加算の要件上は問題ありませんが、令和６年度末の加算率と比較して、令和７年度の加算率が低くなっています。",""))</f>
        <v/>
      </c>
      <c r="AN60" s="326"/>
      <c r="AO60" s="1043" t="str">
        <f>IF(K60&lt;&gt;"","Q列に色付け","")</f>
        <v/>
      </c>
      <c r="AP60" s="1061" t="str">
        <f>IF(AND(AE60&lt;&gt;0,AE60&lt;&gt;""),IF(AF60="○","入力済","未入力"),"")</f>
        <v/>
      </c>
      <c r="AQ60" s="976" t="str">
        <f>IFERROR((VLOOKUP(N60, 【参考】数式用２!$BE$5:$BE$13, 1,FALSE)), "対象外")</f>
        <v>対象外</v>
      </c>
      <c r="AR60" s="736" t="str">
        <f>IF(AG60&lt;&gt;"",IF(AH60="○","入力済","未入力"),"")</f>
        <v/>
      </c>
      <c r="AS60" s="736" t="str">
        <f>IF(AND(P60&lt;&gt;"", AI60=""), "未入力", "入力済")</f>
        <v>入力済</v>
      </c>
      <c r="AT60" s="736" t="str">
        <f>IF(AND(P60&lt;&gt;"", P60&lt;&gt;"処遇改善加算Ⅳ", AJ60=""), "未入力", "入力済")</f>
        <v>入力済</v>
      </c>
      <c r="AU60" s="736" t="str">
        <f>IFERROR(VLOOKUP(K60, 【参考】数式用２!$BB$5:$BC$50, 2, FALSE), "")</f>
        <v/>
      </c>
      <c r="AV60" s="736" t="str">
        <f>IF(AND(P60&lt;&gt;"処遇改善加算Ⅲ",P60&lt;&gt;"処遇改善加算Ⅳ", P60&lt;&gt;"", AU60&lt;&gt;"対象外"), 1,"")</f>
        <v/>
      </c>
      <c r="AW60" s="736" t="str">
        <f>IFERROR("_"&amp;VLOOKUP(K60, 【参考】数式用２!$AG$2:$AH$50, 2, FALSE), "")</f>
        <v/>
      </c>
      <c r="AX60" s="1062" t="str">
        <f>IF(AND(P60="処遇改善加算Ⅰ", AL60=""), "未入力","入力済")</f>
        <v>入力済</v>
      </c>
      <c r="AY60" s="1043" t="str">
        <f>G60</f>
        <v/>
      </c>
      <c r="AZ60"/>
      <c r="BA60"/>
      <c r="BB60"/>
      <c r="BC60"/>
      <c r="BD60"/>
      <c r="BE60"/>
      <c r="BF60"/>
      <c r="BG60"/>
    </row>
    <row r="61" spans="1:59" ht="14.4" customHeight="1">
      <c r="A61" s="1076"/>
      <c r="B61" s="1029"/>
      <c r="C61" s="1030"/>
      <c r="D61" s="1030"/>
      <c r="E61" s="1030"/>
      <c r="F61" s="1030"/>
      <c r="G61" s="1030"/>
      <c r="H61" s="1030"/>
      <c r="I61" s="1030"/>
      <c r="J61" s="1030"/>
      <c r="K61" s="1030"/>
      <c r="L61" s="1034"/>
      <c r="M61" s="1037"/>
      <c r="N61" s="995"/>
      <c r="O61" s="980"/>
      <c r="P61" s="1064"/>
      <c r="Q61" s="1067"/>
      <c r="R61" s="1070"/>
      <c r="S61" s="1073"/>
      <c r="T61" s="989"/>
      <c r="U61" s="1073"/>
      <c r="V61" s="989"/>
      <c r="W61" s="1073"/>
      <c r="X61" s="989"/>
      <c r="Y61" s="1073"/>
      <c r="Z61" s="989"/>
      <c r="AA61" s="989"/>
      <c r="AB61" s="989"/>
      <c r="AC61" s="992"/>
      <c r="AD61" s="983"/>
      <c r="AE61" s="986"/>
      <c r="AF61" s="1049"/>
      <c r="AG61" s="983"/>
      <c r="AH61" s="1052"/>
      <c r="AI61" s="1049"/>
      <c r="AJ61" s="1049"/>
      <c r="AK61" s="1055"/>
      <c r="AL61" s="1058"/>
      <c r="AM61" s="1046" t="str">
        <f t="shared" ref="AM61" si="34">IF(AND(P60&lt;&gt;"", OR(W60&lt;&gt;8,Y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1" s="326"/>
      <c r="AO61" s="1044"/>
      <c r="AP61" s="1061"/>
      <c r="AQ61" s="977"/>
      <c r="AR61" s="736"/>
      <c r="AS61" s="736"/>
      <c r="AT61" s="736"/>
      <c r="AU61" s="736"/>
      <c r="AV61" s="736"/>
      <c r="AW61" s="736"/>
      <c r="AX61" s="1062"/>
      <c r="AY61" s="1044"/>
      <c r="AZ61"/>
      <c r="BA61"/>
      <c r="BB61"/>
      <c r="BC61"/>
      <c r="BD61"/>
      <c r="BE61"/>
      <c r="BF61"/>
      <c r="BG61"/>
    </row>
    <row r="62" spans="1:59" ht="14.4" customHeight="1">
      <c r="A62" s="1077"/>
      <c r="B62" s="1029"/>
      <c r="C62" s="1030"/>
      <c r="D62" s="1030"/>
      <c r="E62" s="1030"/>
      <c r="F62" s="1030"/>
      <c r="G62" s="1030"/>
      <c r="H62" s="1030"/>
      <c r="I62" s="1030"/>
      <c r="J62" s="1030"/>
      <c r="K62" s="1030"/>
      <c r="L62" s="1034"/>
      <c r="M62" s="1037"/>
      <c r="N62" s="995"/>
      <c r="O62" s="980"/>
      <c r="P62" s="1064"/>
      <c r="Q62" s="1067"/>
      <c r="R62" s="1070"/>
      <c r="S62" s="1073"/>
      <c r="T62" s="989"/>
      <c r="U62" s="1073"/>
      <c r="V62" s="989"/>
      <c r="W62" s="1073"/>
      <c r="X62" s="989"/>
      <c r="Y62" s="1073"/>
      <c r="Z62" s="989"/>
      <c r="AA62" s="989"/>
      <c r="AB62" s="989"/>
      <c r="AC62" s="992"/>
      <c r="AD62" s="983"/>
      <c r="AE62" s="986"/>
      <c r="AF62" s="1049"/>
      <c r="AG62" s="983"/>
      <c r="AH62" s="1052"/>
      <c r="AI62" s="1049"/>
      <c r="AJ62" s="1049"/>
      <c r="AK62" s="1055"/>
      <c r="AL62" s="1058"/>
      <c r="AM62" s="1047"/>
      <c r="AN62" s="326"/>
      <c r="AO62" s="1044"/>
      <c r="AP62" s="1061"/>
      <c r="AQ62" s="977"/>
      <c r="AR62" s="736"/>
      <c r="AS62" s="736"/>
      <c r="AT62" s="736"/>
      <c r="AU62" s="736"/>
      <c r="AV62" s="736"/>
      <c r="AW62" s="736"/>
      <c r="AX62" s="1062"/>
      <c r="AY62" s="1044"/>
      <c r="AZ62"/>
      <c r="BA62"/>
      <c r="BB62"/>
      <c r="BC62"/>
      <c r="BD62"/>
      <c r="BE62"/>
      <c r="BF62"/>
      <c r="BG62"/>
    </row>
    <row r="63" spans="1:59" ht="30" customHeight="1" thickBot="1">
      <c r="A63" s="1078"/>
      <c r="B63" s="1031"/>
      <c r="C63" s="1032"/>
      <c r="D63" s="1032"/>
      <c r="E63" s="1032"/>
      <c r="F63" s="1032"/>
      <c r="G63" s="1032"/>
      <c r="H63" s="1032"/>
      <c r="I63" s="1032"/>
      <c r="J63" s="1032"/>
      <c r="K63" s="1032"/>
      <c r="L63" s="1035"/>
      <c r="M63" s="1038"/>
      <c r="N63" s="996"/>
      <c r="O63" s="981"/>
      <c r="P63" s="1065"/>
      <c r="Q63" s="1068"/>
      <c r="R63" s="1071"/>
      <c r="S63" s="1074"/>
      <c r="T63" s="990"/>
      <c r="U63" s="1074"/>
      <c r="V63" s="990"/>
      <c r="W63" s="1074"/>
      <c r="X63" s="990"/>
      <c r="Y63" s="1074"/>
      <c r="Z63" s="990"/>
      <c r="AA63" s="990"/>
      <c r="AB63" s="990"/>
      <c r="AC63" s="993"/>
      <c r="AD63" s="984"/>
      <c r="AE63" s="987"/>
      <c r="AF63" s="1050"/>
      <c r="AG63" s="984"/>
      <c r="AH63" s="1053"/>
      <c r="AI63" s="1050"/>
      <c r="AJ63" s="1050"/>
      <c r="AK63" s="1056"/>
      <c r="AL63" s="1059"/>
      <c r="AM63" s="573" t="str">
        <f t="shared" ref="AM63" si="35">IF(P60="","",
IF(OR(AF60="",
AND(AG60&lt;&gt;"",AH60=""),
AND(P60&lt;&gt;"",AI60=""),
AND(P60&lt;&gt;"処遇改善加算Ⅳ",AJ60=""),
AND(OR(P60="処遇改善加算Ⅰ",P60="処遇改善加算Ⅱ"),AU60="対象",AK60=""),
AND(P60="処遇改善加算Ⅰ",AL60="")),
"！記入が必要な欄（オレンジ色のセル）に空欄があります。空欄を埋めてください。",""))</f>
        <v/>
      </c>
      <c r="AN63" s="326"/>
      <c r="AO63" s="1045"/>
      <c r="AP63" s="1061"/>
      <c r="AQ63" s="1060"/>
      <c r="AR63" s="736"/>
      <c r="AS63" s="736"/>
      <c r="AT63" s="736"/>
      <c r="AU63" s="736"/>
      <c r="AV63" s="736"/>
      <c r="AW63" s="736"/>
      <c r="AX63" s="1062"/>
      <c r="AY63" s="1045"/>
      <c r="AZ63"/>
      <c r="BA63"/>
      <c r="BB63"/>
      <c r="BC63"/>
      <c r="BD63"/>
      <c r="BE63"/>
      <c r="BF63"/>
      <c r="BG63"/>
    </row>
    <row r="64" spans="1:59" ht="30" customHeight="1">
      <c r="A64" s="1075">
        <v>14</v>
      </c>
      <c r="B64" s="1027" t="str">
        <f>IF(基本情報入力シート!B52="", "",基本情報入力シート!B52)</f>
        <v/>
      </c>
      <c r="C64" s="1028"/>
      <c r="D64" s="1028"/>
      <c r="E64" s="1028"/>
      <c r="F64" s="1028"/>
      <c r="G64" s="1028" t="str">
        <f>IF(基本情報入力シート!L52="", "",基本情報入力シート!L52)</f>
        <v/>
      </c>
      <c r="H64" s="1028" t="str">
        <f>IF(基本情報入力シート!Q52="", "",基本情報入力シート!Q52)</f>
        <v/>
      </c>
      <c r="I64" s="1028" t="str">
        <f>IF(基本情報入力シート!V52="", "",基本情報入力シート!V52)</f>
        <v/>
      </c>
      <c r="J64" s="1028" t="str">
        <f>IF(基本情報入力シート!W52="", "",基本情報入力シート!W52)</f>
        <v/>
      </c>
      <c r="K64" s="1028" t="str">
        <f>IF(基本情報入力シート!X52="", "",基本情報入力シート!X52)</f>
        <v/>
      </c>
      <c r="L64" s="1033" t="str">
        <f>IF(基本情報入力シート!AC52=0, "",基本情報入力シート!AC52)</f>
        <v/>
      </c>
      <c r="M64" s="1036"/>
      <c r="N64" s="994"/>
      <c r="O64" s="979" t="str">
        <f>IFERROR(VLOOKUP(K64,【参考】数式用２!$A$2:$AD$50,MATCH(N64,【参考】数式用２!$C$4:$AD$4,0)+2,0),"")</f>
        <v/>
      </c>
      <c r="P64" s="1063"/>
      <c r="Q64" s="1066" t="str">
        <f>IFERROR(VLOOKUP(K64,【参考】数式用２!$A$2:$AC$50,MATCH(P64,【参考】数式用２!$C$4:$AC$4,0)+2,0),"")</f>
        <v/>
      </c>
      <c r="R64" s="1069" t="s">
        <v>141</v>
      </c>
      <c r="S64" s="1072"/>
      <c r="T64" s="988" t="s">
        <v>217</v>
      </c>
      <c r="U64" s="1072"/>
      <c r="V64" s="988" t="s">
        <v>218</v>
      </c>
      <c r="W64" s="1072"/>
      <c r="X64" s="988" t="s">
        <v>217</v>
      </c>
      <c r="Y64" s="1072"/>
      <c r="Z64" s="988" t="s">
        <v>219</v>
      </c>
      <c r="AA64" s="988" t="s">
        <v>72</v>
      </c>
      <c r="AB64" s="988" t="str">
        <f>IF(S64&gt;=1,(W64*12+Y64)-(S64*12+U64)+1,"")</f>
        <v/>
      </c>
      <c r="AC64" s="991" t="s">
        <v>220</v>
      </c>
      <c r="AD64" s="982" t="str">
        <f>IFERROR(ROUNDDOWN(ROUND(L64*Q64,0),0)*AB64,"")</f>
        <v/>
      </c>
      <c r="AE64" s="985" t="str">
        <f>IFERROR(ROUNDDOWN(ROUNDDOWN(ROUND(L64*VLOOKUP(K64,【参考】数式用２!$A$2:$AC$50,MATCH("処遇改善加算Ⅳ",【参考】数式用２!$C$4:$O$4,0)+2,0),0),0)*AB64*0.5,0), "")</f>
        <v/>
      </c>
      <c r="AF64" s="1048"/>
      <c r="AG64" s="982" t="str">
        <f>IF(AND(AQ64&lt;&gt;"対象外", P64&lt;&gt;""),ROUNDDOWN(ROUND(L64*VLOOKUP(K64,【参考】数式用２!$A$2:$K$50,MATCH("ベア加算あり",【参考】数式用２!$C$4:$K$4,0)+2,0),0),0)*AB64,"")</f>
        <v/>
      </c>
      <c r="AH64" s="1051"/>
      <c r="AI64" s="1048"/>
      <c r="AJ64" s="1048"/>
      <c r="AK64" s="1054"/>
      <c r="AL64" s="1057"/>
      <c r="AM64" s="572" t="str">
        <f t="shared" ref="AM64" si="36">IF(Q64="","",IF(Q64&lt;O64,"！加算の要件上は問題ありませんが、令和６年度末の加算率と比較して、令和７年度の加算率が低くなっています。",""))</f>
        <v/>
      </c>
      <c r="AN64" s="326"/>
      <c r="AO64" s="1043" t="str">
        <f>IF(K64&lt;&gt;"","Q列に色付け","")</f>
        <v/>
      </c>
      <c r="AP64" s="1061" t="str">
        <f>IF(AND(AE64&lt;&gt;0,AE64&lt;&gt;""),IF(AF64="○","入力済","未入力"),"")</f>
        <v/>
      </c>
      <c r="AQ64" s="976" t="str">
        <f>IFERROR((VLOOKUP(N64, 【参考】数式用２!$BE$5:$BE$13, 1,FALSE)), "対象外")</f>
        <v>対象外</v>
      </c>
      <c r="AR64" s="736" t="str">
        <f>IF(AG64&lt;&gt;"",IF(AH64="○","入力済","未入力"),"")</f>
        <v/>
      </c>
      <c r="AS64" s="736" t="str">
        <f>IF(AND(P64&lt;&gt;"", AI64=""), "未入力", "入力済")</f>
        <v>入力済</v>
      </c>
      <c r="AT64" s="736" t="str">
        <f>IF(AND(P64&lt;&gt;"", P64&lt;&gt;"処遇改善加算Ⅳ", AJ64=""), "未入力", "入力済")</f>
        <v>入力済</v>
      </c>
      <c r="AU64" s="736" t="str">
        <f>IFERROR(VLOOKUP(K64, 【参考】数式用２!$BB$5:$BC$50, 2, FALSE), "")</f>
        <v/>
      </c>
      <c r="AV64" s="736" t="str">
        <f>IF(AND(P64&lt;&gt;"処遇改善加算Ⅲ",P64&lt;&gt;"処遇改善加算Ⅳ", P64&lt;&gt;"", AU64&lt;&gt;"対象外"), 1,"")</f>
        <v/>
      </c>
      <c r="AW64" s="736" t="str">
        <f>IFERROR("_"&amp;VLOOKUP(K64, 【参考】数式用２!$AG$2:$AH$50, 2, FALSE), "")</f>
        <v/>
      </c>
      <c r="AX64" s="1062" t="str">
        <f>IF(AND(P64="処遇改善加算Ⅰ", AL64=""), "未入力","入力済")</f>
        <v>入力済</v>
      </c>
      <c r="AY64" s="1043" t="str">
        <f>G64</f>
        <v/>
      </c>
      <c r="AZ64"/>
      <c r="BA64"/>
      <c r="BB64"/>
      <c r="BC64"/>
      <c r="BD64"/>
      <c r="BE64"/>
      <c r="BF64"/>
      <c r="BG64"/>
    </row>
    <row r="65" spans="1:59" ht="14.4" customHeight="1">
      <c r="A65" s="1076"/>
      <c r="B65" s="1029"/>
      <c r="C65" s="1030"/>
      <c r="D65" s="1030"/>
      <c r="E65" s="1030"/>
      <c r="F65" s="1030"/>
      <c r="G65" s="1030"/>
      <c r="H65" s="1030"/>
      <c r="I65" s="1030"/>
      <c r="J65" s="1030"/>
      <c r="K65" s="1030"/>
      <c r="L65" s="1034"/>
      <c r="M65" s="1037"/>
      <c r="N65" s="995"/>
      <c r="O65" s="980"/>
      <c r="P65" s="1064"/>
      <c r="Q65" s="1067"/>
      <c r="R65" s="1070"/>
      <c r="S65" s="1073"/>
      <c r="T65" s="989"/>
      <c r="U65" s="1073"/>
      <c r="V65" s="989"/>
      <c r="W65" s="1073"/>
      <c r="X65" s="989"/>
      <c r="Y65" s="1073"/>
      <c r="Z65" s="989"/>
      <c r="AA65" s="989"/>
      <c r="AB65" s="989"/>
      <c r="AC65" s="992"/>
      <c r="AD65" s="983"/>
      <c r="AE65" s="986"/>
      <c r="AF65" s="1049"/>
      <c r="AG65" s="983"/>
      <c r="AH65" s="1052"/>
      <c r="AI65" s="1049"/>
      <c r="AJ65" s="1049"/>
      <c r="AK65" s="1055"/>
      <c r="AL65" s="1058"/>
      <c r="AM65" s="1046" t="str">
        <f t="shared" ref="AM65" si="37">IF(AND(P64&lt;&gt;"", OR(W64&lt;&gt;8,Y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5" s="326"/>
      <c r="AO65" s="1044"/>
      <c r="AP65" s="1061"/>
      <c r="AQ65" s="977"/>
      <c r="AR65" s="736"/>
      <c r="AS65" s="736"/>
      <c r="AT65" s="736"/>
      <c r="AU65" s="736"/>
      <c r="AV65" s="736"/>
      <c r="AW65" s="736"/>
      <c r="AX65" s="1062"/>
      <c r="AY65" s="1044"/>
      <c r="AZ65"/>
      <c r="BA65"/>
      <c r="BB65"/>
      <c r="BC65"/>
      <c r="BD65"/>
      <c r="BE65"/>
      <c r="BF65"/>
      <c r="BG65"/>
    </row>
    <row r="66" spans="1:59" ht="14.4" customHeight="1">
      <c r="A66" s="1077"/>
      <c r="B66" s="1029"/>
      <c r="C66" s="1030"/>
      <c r="D66" s="1030"/>
      <c r="E66" s="1030"/>
      <c r="F66" s="1030"/>
      <c r="G66" s="1030"/>
      <c r="H66" s="1030"/>
      <c r="I66" s="1030"/>
      <c r="J66" s="1030"/>
      <c r="K66" s="1030"/>
      <c r="L66" s="1034"/>
      <c r="M66" s="1037"/>
      <c r="N66" s="995"/>
      <c r="O66" s="980"/>
      <c r="P66" s="1064"/>
      <c r="Q66" s="1067"/>
      <c r="R66" s="1070"/>
      <c r="S66" s="1073"/>
      <c r="T66" s="989"/>
      <c r="U66" s="1073"/>
      <c r="V66" s="989"/>
      <c r="W66" s="1073"/>
      <c r="X66" s="989"/>
      <c r="Y66" s="1073"/>
      <c r="Z66" s="989"/>
      <c r="AA66" s="989"/>
      <c r="AB66" s="989"/>
      <c r="AC66" s="992"/>
      <c r="AD66" s="983"/>
      <c r="AE66" s="986"/>
      <c r="AF66" s="1049"/>
      <c r="AG66" s="983"/>
      <c r="AH66" s="1052"/>
      <c r="AI66" s="1049"/>
      <c r="AJ66" s="1049"/>
      <c r="AK66" s="1055"/>
      <c r="AL66" s="1058"/>
      <c r="AM66" s="1047"/>
      <c r="AN66" s="326"/>
      <c r="AO66" s="1044"/>
      <c r="AP66" s="1061"/>
      <c r="AQ66" s="977"/>
      <c r="AR66" s="736"/>
      <c r="AS66" s="736"/>
      <c r="AT66" s="736"/>
      <c r="AU66" s="736"/>
      <c r="AV66" s="736"/>
      <c r="AW66" s="736"/>
      <c r="AX66" s="1062"/>
      <c r="AY66" s="1044"/>
      <c r="AZ66"/>
      <c r="BA66"/>
      <c r="BB66"/>
      <c r="BC66"/>
      <c r="BD66"/>
      <c r="BE66"/>
      <c r="BF66"/>
      <c r="BG66"/>
    </row>
    <row r="67" spans="1:59" ht="30" customHeight="1" thickBot="1">
      <c r="A67" s="1078"/>
      <c r="B67" s="1031"/>
      <c r="C67" s="1032"/>
      <c r="D67" s="1032"/>
      <c r="E67" s="1032"/>
      <c r="F67" s="1032"/>
      <c r="G67" s="1032"/>
      <c r="H67" s="1032"/>
      <c r="I67" s="1032"/>
      <c r="J67" s="1032"/>
      <c r="K67" s="1032"/>
      <c r="L67" s="1035"/>
      <c r="M67" s="1038"/>
      <c r="N67" s="996"/>
      <c r="O67" s="981"/>
      <c r="P67" s="1065"/>
      <c r="Q67" s="1068"/>
      <c r="R67" s="1071"/>
      <c r="S67" s="1074"/>
      <c r="T67" s="990"/>
      <c r="U67" s="1074"/>
      <c r="V67" s="990"/>
      <c r="W67" s="1074"/>
      <c r="X67" s="990"/>
      <c r="Y67" s="1074"/>
      <c r="Z67" s="990"/>
      <c r="AA67" s="990"/>
      <c r="AB67" s="990"/>
      <c r="AC67" s="993"/>
      <c r="AD67" s="984"/>
      <c r="AE67" s="987"/>
      <c r="AF67" s="1050"/>
      <c r="AG67" s="984"/>
      <c r="AH67" s="1053"/>
      <c r="AI67" s="1050"/>
      <c r="AJ67" s="1050"/>
      <c r="AK67" s="1056"/>
      <c r="AL67" s="1059"/>
      <c r="AM67" s="573" t="str">
        <f t="shared" ref="AM67" si="38">IF(P64="","",
IF(OR(AF64="",
AND(AG64&lt;&gt;"",AH64=""),
AND(P64&lt;&gt;"",AI64=""),
AND(P64&lt;&gt;"処遇改善加算Ⅳ",AJ64=""),
AND(OR(P64="処遇改善加算Ⅰ",P64="処遇改善加算Ⅱ"),AU64="対象",AK64=""),
AND(P64="処遇改善加算Ⅰ",AL64="")),
"！記入が必要な欄（オレンジ色のセル）に空欄があります。空欄を埋めてください。",""))</f>
        <v/>
      </c>
      <c r="AN67" s="326"/>
      <c r="AO67" s="1045"/>
      <c r="AP67" s="1061"/>
      <c r="AQ67" s="1060"/>
      <c r="AR67" s="736"/>
      <c r="AS67" s="736"/>
      <c r="AT67" s="736"/>
      <c r="AU67" s="736"/>
      <c r="AV67" s="736"/>
      <c r="AW67" s="736"/>
      <c r="AX67" s="1062"/>
      <c r="AY67" s="1045"/>
      <c r="AZ67"/>
      <c r="BA67"/>
      <c r="BB67"/>
      <c r="BC67"/>
      <c r="BD67"/>
      <c r="BE67"/>
      <c r="BF67"/>
      <c r="BG67"/>
    </row>
    <row r="68" spans="1:59" ht="30" customHeight="1">
      <c r="A68" s="1075">
        <v>15</v>
      </c>
      <c r="B68" s="1027" t="str">
        <f>IF(基本情報入力シート!B53="", "",基本情報入力シート!B53)</f>
        <v/>
      </c>
      <c r="C68" s="1028"/>
      <c r="D68" s="1028"/>
      <c r="E68" s="1028"/>
      <c r="F68" s="1028"/>
      <c r="G68" s="1028" t="str">
        <f>IF(基本情報入力シート!L53="", "",基本情報入力シート!L53)</f>
        <v/>
      </c>
      <c r="H68" s="1028" t="str">
        <f>IF(基本情報入力シート!Q53="", "",基本情報入力シート!Q53)</f>
        <v/>
      </c>
      <c r="I68" s="1028" t="str">
        <f>IF(基本情報入力シート!V53="", "",基本情報入力シート!V53)</f>
        <v/>
      </c>
      <c r="J68" s="1028" t="str">
        <f>IF(基本情報入力シート!W53="", "",基本情報入力シート!W53)</f>
        <v/>
      </c>
      <c r="K68" s="1028" t="str">
        <f>IF(基本情報入力シート!X53="", "",基本情報入力シート!X53)</f>
        <v/>
      </c>
      <c r="L68" s="1033" t="str">
        <f>IF(基本情報入力シート!AC53=0, "",基本情報入力シート!AC53)</f>
        <v/>
      </c>
      <c r="M68" s="1036"/>
      <c r="N68" s="994"/>
      <c r="O68" s="979" t="str">
        <f>IFERROR(VLOOKUP(K68,【参考】数式用２!$A$2:$AD$50,MATCH(N68,【参考】数式用２!$C$4:$AD$4,0)+2,0),"")</f>
        <v/>
      </c>
      <c r="P68" s="1063"/>
      <c r="Q68" s="1066" t="str">
        <f>IFERROR(VLOOKUP(K68,【参考】数式用２!$A$2:$AC$50,MATCH(P68,【参考】数式用２!$C$4:$AC$4,0)+2,0),"")</f>
        <v/>
      </c>
      <c r="R68" s="1069" t="s">
        <v>141</v>
      </c>
      <c r="S68" s="1072"/>
      <c r="T68" s="988" t="s">
        <v>217</v>
      </c>
      <c r="U68" s="1072"/>
      <c r="V68" s="988" t="s">
        <v>218</v>
      </c>
      <c r="W68" s="1072"/>
      <c r="X68" s="988" t="s">
        <v>217</v>
      </c>
      <c r="Y68" s="1072"/>
      <c r="Z68" s="988" t="s">
        <v>219</v>
      </c>
      <c r="AA68" s="988" t="s">
        <v>72</v>
      </c>
      <c r="AB68" s="988" t="str">
        <f>IF(S68&gt;=1,(W68*12+Y68)-(S68*12+U68)+1,"")</f>
        <v/>
      </c>
      <c r="AC68" s="991" t="s">
        <v>220</v>
      </c>
      <c r="AD68" s="982" t="str">
        <f>IFERROR(ROUNDDOWN(ROUND(L68*Q68,0),0)*AB68,"")</f>
        <v/>
      </c>
      <c r="AE68" s="985" t="str">
        <f>IFERROR(ROUNDDOWN(ROUNDDOWN(ROUND(L68*VLOOKUP(K68,【参考】数式用２!$A$2:$AC$50,MATCH("処遇改善加算Ⅳ",【参考】数式用２!$C$4:$O$4,0)+2,0),0),0)*AB68*0.5,0), "")</f>
        <v/>
      </c>
      <c r="AF68" s="1048"/>
      <c r="AG68" s="982" t="str">
        <f>IF(AND(AQ68&lt;&gt;"対象外", P68&lt;&gt;""),ROUNDDOWN(ROUND(L68*VLOOKUP(K68,【参考】数式用２!$A$2:$K$50,MATCH("ベア加算あり",【参考】数式用２!$C$4:$K$4,0)+2,0),0),0)*AB68,"")</f>
        <v/>
      </c>
      <c r="AH68" s="1051"/>
      <c r="AI68" s="1048"/>
      <c r="AJ68" s="1048"/>
      <c r="AK68" s="1054"/>
      <c r="AL68" s="1057"/>
      <c r="AM68" s="572" t="str">
        <f t="shared" ref="AM68" si="39">IF(Q68="","",IF(Q68&lt;O68,"！加算の要件上は問題ありませんが、令和６年度末の加算率と比較して、令和７年度の加算率が低くなっています。",""))</f>
        <v/>
      </c>
      <c r="AN68" s="326"/>
      <c r="AO68" s="1043" t="str">
        <f>IF(K68&lt;&gt;"","Q列に色付け","")</f>
        <v/>
      </c>
      <c r="AP68" s="1061" t="str">
        <f>IF(AND(AE68&lt;&gt;0,AE68&lt;&gt;""),IF(AF68="○","入力済","未入力"),"")</f>
        <v/>
      </c>
      <c r="AQ68" s="976" t="str">
        <f>IFERROR((VLOOKUP(N68, 【参考】数式用２!$BE$5:$BE$13, 1,FALSE)), "対象外")</f>
        <v>対象外</v>
      </c>
      <c r="AR68" s="736" t="str">
        <f>IF(AG68&lt;&gt;"",IF(AH68="○","入力済","未入力"),"")</f>
        <v/>
      </c>
      <c r="AS68" s="736" t="str">
        <f>IF(AND(P68&lt;&gt;"", AI68=""), "未入力", "入力済")</f>
        <v>入力済</v>
      </c>
      <c r="AT68" s="736" t="str">
        <f>IF(AND(P68&lt;&gt;"", P68&lt;&gt;"処遇改善加算Ⅳ", AJ68=""), "未入力", "入力済")</f>
        <v>入力済</v>
      </c>
      <c r="AU68" s="736" t="str">
        <f>IFERROR(VLOOKUP(K68, 【参考】数式用２!$BB$5:$BC$50, 2, FALSE), "")</f>
        <v/>
      </c>
      <c r="AV68" s="736" t="str">
        <f>IF(AND(P68&lt;&gt;"処遇改善加算Ⅲ",P68&lt;&gt;"処遇改善加算Ⅳ", P68&lt;&gt;"", AU68&lt;&gt;"対象外"), 1,"")</f>
        <v/>
      </c>
      <c r="AW68" s="736" t="str">
        <f>IFERROR("_"&amp;VLOOKUP(K68, 【参考】数式用２!$AG$2:$AH$50, 2, FALSE), "")</f>
        <v/>
      </c>
      <c r="AX68" s="1062" t="str">
        <f>IF(AND(P68="処遇改善加算Ⅰ", AL68=""), "未入力","入力済")</f>
        <v>入力済</v>
      </c>
      <c r="AY68" s="1043" t="str">
        <f>G68</f>
        <v/>
      </c>
      <c r="AZ68"/>
      <c r="BA68"/>
      <c r="BB68"/>
      <c r="BC68"/>
      <c r="BD68"/>
      <c r="BE68"/>
      <c r="BF68"/>
      <c r="BG68"/>
    </row>
    <row r="69" spans="1:59" ht="14.4" customHeight="1">
      <c r="A69" s="1076"/>
      <c r="B69" s="1029"/>
      <c r="C69" s="1030"/>
      <c r="D69" s="1030"/>
      <c r="E69" s="1030"/>
      <c r="F69" s="1030"/>
      <c r="G69" s="1030"/>
      <c r="H69" s="1030"/>
      <c r="I69" s="1030"/>
      <c r="J69" s="1030"/>
      <c r="K69" s="1030"/>
      <c r="L69" s="1034"/>
      <c r="M69" s="1037"/>
      <c r="N69" s="995"/>
      <c r="O69" s="980"/>
      <c r="P69" s="1064"/>
      <c r="Q69" s="1067"/>
      <c r="R69" s="1070"/>
      <c r="S69" s="1073"/>
      <c r="T69" s="989"/>
      <c r="U69" s="1073"/>
      <c r="V69" s="989"/>
      <c r="W69" s="1073"/>
      <c r="X69" s="989"/>
      <c r="Y69" s="1073"/>
      <c r="Z69" s="989"/>
      <c r="AA69" s="989"/>
      <c r="AB69" s="989"/>
      <c r="AC69" s="992"/>
      <c r="AD69" s="983"/>
      <c r="AE69" s="986"/>
      <c r="AF69" s="1049"/>
      <c r="AG69" s="983"/>
      <c r="AH69" s="1052"/>
      <c r="AI69" s="1049"/>
      <c r="AJ69" s="1049"/>
      <c r="AK69" s="1055"/>
      <c r="AL69" s="1058"/>
      <c r="AM69" s="1046" t="str">
        <f t="shared" ref="AM69" si="40">IF(AND(P68&lt;&gt;"", OR(W68&lt;&gt;8,Y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69" s="326"/>
      <c r="AO69" s="1044"/>
      <c r="AP69" s="1061"/>
      <c r="AQ69" s="977"/>
      <c r="AR69" s="736"/>
      <c r="AS69" s="736"/>
      <c r="AT69" s="736"/>
      <c r="AU69" s="736"/>
      <c r="AV69" s="736"/>
      <c r="AW69" s="736"/>
      <c r="AX69" s="1062"/>
      <c r="AY69" s="1044"/>
      <c r="AZ69"/>
      <c r="BA69"/>
      <c r="BB69"/>
      <c r="BC69"/>
      <c r="BD69"/>
      <c r="BE69"/>
      <c r="BF69"/>
      <c r="BG69"/>
    </row>
    <row r="70" spans="1:59" ht="14.4" customHeight="1">
      <c r="A70" s="1077"/>
      <c r="B70" s="1029"/>
      <c r="C70" s="1030"/>
      <c r="D70" s="1030"/>
      <c r="E70" s="1030"/>
      <c r="F70" s="1030"/>
      <c r="G70" s="1030"/>
      <c r="H70" s="1030"/>
      <c r="I70" s="1030"/>
      <c r="J70" s="1030"/>
      <c r="K70" s="1030"/>
      <c r="L70" s="1034"/>
      <c r="M70" s="1037"/>
      <c r="N70" s="995"/>
      <c r="O70" s="980"/>
      <c r="P70" s="1064"/>
      <c r="Q70" s="1067"/>
      <c r="R70" s="1070"/>
      <c r="S70" s="1073"/>
      <c r="T70" s="989"/>
      <c r="U70" s="1073"/>
      <c r="V70" s="989"/>
      <c r="W70" s="1073"/>
      <c r="X70" s="989"/>
      <c r="Y70" s="1073"/>
      <c r="Z70" s="989"/>
      <c r="AA70" s="989"/>
      <c r="AB70" s="989"/>
      <c r="AC70" s="992"/>
      <c r="AD70" s="983"/>
      <c r="AE70" s="986"/>
      <c r="AF70" s="1049"/>
      <c r="AG70" s="983"/>
      <c r="AH70" s="1052"/>
      <c r="AI70" s="1049"/>
      <c r="AJ70" s="1049"/>
      <c r="AK70" s="1055"/>
      <c r="AL70" s="1058"/>
      <c r="AM70" s="1047"/>
      <c r="AN70" s="326"/>
      <c r="AO70" s="1044"/>
      <c r="AP70" s="1061"/>
      <c r="AQ70" s="977"/>
      <c r="AR70" s="736"/>
      <c r="AS70" s="736"/>
      <c r="AT70" s="736"/>
      <c r="AU70" s="736"/>
      <c r="AV70" s="736"/>
      <c r="AW70" s="736"/>
      <c r="AX70" s="1062"/>
      <c r="AY70" s="1044"/>
      <c r="AZ70"/>
      <c r="BA70"/>
      <c r="BB70"/>
      <c r="BC70"/>
      <c r="BD70"/>
      <c r="BE70"/>
      <c r="BF70"/>
      <c r="BG70"/>
    </row>
    <row r="71" spans="1:59" ht="30" customHeight="1" thickBot="1">
      <c r="A71" s="1078"/>
      <c r="B71" s="1031"/>
      <c r="C71" s="1032"/>
      <c r="D71" s="1032"/>
      <c r="E71" s="1032"/>
      <c r="F71" s="1032"/>
      <c r="G71" s="1032"/>
      <c r="H71" s="1032"/>
      <c r="I71" s="1032"/>
      <c r="J71" s="1032"/>
      <c r="K71" s="1032"/>
      <c r="L71" s="1035"/>
      <c r="M71" s="1038"/>
      <c r="N71" s="996"/>
      <c r="O71" s="981"/>
      <c r="P71" s="1065"/>
      <c r="Q71" s="1068"/>
      <c r="R71" s="1071"/>
      <c r="S71" s="1074"/>
      <c r="T71" s="990"/>
      <c r="U71" s="1074"/>
      <c r="V71" s="990"/>
      <c r="W71" s="1074"/>
      <c r="X71" s="990"/>
      <c r="Y71" s="1074"/>
      <c r="Z71" s="990"/>
      <c r="AA71" s="990"/>
      <c r="AB71" s="990"/>
      <c r="AC71" s="993"/>
      <c r="AD71" s="984"/>
      <c r="AE71" s="987"/>
      <c r="AF71" s="1050"/>
      <c r="AG71" s="984"/>
      <c r="AH71" s="1053"/>
      <c r="AI71" s="1050"/>
      <c r="AJ71" s="1050"/>
      <c r="AK71" s="1056"/>
      <c r="AL71" s="1059"/>
      <c r="AM71" s="573" t="str">
        <f t="shared" ref="AM71" si="41">IF(P68="","",
IF(OR(AF68="",
AND(AG68&lt;&gt;"",AH68=""),
AND(P68&lt;&gt;"",AI68=""),
AND(P68&lt;&gt;"処遇改善加算Ⅳ",AJ68=""),
AND(OR(P68="処遇改善加算Ⅰ",P68="処遇改善加算Ⅱ"),AU68="対象",AK68=""),
AND(P68="処遇改善加算Ⅰ",AL68="")),
"！記入が必要な欄（オレンジ色のセル）に空欄があります。空欄を埋めてください。",""))</f>
        <v/>
      </c>
      <c r="AN71" s="326"/>
      <c r="AO71" s="1045"/>
      <c r="AP71" s="1061"/>
      <c r="AQ71" s="1060"/>
      <c r="AR71" s="736"/>
      <c r="AS71" s="736"/>
      <c r="AT71" s="736"/>
      <c r="AU71" s="736"/>
      <c r="AV71" s="736"/>
      <c r="AW71" s="736"/>
      <c r="AX71" s="1062"/>
      <c r="AY71" s="1045"/>
      <c r="AZ71"/>
      <c r="BA71"/>
      <c r="BB71"/>
      <c r="BC71"/>
      <c r="BD71"/>
      <c r="BE71"/>
      <c r="BF71"/>
      <c r="BG71"/>
    </row>
    <row r="72" spans="1:59" ht="30" customHeight="1">
      <c r="A72" s="1075">
        <v>16</v>
      </c>
      <c r="B72" s="1027" t="str">
        <f>IF(基本情報入力シート!B54="", "",基本情報入力シート!B54)</f>
        <v/>
      </c>
      <c r="C72" s="1028"/>
      <c r="D72" s="1028"/>
      <c r="E72" s="1028"/>
      <c r="F72" s="1028"/>
      <c r="G72" s="1028" t="str">
        <f>IF(基本情報入力シート!L54="", "",基本情報入力シート!L54)</f>
        <v/>
      </c>
      <c r="H72" s="1028" t="str">
        <f>IF(基本情報入力シート!Q54="", "",基本情報入力シート!Q54)</f>
        <v/>
      </c>
      <c r="I72" s="1028" t="str">
        <f>IF(基本情報入力シート!V54="", "",基本情報入力シート!V54)</f>
        <v/>
      </c>
      <c r="J72" s="1028" t="str">
        <f>IF(基本情報入力シート!W54="", "",基本情報入力シート!W54)</f>
        <v/>
      </c>
      <c r="K72" s="1028" t="str">
        <f>IF(基本情報入力シート!X54="", "",基本情報入力シート!X54)</f>
        <v/>
      </c>
      <c r="L72" s="1033" t="str">
        <f>IF(基本情報入力シート!AC54=0, "",基本情報入力シート!AC54)</f>
        <v/>
      </c>
      <c r="M72" s="1036"/>
      <c r="N72" s="994"/>
      <c r="O72" s="979" t="str">
        <f>IFERROR(VLOOKUP(K72,【参考】数式用２!$A$2:$AD$50,MATCH(N72,【参考】数式用２!$C$4:$AD$4,0)+2,0),"")</f>
        <v/>
      </c>
      <c r="P72" s="1063"/>
      <c r="Q72" s="1066" t="str">
        <f>IFERROR(VLOOKUP(K72,【参考】数式用２!$A$2:$AC$50,MATCH(P72,【参考】数式用２!$C$4:$AC$4,0)+2,0),"")</f>
        <v/>
      </c>
      <c r="R72" s="1069" t="s">
        <v>141</v>
      </c>
      <c r="S72" s="1072"/>
      <c r="T72" s="988" t="s">
        <v>217</v>
      </c>
      <c r="U72" s="1072"/>
      <c r="V72" s="988" t="s">
        <v>218</v>
      </c>
      <c r="W72" s="1072"/>
      <c r="X72" s="988" t="s">
        <v>217</v>
      </c>
      <c r="Y72" s="1072"/>
      <c r="Z72" s="988" t="s">
        <v>219</v>
      </c>
      <c r="AA72" s="988" t="s">
        <v>72</v>
      </c>
      <c r="AB72" s="988" t="str">
        <f>IF(S72&gt;=1,(W72*12+Y72)-(S72*12+U72)+1,"")</f>
        <v/>
      </c>
      <c r="AC72" s="991" t="s">
        <v>220</v>
      </c>
      <c r="AD72" s="982" t="str">
        <f>IFERROR(ROUNDDOWN(ROUND(L72*Q72,0),0)*AB72,"")</f>
        <v/>
      </c>
      <c r="AE72" s="985" t="str">
        <f>IFERROR(ROUNDDOWN(ROUNDDOWN(ROUND(L72*VLOOKUP(K72,【参考】数式用２!$A$2:$AC$50,MATCH("処遇改善加算Ⅳ",【参考】数式用２!$C$4:$O$4,0)+2,0),0),0)*AB72*0.5,0), "")</f>
        <v/>
      </c>
      <c r="AF72" s="1048"/>
      <c r="AG72" s="982" t="str">
        <f>IF(AND(AQ72&lt;&gt;"対象外", P72&lt;&gt;""),ROUNDDOWN(ROUND(L72*VLOOKUP(K72,【参考】数式用２!$A$2:$K$50,MATCH("ベア加算あり",【参考】数式用２!$C$4:$K$4,0)+2,0),0),0)*AB72,"")</f>
        <v/>
      </c>
      <c r="AH72" s="1051"/>
      <c r="AI72" s="1048"/>
      <c r="AJ72" s="1048"/>
      <c r="AK72" s="1054"/>
      <c r="AL72" s="1057"/>
      <c r="AM72" s="572" t="str">
        <f t="shared" ref="AM72" si="42">IF(Q72="","",IF(Q72&lt;O72,"！加算の要件上は問題ありませんが、令和６年度末の加算率と比較して、令和７年度の加算率が低くなっています。",""))</f>
        <v/>
      </c>
      <c r="AN72" s="326"/>
      <c r="AO72" s="1043" t="str">
        <f>IF(K72&lt;&gt;"","Q列に色付け","")</f>
        <v/>
      </c>
      <c r="AP72" s="1061" t="str">
        <f>IF(AND(AE72&lt;&gt;0,AE72&lt;&gt;""),IF(AF72="○","入力済","未入力"),"")</f>
        <v/>
      </c>
      <c r="AQ72" s="976" t="str">
        <f>IFERROR((VLOOKUP(N72, 【参考】数式用２!$BE$5:$BE$13, 1,FALSE)), "対象外")</f>
        <v>対象外</v>
      </c>
      <c r="AR72" s="736" t="str">
        <f>IF(AG72&lt;&gt;"",IF(AH72="○","入力済","未入力"),"")</f>
        <v/>
      </c>
      <c r="AS72" s="736" t="str">
        <f>IF(AND(P72&lt;&gt;"", AI72=""), "未入力", "入力済")</f>
        <v>入力済</v>
      </c>
      <c r="AT72" s="736" t="str">
        <f>IF(AND(P72&lt;&gt;"", P72&lt;&gt;"処遇改善加算Ⅳ", AJ72=""), "未入力", "入力済")</f>
        <v>入力済</v>
      </c>
      <c r="AU72" s="736" t="str">
        <f>IFERROR(VLOOKUP(K72, 【参考】数式用２!$BB$5:$BC$50, 2, FALSE), "")</f>
        <v/>
      </c>
      <c r="AV72" s="736" t="str">
        <f>IF(AND(P72&lt;&gt;"処遇改善加算Ⅲ",P72&lt;&gt;"処遇改善加算Ⅳ", P72&lt;&gt;"", AU72&lt;&gt;"対象外"), 1,"")</f>
        <v/>
      </c>
      <c r="AW72" s="736" t="str">
        <f>IFERROR("_"&amp;VLOOKUP(K72, 【参考】数式用２!$AG$2:$AH$50, 2, FALSE), "")</f>
        <v/>
      </c>
      <c r="AX72" s="1062" t="str">
        <f>IF(AND(P72="処遇改善加算Ⅰ", AL72=""), "未入力","入力済")</f>
        <v>入力済</v>
      </c>
      <c r="AY72" s="1043" t="str">
        <f>G72</f>
        <v/>
      </c>
      <c r="AZ72"/>
      <c r="BA72"/>
      <c r="BB72"/>
      <c r="BC72"/>
      <c r="BD72"/>
      <c r="BE72"/>
      <c r="BF72"/>
      <c r="BG72"/>
    </row>
    <row r="73" spans="1:59" ht="14.4" customHeight="1">
      <c r="A73" s="1076"/>
      <c r="B73" s="1029"/>
      <c r="C73" s="1030"/>
      <c r="D73" s="1030"/>
      <c r="E73" s="1030"/>
      <c r="F73" s="1030"/>
      <c r="G73" s="1030"/>
      <c r="H73" s="1030"/>
      <c r="I73" s="1030"/>
      <c r="J73" s="1030"/>
      <c r="K73" s="1030"/>
      <c r="L73" s="1034"/>
      <c r="M73" s="1037"/>
      <c r="N73" s="995"/>
      <c r="O73" s="980"/>
      <c r="P73" s="1064"/>
      <c r="Q73" s="1067"/>
      <c r="R73" s="1070"/>
      <c r="S73" s="1073"/>
      <c r="T73" s="989"/>
      <c r="U73" s="1073"/>
      <c r="V73" s="989"/>
      <c r="W73" s="1073"/>
      <c r="X73" s="989"/>
      <c r="Y73" s="1073"/>
      <c r="Z73" s="989"/>
      <c r="AA73" s="989"/>
      <c r="AB73" s="989"/>
      <c r="AC73" s="992"/>
      <c r="AD73" s="983"/>
      <c r="AE73" s="986"/>
      <c r="AF73" s="1049"/>
      <c r="AG73" s="983"/>
      <c r="AH73" s="1052"/>
      <c r="AI73" s="1049"/>
      <c r="AJ73" s="1049"/>
      <c r="AK73" s="1055"/>
      <c r="AL73" s="1058"/>
      <c r="AM73" s="1046" t="str">
        <f t="shared" ref="AM73" si="43">IF(AND(P72&lt;&gt;"", OR(W72&lt;&gt;8,Y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73" s="326"/>
      <c r="AO73" s="1044"/>
      <c r="AP73" s="1061"/>
      <c r="AQ73" s="977"/>
      <c r="AR73" s="736"/>
      <c r="AS73" s="736"/>
      <c r="AT73" s="736"/>
      <c r="AU73" s="736"/>
      <c r="AV73" s="736"/>
      <c r="AW73" s="736"/>
      <c r="AX73" s="1062"/>
      <c r="AY73" s="1044"/>
      <c r="AZ73"/>
      <c r="BA73"/>
      <c r="BB73"/>
      <c r="BC73"/>
      <c r="BD73"/>
      <c r="BE73"/>
      <c r="BF73"/>
      <c r="BG73"/>
    </row>
    <row r="74" spans="1:59" ht="14.4" customHeight="1">
      <c r="A74" s="1077"/>
      <c r="B74" s="1029"/>
      <c r="C74" s="1030"/>
      <c r="D74" s="1030"/>
      <c r="E74" s="1030"/>
      <c r="F74" s="1030"/>
      <c r="G74" s="1030"/>
      <c r="H74" s="1030"/>
      <c r="I74" s="1030"/>
      <c r="J74" s="1030"/>
      <c r="K74" s="1030"/>
      <c r="L74" s="1034"/>
      <c r="M74" s="1037"/>
      <c r="N74" s="995"/>
      <c r="O74" s="980"/>
      <c r="P74" s="1064"/>
      <c r="Q74" s="1067"/>
      <c r="R74" s="1070"/>
      <c r="S74" s="1073"/>
      <c r="T74" s="989"/>
      <c r="U74" s="1073"/>
      <c r="V74" s="989"/>
      <c r="W74" s="1073"/>
      <c r="X74" s="989"/>
      <c r="Y74" s="1073"/>
      <c r="Z74" s="989"/>
      <c r="AA74" s="989"/>
      <c r="AB74" s="989"/>
      <c r="AC74" s="992"/>
      <c r="AD74" s="983"/>
      <c r="AE74" s="986"/>
      <c r="AF74" s="1049"/>
      <c r="AG74" s="983"/>
      <c r="AH74" s="1052"/>
      <c r="AI74" s="1049"/>
      <c r="AJ74" s="1049"/>
      <c r="AK74" s="1055"/>
      <c r="AL74" s="1058"/>
      <c r="AM74" s="1047"/>
      <c r="AN74" s="326"/>
      <c r="AO74" s="1044"/>
      <c r="AP74" s="1061"/>
      <c r="AQ74" s="977"/>
      <c r="AR74" s="736"/>
      <c r="AS74" s="736"/>
      <c r="AT74" s="736"/>
      <c r="AU74" s="736"/>
      <c r="AV74" s="736"/>
      <c r="AW74" s="736"/>
      <c r="AX74" s="1062"/>
      <c r="AY74" s="1044"/>
      <c r="AZ74"/>
      <c r="BA74"/>
      <c r="BB74"/>
      <c r="BC74"/>
      <c r="BD74"/>
      <c r="BE74"/>
      <c r="BF74"/>
      <c r="BG74"/>
    </row>
    <row r="75" spans="1:59" ht="30" customHeight="1" thickBot="1">
      <c r="A75" s="1078"/>
      <c r="B75" s="1031"/>
      <c r="C75" s="1032"/>
      <c r="D75" s="1032"/>
      <c r="E75" s="1032"/>
      <c r="F75" s="1032"/>
      <c r="G75" s="1032"/>
      <c r="H75" s="1032"/>
      <c r="I75" s="1032"/>
      <c r="J75" s="1032"/>
      <c r="K75" s="1032"/>
      <c r="L75" s="1035"/>
      <c r="M75" s="1038"/>
      <c r="N75" s="996"/>
      <c r="O75" s="981"/>
      <c r="P75" s="1065"/>
      <c r="Q75" s="1068"/>
      <c r="R75" s="1071"/>
      <c r="S75" s="1074"/>
      <c r="T75" s="990"/>
      <c r="U75" s="1074"/>
      <c r="V75" s="990"/>
      <c r="W75" s="1074"/>
      <c r="X75" s="990"/>
      <c r="Y75" s="1074"/>
      <c r="Z75" s="990"/>
      <c r="AA75" s="990"/>
      <c r="AB75" s="990"/>
      <c r="AC75" s="993"/>
      <c r="AD75" s="984"/>
      <c r="AE75" s="987"/>
      <c r="AF75" s="1050"/>
      <c r="AG75" s="984"/>
      <c r="AH75" s="1053"/>
      <c r="AI75" s="1050"/>
      <c r="AJ75" s="1050"/>
      <c r="AK75" s="1056"/>
      <c r="AL75" s="1059"/>
      <c r="AM75" s="573" t="str">
        <f t="shared" ref="AM75" si="44">IF(P72="","",
IF(OR(AF72="",
AND(AG72&lt;&gt;"",AH72=""),
AND(P72&lt;&gt;"",AI72=""),
AND(P72&lt;&gt;"処遇改善加算Ⅳ",AJ72=""),
AND(OR(P72="処遇改善加算Ⅰ",P72="処遇改善加算Ⅱ"),AU72="対象",AK72=""),
AND(P72="処遇改善加算Ⅰ",AL72="")),
"！記入が必要な欄（オレンジ色のセル）に空欄があります。空欄を埋めてください。",""))</f>
        <v/>
      </c>
      <c r="AN75" s="326"/>
      <c r="AO75" s="1045"/>
      <c r="AP75" s="1061"/>
      <c r="AQ75" s="1060"/>
      <c r="AR75" s="736"/>
      <c r="AS75" s="736"/>
      <c r="AT75" s="736"/>
      <c r="AU75" s="736"/>
      <c r="AV75" s="736"/>
      <c r="AW75" s="736"/>
      <c r="AX75" s="1062"/>
      <c r="AY75" s="1045"/>
      <c r="AZ75"/>
      <c r="BA75"/>
      <c r="BB75"/>
      <c r="BC75"/>
      <c r="BD75"/>
      <c r="BE75"/>
      <c r="BF75"/>
      <c r="BG75"/>
    </row>
    <row r="76" spans="1:59" ht="30" customHeight="1">
      <c r="A76" s="1075">
        <v>17</v>
      </c>
      <c r="B76" s="1027" t="str">
        <f>IF(基本情報入力シート!B55="", "",基本情報入力シート!B55)</f>
        <v/>
      </c>
      <c r="C76" s="1028"/>
      <c r="D76" s="1028"/>
      <c r="E76" s="1028"/>
      <c r="F76" s="1028"/>
      <c r="G76" s="1028" t="str">
        <f>IF(基本情報入力シート!L55="", "",基本情報入力シート!L55)</f>
        <v/>
      </c>
      <c r="H76" s="1028" t="str">
        <f>IF(基本情報入力シート!Q55="", "",基本情報入力シート!Q55)</f>
        <v/>
      </c>
      <c r="I76" s="1028" t="str">
        <f>IF(基本情報入力シート!V55="", "",基本情報入力シート!V55)</f>
        <v/>
      </c>
      <c r="J76" s="1028" t="str">
        <f>IF(基本情報入力シート!W55="", "",基本情報入力シート!W55)</f>
        <v/>
      </c>
      <c r="K76" s="1028" t="str">
        <f>IF(基本情報入力シート!X55="", "",基本情報入力シート!X55)</f>
        <v/>
      </c>
      <c r="L76" s="1033" t="str">
        <f>IF(基本情報入力シート!AC55=0, "",基本情報入力シート!AC55)</f>
        <v/>
      </c>
      <c r="M76" s="1036"/>
      <c r="N76" s="994"/>
      <c r="O76" s="979" t="str">
        <f>IFERROR(VLOOKUP(K76,【参考】数式用２!$A$2:$AD$50,MATCH(N76,【参考】数式用２!$C$4:$AD$4,0)+2,0),"")</f>
        <v/>
      </c>
      <c r="P76" s="1063"/>
      <c r="Q76" s="1066" t="str">
        <f>IFERROR(VLOOKUP(K76,【参考】数式用２!$A$2:$AC$50,MATCH(P76,【参考】数式用２!$C$4:$AC$4,0)+2,0),"")</f>
        <v/>
      </c>
      <c r="R76" s="1069" t="s">
        <v>141</v>
      </c>
      <c r="S76" s="1072"/>
      <c r="T76" s="988" t="s">
        <v>217</v>
      </c>
      <c r="U76" s="1072"/>
      <c r="V76" s="988" t="s">
        <v>218</v>
      </c>
      <c r="W76" s="1072"/>
      <c r="X76" s="988" t="s">
        <v>217</v>
      </c>
      <c r="Y76" s="1072"/>
      <c r="Z76" s="988" t="s">
        <v>219</v>
      </c>
      <c r="AA76" s="988" t="s">
        <v>72</v>
      </c>
      <c r="AB76" s="988" t="str">
        <f>IF(S76&gt;=1,(W76*12+Y76)-(S76*12+U76)+1,"")</f>
        <v/>
      </c>
      <c r="AC76" s="991" t="s">
        <v>220</v>
      </c>
      <c r="AD76" s="982" t="str">
        <f>IFERROR(ROUNDDOWN(ROUND(L76*Q76,0),0)*AB76,"")</f>
        <v/>
      </c>
      <c r="AE76" s="985" t="str">
        <f>IFERROR(ROUNDDOWN(ROUNDDOWN(ROUND(L76*VLOOKUP(K76,【参考】数式用２!$A$2:$AC$50,MATCH("処遇改善加算Ⅳ",【参考】数式用２!$C$4:$O$4,0)+2,0),0),0)*AB76*0.5,0), "")</f>
        <v/>
      </c>
      <c r="AF76" s="1048"/>
      <c r="AG76" s="982" t="str">
        <f>IF(AND(AQ76&lt;&gt;"対象外", P76&lt;&gt;""),ROUNDDOWN(ROUND(L76*VLOOKUP(K76,【参考】数式用２!$A$2:$K$50,MATCH("ベア加算あり",【参考】数式用２!$C$4:$K$4,0)+2,0),0),0)*AB76,"")</f>
        <v/>
      </c>
      <c r="AH76" s="1051"/>
      <c r="AI76" s="1048"/>
      <c r="AJ76" s="1048"/>
      <c r="AK76" s="1054"/>
      <c r="AL76" s="1057"/>
      <c r="AM76" s="572" t="str">
        <f t="shared" ref="AM76" si="45">IF(Q76="","",IF(Q76&lt;O76,"！加算の要件上は問題ありませんが、令和６年度末の加算率と比較して、令和７年度の加算率が低くなっています。",""))</f>
        <v/>
      </c>
      <c r="AN76" s="326"/>
      <c r="AO76" s="1043" t="str">
        <f>IF(K76&lt;&gt;"","Q列に色付け","")</f>
        <v/>
      </c>
      <c r="AP76" s="1061" t="str">
        <f>IF(AND(AE76&lt;&gt;0,AE76&lt;&gt;""),IF(AF76="○","入力済","未入力"),"")</f>
        <v/>
      </c>
      <c r="AQ76" s="976" t="str">
        <f>IFERROR((VLOOKUP(N76, 【参考】数式用２!$BE$5:$BE$13, 1,FALSE)), "対象外")</f>
        <v>対象外</v>
      </c>
      <c r="AR76" s="736" t="str">
        <f>IF(AG76&lt;&gt;"",IF(AH76="○","入力済","未入力"),"")</f>
        <v/>
      </c>
      <c r="AS76" s="736" t="str">
        <f>IF(AND(P76&lt;&gt;"", AI76=""), "未入力", "入力済")</f>
        <v>入力済</v>
      </c>
      <c r="AT76" s="736" t="str">
        <f>IF(AND(P76&lt;&gt;"", P76&lt;&gt;"処遇改善加算Ⅳ", AJ76=""), "未入力", "入力済")</f>
        <v>入力済</v>
      </c>
      <c r="AU76" s="736" t="str">
        <f>IFERROR(VLOOKUP(K76, 【参考】数式用２!$BB$5:$BC$50, 2, FALSE), "")</f>
        <v/>
      </c>
      <c r="AV76" s="736" t="str">
        <f>IF(AND(P76&lt;&gt;"処遇改善加算Ⅲ",P76&lt;&gt;"処遇改善加算Ⅳ", P76&lt;&gt;"", AU76&lt;&gt;"対象外"), 1,"")</f>
        <v/>
      </c>
      <c r="AW76" s="736" t="str">
        <f>IFERROR("_"&amp;VLOOKUP(K76, 【参考】数式用２!$AG$2:$AH$50, 2, FALSE), "")</f>
        <v/>
      </c>
      <c r="AX76" s="1062" t="str">
        <f>IF(AND(P76="処遇改善加算Ⅰ", AL76=""), "未入力","入力済")</f>
        <v>入力済</v>
      </c>
      <c r="AY76" s="1043" t="str">
        <f>G76</f>
        <v/>
      </c>
      <c r="AZ76"/>
      <c r="BA76"/>
      <c r="BB76"/>
      <c r="BC76"/>
      <c r="BD76"/>
      <c r="BE76"/>
      <c r="BF76"/>
      <c r="BG76"/>
    </row>
    <row r="77" spans="1:59" ht="14.4" customHeight="1">
      <c r="A77" s="1076"/>
      <c r="B77" s="1029"/>
      <c r="C77" s="1030"/>
      <c r="D77" s="1030"/>
      <c r="E77" s="1030"/>
      <c r="F77" s="1030"/>
      <c r="G77" s="1030"/>
      <c r="H77" s="1030"/>
      <c r="I77" s="1030"/>
      <c r="J77" s="1030"/>
      <c r="K77" s="1030"/>
      <c r="L77" s="1034"/>
      <c r="M77" s="1037"/>
      <c r="N77" s="995"/>
      <c r="O77" s="980"/>
      <c r="P77" s="1064"/>
      <c r="Q77" s="1067"/>
      <c r="R77" s="1070"/>
      <c r="S77" s="1073"/>
      <c r="T77" s="989"/>
      <c r="U77" s="1073"/>
      <c r="V77" s="989"/>
      <c r="W77" s="1073"/>
      <c r="X77" s="989"/>
      <c r="Y77" s="1073"/>
      <c r="Z77" s="989"/>
      <c r="AA77" s="989"/>
      <c r="AB77" s="989"/>
      <c r="AC77" s="992"/>
      <c r="AD77" s="983"/>
      <c r="AE77" s="986"/>
      <c r="AF77" s="1049"/>
      <c r="AG77" s="983"/>
      <c r="AH77" s="1052"/>
      <c r="AI77" s="1049"/>
      <c r="AJ77" s="1049"/>
      <c r="AK77" s="1055"/>
      <c r="AL77" s="1058"/>
      <c r="AM77" s="1046" t="str">
        <f t="shared" ref="AM77" si="46">IF(AND(P76&lt;&gt;"", OR(W76&lt;&gt;8,Y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77" s="326"/>
      <c r="AO77" s="1044"/>
      <c r="AP77" s="1061"/>
      <c r="AQ77" s="977"/>
      <c r="AR77" s="736"/>
      <c r="AS77" s="736"/>
      <c r="AT77" s="736"/>
      <c r="AU77" s="736"/>
      <c r="AV77" s="736"/>
      <c r="AW77" s="736"/>
      <c r="AX77" s="1062"/>
      <c r="AY77" s="1044"/>
      <c r="AZ77"/>
      <c r="BA77"/>
      <c r="BB77"/>
      <c r="BC77"/>
      <c r="BD77"/>
      <c r="BE77"/>
      <c r="BF77"/>
      <c r="BG77"/>
    </row>
    <row r="78" spans="1:59" ht="14.4" customHeight="1">
      <c r="A78" s="1077"/>
      <c r="B78" s="1029"/>
      <c r="C78" s="1030"/>
      <c r="D78" s="1030"/>
      <c r="E78" s="1030"/>
      <c r="F78" s="1030"/>
      <c r="G78" s="1030"/>
      <c r="H78" s="1030"/>
      <c r="I78" s="1030"/>
      <c r="J78" s="1030"/>
      <c r="K78" s="1030"/>
      <c r="L78" s="1034"/>
      <c r="M78" s="1037"/>
      <c r="N78" s="995"/>
      <c r="O78" s="980"/>
      <c r="P78" s="1064"/>
      <c r="Q78" s="1067"/>
      <c r="R78" s="1070"/>
      <c r="S78" s="1073"/>
      <c r="T78" s="989"/>
      <c r="U78" s="1073"/>
      <c r="V78" s="989"/>
      <c r="W78" s="1073"/>
      <c r="X78" s="989"/>
      <c r="Y78" s="1073"/>
      <c r="Z78" s="989"/>
      <c r="AA78" s="989"/>
      <c r="AB78" s="989"/>
      <c r="AC78" s="992"/>
      <c r="AD78" s="983"/>
      <c r="AE78" s="986"/>
      <c r="AF78" s="1049"/>
      <c r="AG78" s="983"/>
      <c r="AH78" s="1052"/>
      <c r="AI78" s="1049"/>
      <c r="AJ78" s="1049"/>
      <c r="AK78" s="1055"/>
      <c r="AL78" s="1058"/>
      <c r="AM78" s="1047"/>
      <c r="AN78" s="326"/>
      <c r="AO78" s="1044"/>
      <c r="AP78" s="1061"/>
      <c r="AQ78" s="977"/>
      <c r="AR78" s="736"/>
      <c r="AS78" s="736"/>
      <c r="AT78" s="736"/>
      <c r="AU78" s="736"/>
      <c r="AV78" s="736"/>
      <c r="AW78" s="736"/>
      <c r="AX78" s="1062"/>
      <c r="AY78" s="1044"/>
      <c r="AZ78"/>
      <c r="BA78"/>
      <c r="BB78"/>
      <c r="BC78"/>
      <c r="BD78"/>
      <c r="BE78"/>
      <c r="BF78"/>
      <c r="BG78"/>
    </row>
    <row r="79" spans="1:59" ht="30" customHeight="1" thickBot="1">
      <c r="A79" s="1078"/>
      <c r="B79" s="1031"/>
      <c r="C79" s="1032"/>
      <c r="D79" s="1032"/>
      <c r="E79" s="1032"/>
      <c r="F79" s="1032"/>
      <c r="G79" s="1032"/>
      <c r="H79" s="1032"/>
      <c r="I79" s="1032"/>
      <c r="J79" s="1032"/>
      <c r="K79" s="1032"/>
      <c r="L79" s="1035"/>
      <c r="M79" s="1038"/>
      <c r="N79" s="996"/>
      <c r="O79" s="981"/>
      <c r="P79" s="1065"/>
      <c r="Q79" s="1068"/>
      <c r="R79" s="1071"/>
      <c r="S79" s="1074"/>
      <c r="T79" s="990"/>
      <c r="U79" s="1074"/>
      <c r="V79" s="990"/>
      <c r="W79" s="1074"/>
      <c r="X79" s="990"/>
      <c r="Y79" s="1074"/>
      <c r="Z79" s="990"/>
      <c r="AA79" s="990"/>
      <c r="AB79" s="990"/>
      <c r="AC79" s="993"/>
      <c r="AD79" s="984"/>
      <c r="AE79" s="987"/>
      <c r="AF79" s="1050"/>
      <c r="AG79" s="984"/>
      <c r="AH79" s="1053"/>
      <c r="AI79" s="1050"/>
      <c r="AJ79" s="1050"/>
      <c r="AK79" s="1056"/>
      <c r="AL79" s="1059"/>
      <c r="AM79" s="573" t="str">
        <f t="shared" ref="AM79" si="47">IF(P76="","",
IF(OR(AF76="",
AND(AG76&lt;&gt;"",AH76=""),
AND(P76&lt;&gt;"",AI76=""),
AND(P76&lt;&gt;"処遇改善加算Ⅳ",AJ76=""),
AND(OR(P76="処遇改善加算Ⅰ",P76="処遇改善加算Ⅱ"),AU76="対象",AK76=""),
AND(P76="処遇改善加算Ⅰ",AL76="")),
"！記入が必要な欄（オレンジ色のセル）に空欄があります。空欄を埋めてください。",""))</f>
        <v/>
      </c>
      <c r="AN79" s="326"/>
      <c r="AO79" s="1045"/>
      <c r="AP79" s="1061"/>
      <c r="AQ79" s="1060"/>
      <c r="AR79" s="736"/>
      <c r="AS79" s="736"/>
      <c r="AT79" s="736"/>
      <c r="AU79" s="736"/>
      <c r="AV79" s="736"/>
      <c r="AW79" s="736"/>
      <c r="AX79" s="1062"/>
      <c r="AY79" s="1045"/>
      <c r="AZ79"/>
      <c r="BA79"/>
      <c r="BB79"/>
      <c r="BC79"/>
      <c r="BD79"/>
      <c r="BE79"/>
      <c r="BF79"/>
      <c r="BG79"/>
    </row>
    <row r="80" spans="1:59" ht="30" customHeight="1">
      <c r="A80" s="1075">
        <v>18</v>
      </c>
      <c r="B80" s="1027" t="str">
        <f>IF(基本情報入力シート!B56="", "",基本情報入力シート!B56)</f>
        <v/>
      </c>
      <c r="C80" s="1028"/>
      <c r="D80" s="1028"/>
      <c r="E80" s="1028"/>
      <c r="F80" s="1028"/>
      <c r="G80" s="1028" t="str">
        <f>IF(基本情報入力シート!L56="", "",基本情報入力シート!L56)</f>
        <v/>
      </c>
      <c r="H80" s="1028" t="str">
        <f>IF(基本情報入力シート!Q56="", "",基本情報入力シート!Q56)</f>
        <v/>
      </c>
      <c r="I80" s="1028" t="str">
        <f>IF(基本情報入力シート!V56="", "",基本情報入力シート!V56)</f>
        <v/>
      </c>
      <c r="J80" s="1028" t="str">
        <f>IF(基本情報入力シート!W56="", "",基本情報入力シート!W56)</f>
        <v/>
      </c>
      <c r="K80" s="1028" t="str">
        <f>IF(基本情報入力シート!X56="", "",基本情報入力シート!X56)</f>
        <v/>
      </c>
      <c r="L80" s="1033" t="str">
        <f>IF(基本情報入力シート!AC56=0, "",基本情報入力シート!AC56)</f>
        <v/>
      </c>
      <c r="M80" s="1036"/>
      <c r="N80" s="994"/>
      <c r="O80" s="979" t="str">
        <f>IFERROR(VLOOKUP(K80,【参考】数式用２!$A$2:$AD$50,MATCH(N80,【参考】数式用２!$C$4:$AD$4,0)+2,0),"")</f>
        <v/>
      </c>
      <c r="P80" s="1063"/>
      <c r="Q80" s="1066" t="str">
        <f>IFERROR(VLOOKUP(K80,【参考】数式用２!$A$2:$AC$50,MATCH(P80,【参考】数式用２!$C$4:$AC$4,0)+2,0),"")</f>
        <v/>
      </c>
      <c r="R80" s="1069" t="s">
        <v>141</v>
      </c>
      <c r="S80" s="1072"/>
      <c r="T80" s="988" t="s">
        <v>217</v>
      </c>
      <c r="U80" s="1072"/>
      <c r="V80" s="988" t="s">
        <v>218</v>
      </c>
      <c r="W80" s="1072"/>
      <c r="X80" s="988" t="s">
        <v>217</v>
      </c>
      <c r="Y80" s="1072"/>
      <c r="Z80" s="988" t="s">
        <v>219</v>
      </c>
      <c r="AA80" s="988" t="s">
        <v>72</v>
      </c>
      <c r="AB80" s="988" t="str">
        <f>IF(S80&gt;=1,(W80*12+Y80)-(S80*12+U80)+1,"")</f>
        <v/>
      </c>
      <c r="AC80" s="991" t="s">
        <v>220</v>
      </c>
      <c r="AD80" s="982" t="str">
        <f>IFERROR(ROUNDDOWN(ROUND(L80*Q80,0),0)*AB80,"")</f>
        <v/>
      </c>
      <c r="AE80" s="985" t="str">
        <f>IFERROR(ROUNDDOWN(ROUNDDOWN(ROUND(L80*VLOOKUP(K80,【参考】数式用２!$A$2:$AC$50,MATCH("処遇改善加算Ⅳ",【参考】数式用２!$C$4:$O$4,0)+2,0),0),0)*AB80*0.5,0), "")</f>
        <v/>
      </c>
      <c r="AF80" s="1048"/>
      <c r="AG80" s="982" t="str">
        <f>IF(AND(AQ80&lt;&gt;"対象外", P80&lt;&gt;""),ROUNDDOWN(ROUND(L80*VLOOKUP(K80,【参考】数式用２!$A$2:$K$50,MATCH("ベア加算あり",【参考】数式用２!$C$4:$K$4,0)+2,0),0),0)*AB80,"")</f>
        <v/>
      </c>
      <c r="AH80" s="1051"/>
      <c r="AI80" s="1048"/>
      <c r="AJ80" s="1048"/>
      <c r="AK80" s="1054"/>
      <c r="AL80" s="1057"/>
      <c r="AM80" s="572" t="str">
        <f t="shared" ref="AM80" si="48">IF(Q80="","",IF(Q80&lt;O80,"！加算の要件上は問題ありませんが、令和６年度末の加算率と比較して、令和７年度の加算率が低くなっています。",""))</f>
        <v/>
      </c>
      <c r="AN80" s="326"/>
      <c r="AO80" s="1043" t="str">
        <f>IF(K80&lt;&gt;"","Q列に色付け","")</f>
        <v/>
      </c>
      <c r="AP80" s="1061" t="str">
        <f>IF(AND(AE80&lt;&gt;0,AE80&lt;&gt;""),IF(AF80="○","入力済","未入力"),"")</f>
        <v/>
      </c>
      <c r="AQ80" s="976" t="str">
        <f>IFERROR((VLOOKUP(N80, 【参考】数式用２!$BE$5:$BE$13, 1,FALSE)), "対象外")</f>
        <v>対象外</v>
      </c>
      <c r="AR80" s="736" t="str">
        <f>IF(AG80&lt;&gt;"",IF(AH80="○","入力済","未入力"),"")</f>
        <v/>
      </c>
      <c r="AS80" s="736" t="str">
        <f>IF(AND(P80&lt;&gt;"", AI80=""), "未入力", "入力済")</f>
        <v>入力済</v>
      </c>
      <c r="AT80" s="736" t="str">
        <f>IF(AND(P80&lt;&gt;"", P80&lt;&gt;"処遇改善加算Ⅳ", AJ80=""), "未入力", "入力済")</f>
        <v>入力済</v>
      </c>
      <c r="AU80" s="736" t="str">
        <f>IFERROR(VLOOKUP(K80, 【参考】数式用２!$BB$5:$BC$50, 2, FALSE), "")</f>
        <v/>
      </c>
      <c r="AV80" s="736" t="str">
        <f>IF(AND(P80&lt;&gt;"処遇改善加算Ⅲ",P80&lt;&gt;"処遇改善加算Ⅳ", P80&lt;&gt;"", AU80&lt;&gt;"対象外"), 1,"")</f>
        <v/>
      </c>
      <c r="AW80" s="736" t="str">
        <f>IFERROR("_"&amp;VLOOKUP(K80, 【参考】数式用２!$AG$2:$AH$50, 2, FALSE), "")</f>
        <v/>
      </c>
      <c r="AX80" s="1062" t="str">
        <f>IF(AND(P80="処遇改善加算Ⅰ", AL80=""), "未入力","入力済")</f>
        <v>入力済</v>
      </c>
      <c r="AY80" s="1043" t="str">
        <f>G80</f>
        <v/>
      </c>
      <c r="AZ80"/>
      <c r="BA80"/>
      <c r="BB80"/>
      <c r="BC80"/>
      <c r="BD80"/>
      <c r="BE80"/>
      <c r="BF80"/>
      <c r="BG80"/>
    </row>
    <row r="81" spans="1:59" ht="14.4" customHeight="1">
      <c r="A81" s="1076"/>
      <c r="B81" s="1029"/>
      <c r="C81" s="1030"/>
      <c r="D81" s="1030"/>
      <c r="E81" s="1030"/>
      <c r="F81" s="1030"/>
      <c r="G81" s="1030"/>
      <c r="H81" s="1030"/>
      <c r="I81" s="1030"/>
      <c r="J81" s="1030"/>
      <c r="K81" s="1030"/>
      <c r="L81" s="1034"/>
      <c r="M81" s="1037"/>
      <c r="N81" s="995"/>
      <c r="O81" s="980"/>
      <c r="P81" s="1064"/>
      <c r="Q81" s="1067"/>
      <c r="R81" s="1070"/>
      <c r="S81" s="1073"/>
      <c r="T81" s="989"/>
      <c r="U81" s="1073"/>
      <c r="V81" s="989"/>
      <c r="W81" s="1073"/>
      <c r="X81" s="989"/>
      <c r="Y81" s="1073"/>
      <c r="Z81" s="989"/>
      <c r="AA81" s="989"/>
      <c r="AB81" s="989"/>
      <c r="AC81" s="992"/>
      <c r="AD81" s="983"/>
      <c r="AE81" s="986"/>
      <c r="AF81" s="1049"/>
      <c r="AG81" s="983"/>
      <c r="AH81" s="1052"/>
      <c r="AI81" s="1049"/>
      <c r="AJ81" s="1049"/>
      <c r="AK81" s="1055"/>
      <c r="AL81" s="1058"/>
      <c r="AM81" s="1046" t="str">
        <f t="shared" ref="AM81" si="49">IF(AND(P80&lt;&gt;"", OR(W80&lt;&gt;8,Y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1" s="326"/>
      <c r="AO81" s="1044"/>
      <c r="AP81" s="1061"/>
      <c r="AQ81" s="977"/>
      <c r="AR81" s="736"/>
      <c r="AS81" s="736"/>
      <c r="AT81" s="736"/>
      <c r="AU81" s="736"/>
      <c r="AV81" s="736"/>
      <c r="AW81" s="736"/>
      <c r="AX81" s="1062"/>
      <c r="AY81" s="1044"/>
      <c r="AZ81"/>
      <c r="BA81"/>
      <c r="BB81"/>
      <c r="BC81"/>
      <c r="BD81"/>
      <c r="BE81"/>
      <c r="BF81"/>
      <c r="BG81"/>
    </row>
    <row r="82" spans="1:59" ht="14.4" customHeight="1">
      <c r="A82" s="1077"/>
      <c r="B82" s="1029"/>
      <c r="C82" s="1030"/>
      <c r="D82" s="1030"/>
      <c r="E82" s="1030"/>
      <c r="F82" s="1030"/>
      <c r="G82" s="1030"/>
      <c r="H82" s="1030"/>
      <c r="I82" s="1030"/>
      <c r="J82" s="1030"/>
      <c r="K82" s="1030"/>
      <c r="L82" s="1034"/>
      <c r="M82" s="1037"/>
      <c r="N82" s="995"/>
      <c r="O82" s="980"/>
      <c r="P82" s="1064"/>
      <c r="Q82" s="1067"/>
      <c r="R82" s="1070"/>
      <c r="S82" s="1073"/>
      <c r="T82" s="989"/>
      <c r="U82" s="1073"/>
      <c r="V82" s="989"/>
      <c r="W82" s="1073"/>
      <c r="X82" s="989"/>
      <c r="Y82" s="1073"/>
      <c r="Z82" s="989"/>
      <c r="AA82" s="989"/>
      <c r="AB82" s="989"/>
      <c r="AC82" s="992"/>
      <c r="AD82" s="983"/>
      <c r="AE82" s="986"/>
      <c r="AF82" s="1049"/>
      <c r="AG82" s="983"/>
      <c r="AH82" s="1052"/>
      <c r="AI82" s="1049"/>
      <c r="AJ82" s="1049"/>
      <c r="AK82" s="1055"/>
      <c r="AL82" s="1058"/>
      <c r="AM82" s="1047"/>
      <c r="AN82" s="326"/>
      <c r="AO82" s="1044"/>
      <c r="AP82" s="1061"/>
      <c r="AQ82" s="977"/>
      <c r="AR82" s="736"/>
      <c r="AS82" s="736"/>
      <c r="AT82" s="736"/>
      <c r="AU82" s="736"/>
      <c r="AV82" s="736"/>
      <c r="AW82" s="736"/>
      <c r="AX82" s="1062"/>
      <c r="AY82" s="1044"/>
      <c r="AZ82"/>
      <c r="BA82"/>
      <c r="BB82"/>
      <c r="BC82"/>
      <c r="BD82"/>
      <c r="BE82"/>
      <c r="BF82"/>
      <c r="BG82"/>
    </row>
    <row r="83" spans="1:59" ht="30" customHeight="1" thickBot="1">
      <c r="A83" s="1078"/>
      <c r="B83" s="1031"/>
      <c r="C83" s="1032"/>
      <c r="D83" s="1032"/>
      <c r="E83" s="1032"/>
      <c r="F83" s="1032"/>
      <c r="G83" s="1032"/>
      <c r="H83" s="1032"/>
      <c r="I83" s="1032"/>
      <c r="J83" s="1032"/>
      <c r="K83" s="1032"/>
      <c r="L83" s="1035"/>
      <c r="M83" s="1038"/>
      <c r="N83" s="996"/>
      <c r="O83" s="981"/>
      <c r="P83" s="1065"/>
      <c r="Q83" s="1068"/>
      <c r="R83" s="1071"/>
      <c r="S83" s="1074"/>
      <c r="T83" s="990"/>
      <c r="U83" s="1074"/>
      <c r="V83" s="990"/>
      <c r="W83" s="1074"/>
      <c r="X83" s="990"/>
      <c r="Y83" s="1074"/>
      <c r="Z83" s="990"/>
      <c r="AA83" s="990"/>
      <c r="AB83" s="990"/>
      <c r="AC83" s="993"/>
      <c r="AD83" s="984"/>
      <c r="AE83" s="987"/>
      <c r="AF83" s="1050"/>
      <c r="AG83" s="984"/>
      <c r="AH83" s="1053"/>
      <c r="AI83" s="1050"/>
      <c r="AJ83" s="1050"/>
      <c r="AK83" s="1056"/>
      <c r="AL83" s="1059"/>
      <c r="AM83" s="573" t="str">
        <f t="shared" ref="AM83" si="50">IF(P80="","",
IF(OR(AF80="",
AND(AG80&lt;&gt;"",AH80=""),
AND(P80&lt;&gt;"",AI80=""),
AND(P80&lt;&gt;"処遇改善加算Ⅳ",AJ80=""),
AND(OR(P80="処遇改善加算Ⅰ",P80="処遇改善加算Ⅱ"),AU80="対象",AK80=""),
AND(P80="処遇改善加算Ⅰ",AL80="")),
"！記入が必要な欄（オレンジ色のセル）に空欄があります。空欄を埋めてください。",""))</f>
        <v/>
      </c>
      <c r="AN83" s="326"/>
      <c r="AO83" s="1045"/>
      <c r="AP83" s="1061"/>
      <c r="AQ83" s="1060"/>
      <c r="AR83" s="736"/>
      <c r="AS83" s="736"/>
      <c r="AT83" s="736"/>
      <c r="AU83" s="736"/>
      <c r="AV83" s="736"/>
      <c r="AW83" s="736"/>
      <c r="AX83" s="1062"/>
      <c r="AY83" s="1045"/>
      <c r="AZ83"/>
      <c r="BA83"/>
      <c r="BB83"/>
      <c r="BC83"/>
      <c r="BD83"/>
      <c r="BE83"/>
      <c r="BF83"/>
      <c r="BG83"/>
    </row>
    <row r="84" spans="1:59" ht="30" customHeight="1">
      <c r="A84" s="1075">
        <v>19</v>
      </c>
      <c r="B84" s="1027" t="str">
        <f>IF(基本情報入力シート!B57="", "",基本情報入力シート!B57)</f>
        <v/>
      </c>
      <c r="C84" s="1028"/>
      <c r="D84" s="1028"/>
      <c r="E84" s="1028"/>
      <c r="F84" s="1028"/>
      <c r="G84" s="1028" t="str">
        <f>IF(基本情報入力シート!L57="", "",基本情報入力シート!L57)</f>
        <v/>
      </c>
      <c r="H84" s="1028" t="str">
        <f>IF(基本情報入力シート!Q57="", "",基本情報入力シート!Q57)</f>
        <v/>
      </c>
      <c r="I84" s="1028" t="str">
        <f>IF(基本情報入力シート!V57="", "",基本情報入力シート!V57)</f>
        <v/>
      </c>
      <c r="J84" s="1028" t="str">
        <f>IF(基本情報入力シート!W57="", "",基本情報入力シート!W57)</f>
        <v/>
      </c>
      <c r="K84" s="1028" t="str">
        <f>IF(基本情報入力シート!X57="", "",基本情報入力シート!X57)</f>
        <v/>
      </c>
      <c r="L84" s="1033" t="str">
        <f>IF(基本情報入力シート!AC57=0, "",基本情報入力シート!AC57)</f>
        <v/>
      </c>
      <c r="M84" s="1036"/>
      <c r="N84" s="994"/>
      <c r="O84" s="979" t="str">
        <f>IFERROR(VLOOKUP(K84,【参考】数式用２!$A$2:$AD$50,MATCH(N84,【参考】数式用２!$C$4:$AD$4,0)+2,0),"")</f>
        <v/>
      </c>
      <c r="P84" s="1063"/>
      <c r="Q84" s="1066" t="str">
        <f>IFERROR(VLOOKUP(K84,【参考】数式用２!$A$2:$AC$50,MATCH(P84,【参考】数式用２!$C$4:$AC$4,0)+2,0),"")</f>
        <v/>
      </c>
      <c r="R84" s="1069" t="s">
        <v>141</v>
      </c>
      <c r="S84" s="1072"/>
      <c r="T84" s="988" t="s">
        <v>217</v>
      </c>
      <c r="U84" s="1072"/>
      <c r="V84" s="988" t="s">
        <v>218</v>
      </c>
      <c r="W84" s="1072"/>
      <c r="X84" s="988" t="s">
        <v>217</v>
      </c>
      <c r="Y84" s="1072"/>
      <c r="Z84" s="988" t="s">
        <v>219</v>
      </c>
      <c r="AA84" s="988" t="s">
        <v>72</v>
      </c>
      <c r="AB84" s="988" t="str">
        <f>IF(S84&gt;=1,(W84*12+Y84)-(S84*12+U84)+1,"")</f>
        <v/>
      </c>
      <c r="AC84" s="991" t="s">
        <v>220</v>
      </c>
      <c r="AD84" s="982" t="str">
        <f>IFERROR(ROUNDDOWN(ROUND(L84*Q84,0),0)*AB84,"")</f>
        <v/>
      </c>
      <c r="AE84" s="985" t="str">
        <f>IFERROR(ROUNDDOWN(ROUNDDOWN(ROUND(L84*VLOOKUP(K84,【参考】数式用２!$A$2:$AC$50,MATCH("処遇改善加算Ⅳ",【参考】数式用２!$C$4:$O$4,0)+2,0),0),0)*AB84*0.5,0), "")</f>
        <v/>
      </c>
      <c r="AF84" s="1048"/>
      <c r="AG84" s="982" t="str">
        <f>IF(AND(AQ84&lt;&gt;"対象外", P84&lt;&gt;""),ROUNDDOWN(ROUND(L84*VLOOKUP(K84,【参考】数式用２!$A$2:$K$50,MATCH("ベア加算あり",【参考】数式用２!$C$4:$K$4,0)+2,0),0),0)*AB84,"")</f>
        <v/>
      </c>
      <c r="AH84" s="1051"/>
      <c r="AI84" s="1048"/>
      <c r="AJ84" s="1048"/>
      <c r="AK84" s="1054"/>
      <c r="AL84" s="1057"/>
      <c r="AM84" s="572" t="str">
        <f t="shared" ref="AM84" si="51">IF(Q84="","",IF(Q84&lt;O84,"！加算の要件上は問題ありませんが、令和６年度末の加算率と比較して、令和７年度の加算率が低くなっています。",""))</f>
        <v/>
      </c>
      <c r="AN84" s="326"/>
      <c r="AO84" s="1043" t="str">
        <f>IF(K84&lt;&gt;"","Q列に色付け","")</f>
        <v/>
      </c>
      <c r="AP84" s="1061" t="str">
        <f>IF(AND(AE84&lt;&gt;0,AE84&lt;&gt;""),IF(AF84="○","入力済","未入力"),"")</f>
        <v/>
      </c>
      <c r="AQ84" s="976" t="str">
        <f>IFERROR((VLOOKUP(N84, 【参考】数式用２!$BE$5:$BE$13, 1,FALSE)), "対象外")</f>
        <v>対象外</v>
      </c>
      <c r="AR84" s="736" t="str">
        <f>IF(AG84&lt;&gt;"",IF(AH84="○","入力済","未入力"),"")</f>
        <v/>
      </c>
      <c r="AS84" s="736" t="str">
        <f>IF(AND(P84&lt;&gt;"", AI84=""), "未入力", "入力済")</f>
        <v>入力済</v>
      </c>
      <c r="AT84" s="736" t="str">
        <f>IF(AND(P84&lt;&gt;"", P84&lt;&gt;"処遇改善加算Ⅳ", AJ84=""), "未入力", "入力済")</f>
        <v>入力済</v>
      </c>
      <c r="AU84" s="736" t="str">
        <f>IFERROR(VLOOKUP(K84, 【参考】数式用２!$BB$5:$BC$50, 2, FALSE), "")</f>
        <v/>
      </c>
      <c r="AV84" s="736" t="str">
        <f>IF(AND(P84&lt;&gt;"処遇改善加算Ⅲ",P84&lt;&gt;"処遇改善加算Ⅳ", P84&lt;&gt;"", AU84&lt;&gt;"対象外"), 1,"")</f>
        <v/>
      </c>
      <c r="AW84" s="736" t="str">
        <f>IFERROR("_"&amp;VLOOKUP(K84, 【参考】数式用２!$AG$2:$AH$50, 2, FALSE), "")</f>
        <v/>
      </c>
      <c r="AX84" s="1062" t="str">
        <f>IF(AND(P84="処遇改善加算Ⅰ", AL84=""), "未入力","入力済")</f>
        <v>入力済</v>
      </c>
      <c r="AY84" s="1043" t="str">
        <f>G84</f>
        <v/>
      </c>
      <c r="AZ84"/>
      <c r="BA84"/>
      <c r="BB84"/>
      <c r="BC84"/>
      <c r="BD84"/>
      <c r="BE84"/>
      <c r="BF84"/>
      <c r="BG84"/>
    </row>
    <row r="85" spans="1:59" ht="14.4" customHeight="1">
      <c r="A85" s="1076"/>
      <c r="B85" s="1029"/>
      <c r="C85" s="1030"/>
      <c r="D85" s="1030"/>
      <c r="E85" s="1030"/>
      <c r="F85" s="1030"/>
      <c r="G85" s="1030"/>
      <c r="H85" s="1030"/>
      <c r="I85" s="1030"/>
      <c r="J85" s="1030"/>
      <c r="K85" s="1030"/>
      <c r="L85" s="1034"/>
      <c r="M85" s="1037"/>
      <c r="N85" s="995"/>
      <c r="O85" s="980"/>
      <c r="P85" s="1064"/>
      <c r="Q85" s="1067"/>
      <c r="R85" s="1070"/>
      <c r="S85" s="1073"/>
      <c r="T85" s="989"/>
      <c r="U85" s="1073"/>
      <c r="V85" s="989"/>
      <c r="W85" s="1073"/>
      <c r="X85" s="989"/>
      <c r="Y85" s="1073"/>
      <c r="Z85" s="989"/>
      <c r="AA85" s="989"/>
      <c r="AB85" s="989"/>
      <c r="AC85" s="992"/>
      <c r="AD85" s="983"/>
      <c r="AE85" s="986"/>
      <c r="AF85" s="1049"/>
      <c r="AG85" s="983"/>
      <c r="AH85" s="1052"/>
      <c r="AI85" s="1049"/>
      <c r="AJ85" s="1049"/>
      <c r="AK85" s="1055"/>
      <c r="AL85" s="1058"/>
      <c r="AM85" s="1046" t="str">
        <f t="shared" ref="AM85" si="52">IF(AND(P84&lt;&gt;"", OR(W84&lt;&gt;8,Y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5" s="326"/>
      <c r="AO85" s="1044"/>
      <c r="AP85" s="1061"/>
      <c r="AQ85" s="977"/>
      <c r="AR85" s="736"/>
      <c r="AS85" s="736"/>
      <c r="AT85" s="736"/>
      <c r="AU85" s="736"/>
      <c r="AV85" s="736"/>
      <c r="AW85" s="736"/>
      <c r="AX85" s="1062"/>
      <c r="AY85" s="1044"/>
      <c r="AZ85"/>
      <c r="BA85"/>
      <c r="BB85"/>
      <c r="BC85"/>
      <c r="BD85"/>
      <c r="BE85"/>
      <c r="BF85"/>
      <c r="BG85"/>
    </row>
    <row r="86" spans="1:59" ht="14.4" customHeight="1">
      <c r="A86" s="1077"/>
      <c r="B86" s="1029"/>
      <c r="C86" s="1030"/>
      <c r="D86" s="1030"/>
      <c r="E86" s="1030"/>
      <c r="F86" s="1030"/>
      <c r="G86" s="1030"/>
      <c r="H86" s="1030"/>
      <c r="I86" s="1030"/>
      <c r="J86" s="1030"/>
      <c r="K86" s="1030"/>
      <c r="L86" s="1034"/>
      <c r="M86" s="1037"/>
      <c r="N86" s="995"/>
      <c r="O86" s="980"/>
      <c r="P86" s="1064"/>
      <c r="Q86" s="1067"/>
      <c r="R86" s="1070"/>
      <c r="S86" s="1073"/>
      <c r="T86" s="989"/>
      <c r="U86" s="1073"/>
      <c r="V86" s="989"/>
      <c r="W86" s="1073"/>
      <c r="X86" s="989"/>
      <c r="Y86" s="1073"/>
      <c r="Z86" s="989"/>
      <c r="AA86" s="989"/>
      <c r="AB86" s="989"/>
      <c r="AC86" s="992"/>
      <c r="AD86" s="983"/>
      <c r="AE86" s="986"/>
      <c r="AF86" s="1049"/>
      <c r="AG86" s="983"/>
      <c r="AH86" s="1052"/>
      <c r="AI86" s="1049"/>
      <c r="AJ86" s="1049"/>
      <c r="AK86" s="1055"/>
      <c r="AL86" s="1058"/>
      <c r="AM86" s="1047"/>
      <c r="AN86" s="326"/>
      <c r="AO86" s="1044"/>
      <c r="AP86" s="1061"/>
      <c r="AQ86" s="977"/>
      <c r="AR86" s="736"/>
      <c r="AS86" s="736"/>
      <c r="AT86" s="736"/>
      <c r="AU86" s="736"/>
      <c r="AV86" s="736"/>
      <c r="AW86" s="736"/>
      <c r="AX86" s="1062"/>
      <c r="AY86" s="1044"/>
      <c r="AZ86"/>
      <c r="BA86"/>
      <c r="BB86"/>
      <c r="BC86"/>
      <c r="BD86"/>
      <c r="BE86"/>
      <c r="BF86"/>
      <c r="BG86"/>
    </row>
    <row r="87" spans="1:59" ht="30" customHeight="1" thickBot="1">
      <c r="A87" s="1078"/>
      <c r="B87" s="1031"/>
      <c r="C87" s="1032"/>
      <c r="D87" s="1032"/>
      <c r="E87" s="1032"/>
      <c r="F87" s="1032"/>
      <c r="G87" s="1032"/>
      <c r="H87" s="1032"/>
      <c r="I87" s="1032"/>
      <c r="J87" s="1032"/>
      <c r="K87" s="1032"/>
      <c r="L87" s="1035"/>
      <c r="M87" s="1038"/>
      <c r="N87" s="996"/>
      <c r="O87" s="981"/>
      <c r="P87" s="1065"/>
      <c r="Q87" s="1068"/>
      <c r="R87" s="1071"/>
      <c r="S87" s="1074"/>
      <c r="T87" s="990"/>
      <c r="U87" s="1074"/>
      <c r="V87" s="990"/>
      <c r="W87" s="1074"/>
      <c r="X87" s="990"/>
      <c r="Y87" s="1074"/>
      <c r="Z87" s="990"/>
      <c r="AA87" s="990"/>
      <c r="AB87" s="990"/>
      <c r="AC87" s="993"/>
      <c r="AD87" s="984"/>
      <c r="AE87" s="987"/>
      <c r="AF87" s="1050"/>
      <c r="AG87" s="984"/>
      <c r="AH87" s="1053"/>
      <c r="AI87" s="1050"/>
      <c r="AJ87" s="1050"/>
      <c r="AK87" s="1056"/>
      <c r="AL87" s="1059"/>
      <c r="AM87" s="573" t="str">
        <f t="shared" ref="AM87" si="53">IF(P84="","",
IF(OR(AF84="",
AND(AG84&lt;&gt;"",AH84=""),
AND(P84&lt;&gt;"",AI84=""),
AND(P84&lt;&gt;"処遇改善加算Ⅳ",AJ84=""),
AND(OR(P84="処遇改善加算Ⅰ",P84="処遇改善加算Ⅱ"),AU84="対象",AK84=""),
AND(P84="処遇改善加算Ⅰ",AL84="")),
"！記入が必要な欄（オレンジ色のセル）に空欄があります。空欄を埋めてください。",""))</f>
        <v/>
      </c>
      <c r="AN87" s="326"/>
      <c r="AO87" s="1045"/>
      <c r="AP87" s="1061"/>
      <c r="AQ87" s="1060"/>
      <c r="AR87" s="736"/>
      <c r="AS87" s="736"/>
      <c r="AT87" s="736"/>
      <c r="AU87" s="736"/>
      <c r="AV87" s="736"/>
      <c r="AW87" s="736"/>
      <c r="AX87" s="1062"/>
      <c r="AY87" s="1045"/>
      <c r="AZ87"/>
      <c r="BA87"/>
      <c r="BB87"/>
      <c r="BC87"/>
      <c r="BD87"/>
      <c r="BE87"/>
      <c r="BF87"/>
      <c r="BG87"/>
    </row>
    <row r="88" spans="1:59" ht="30" customHeight="1">
      <c r="A88" s="1075">
        <v>20</v>
      </c>
      <c r="B88" s="1027" t="str">
        <f>IF(基本情報入力シート!B58="", "",基本情報入力シート!B58)</f>
        <v/>
      </c>
      <c r="C88" s="1028"/>
      <c r="D88" s="1028"/>
      <c r="E88" s="1028"/>
      <c r="F88" s="1028"/>
      <c r="G88" s="1028" t="str">
        <f>IF(基本情報入力シート!L58="", "",基本情報入力シート!L58)</f>
        <v/>
      </c>
      <c r="H88" s="1028" t="str">
        <f>IF(基本情報入力シート!Q58="", "",基本情報入力シート!Q58)</f>
        <v/>
      </c>
      <c r="I88" s="1028" t="str">
        <f>IF(基本情報入力シート!V58="", "",基本情報入力シート!V58)</f>
        <v/>
      </c>
      <c r="J88" s="1028" t="str">
        <f>IF(基本情報入力シート!W58="", "",基本情報入力シート!W58)</f>
        <v/>
      </c>
      <c r="K88" s="1028" t="str">
        <f>IF(基本情報入力シート!X58="", "",基本情報入力シート!X58)</f>
        <v/>
      </c>
      <c r="L88" s="1033" t="str">
        <f>IF(基本情報入力シート!AC58=0, "",基本情報入力シート!AC58)</f>
        <v/>
      </c>
      <c r="M88" s="1036"/>
      <c r="N88" s="994"/>
      <c r="O88" s="979" t="str">
        <f>IFERROR(VLOOKUP(K88,【参考】数式用２!$A$2:$AD$50,MATCH(N88,【参考】数式用２!$C$4:$AD$4,0)+2,0),"")</f>
        <v/>
      </c>
      <c r="P88" s="1063"/>
      <c r="Q88" s="1066" t="str">
        <f>IFERROR(VLOOKUP(K88,【参考】数式用２!$A$2:$AC$50,MATCH(P88,【参考】数式用２!$C$4:$AC$4,0)+2,0),"")</f>
        <v/>
      </c>
      <c r="R88" s="1069" t="s">
        <v>141</v>
      </c>
      <c r="S88" s="1072"/>
      <c r="T88" s="988" t="s">
        <v>217</v>
      </c>
      <c r="U88" s="1072"/>
      <c r="V88" s="988" t="s">
        <v>218</v>
      </c>
      <c r="W88" s="1072"/>
      <c r="X88" s="988" t="s">
        <v>217</v>
      </c>
      <c r="Y88" s="1072"/>
      <c r="Z88" s="988" t="s">
        <v>219</v>
      </c>
      <c r="AA88" s="988" t="s">
        <v>72</v>
      </c>
      <c r="AB88" s="988" t="str">
        <f>IF(S88&gt;=1,(W88*12+Y88)-(S88*12+U88)+1,"")</f>
        <v/>
      </c>
      <c r="AC88" s="991" t="s">
        <v>220</v>
      </c>
      <c r="AD88" s="982" t="str">
        <f>IFERROR(ROUNDDOWN(ROUND(L88*Q88,0),0)*AB88,"")</f>
        <v/>
      </c>
      <c r="AE88" s="985" t="str">
        <f>IFERROR(ROUNDDOWN(ROUNDDOWN(ROUND(L88*VLOOKUP(K88,【参考】数式用２!$A$2:$AC$50,MATCH("処遇改善加算Ⅳ",【参考】数式用２!$C$4:$O$4,0)+2,0),0),0)*AB88*0.5,0), "")</f>
        <v/>
      </c>
      <c r="AF88" s="1048"/>
      <c r="AG88" s="982" t="str">
        <f>IF(AND(AQ88&lt;&gt;"対象外", P88&lt;&gt;""),ROUNDDOWN(ROUND(L88*VLOOKUP(K88,【参考】数式用２!$A$2:$K$50,MATCH("ベア加算あり",【参考】数式用２!$C$4:$K$4,0)+2,0),0),0)*AB88,"")</f>
        <v/>
      </c>
      <c r="AH88" s="1051"/>
      <c r="AI88" s="1048"/>
      <c r="AJ88" s="1048"/>
      <c r="AK88" s="1054"/>
      <c r="AL88" s="1057"/>
      <c r="AM88" s="572" t="str">
        <f t="shared" ref="AM88" si="54">IF(Q88="","",IF(Q88&lt;O88,"！加算の要件上は問題ありませんが、令和６年度末の加算率と比較して、令和７年度の加算率が低くなっています。",""))</f>
        <v/>
      </c>
      <c r="AN88" s="326"/>
      <c r="AO88" s="1043" t="str">
        <f>IF(K88&lt;&gt;"","Q列に色付け","")</f>
        <v/>
      </c>
      <c r="AP88" s="1061" t="str">
        <f>IF(AND(AE88&lt;&gt;0,AE88&lt;&gt;""),IF(AF88="○","入力済","未入力"),"")</f>
        <v/>
      </c>
      <c r="AQ88" s="976" t="str">
        <f>IFERROR((VLOOKUP(N88, 【参考】数式用２!$BE$5:$BE$13, 1,FALSE)), "対象外")</f>
        <v>対象外</v>
      </c>
      <c r="AR88" s="736" t="str">
        <f>IF(AG88&lt;&gt;"",IF(AH88="○","入力済","未入力"),"")</f>
        <v/>
      </c>
      <c r="AS88" s="736" t="str">
        <f>IF(AND(P88&lt;&gt;"", AI88=""), "未入力", "入力済")</f>
        <v>入力済</v>
      </c>
      <c r="AT88" s="736" t="str">
        <f>IF(AND(P88&lt;&gt;"", P88&lt;&gt;"処遇改善加算Ⅳ", AJ88=""), "未入力", "入力済")</f>
        <v>入力済</v>
      </c>
      <c r="AU88" s="736" t="str">
        <f>IFERROR(VLOOKUP(K88, 【参考】数式用２!$BB$5:$BC$50, 2, FALSE), "")</f>
        <v/>
      </c>
      <c r="AV88" s="736" t="str">
        <f>IF(AND(P88&lt;&gt;"処遇改善加算Ⅲ",P88&lt;&gt;"処遇改善加算Ⅳ", P88&lt;&gt;"", AU88&lt;&gt;"対象外"), 1,"")</f>
        <v/>
      </c>
      <c r="AW88" s="736" t="str">
        <f>IFERROR("_"&amp;VLOOKUP(K88, 【参考】数式用２!$AG$2:$AH$50, 2, FALSE), "")</f>
        <v/>
      </c>
      <c r="AX88" s="1062" t="str">
        <f>IF(AND(P88="処遇改善加算Ⅰ", AL88=""), "未入力","入力済")</f>
        <v>入力済</v>
      </c>
      <c r="AY88" s="1043" t="str">
        <f>G88</f>
        <v/>
      </c>
      <c r="AZ88"/>
      <c r="BA88"/>
      <c r="BB88"/>
      <c r="BC88"/>
      <c r="BD88"/>
      <c r="BE88"/>
      <c r="BF88"/>
      <c r="BG88"/>
    </row>
    <row r="89" spans="1:59" ht="14.4" customHeight="1">
      <c r="A89" s="1076"/>
      <c r="B89" s="1029"/>
      <c r="C89" s="1030"/>
      <c r="D89" s="1030"/>
      <c r="E89" s="1030"/>
      <c r="F89" s="1030"/>
      <c r="G89" s="1030"/>
      <c r="H89" s="1030"/>
      <c r="I89" s="1030"/>
      <c r="J89" s="1030"/>
      <c r="K89" s="1030"/>
      <c r="L89" s="1034"/>
      <c r="M89" s="1037"/>
      <c r="N89" s="995"/>
      <c r="O89" s="980"/>
      <c r="P89" s="1064"/>
      <c r="Q89" s="1067"/>
      <c r="R89" s="1070"/>
      <c r="S89" s="1073"/>
      <c r="T89" s="989"/>
      <c r="U89" s="1073"/>
      <c r="V89" s="989"/>
      <c r="W89" s="1073"/>
      <c r="X89" s="989"/>
      <c r="Y89" s="1073"/>
      <c r="Z89" s="989"/>
      <c r="AA89" s="989"/>
      <c r="AB89" s="989"/>
      <c r="AC89" s="992"/>
      <c r="AD89" s="983"/>
      <c r="AE89" s="986"/>
      <c r="AF89" s="1049"/>
      <c r="AG89" s="983"/>
      <c r="AH89" s="1052"/>
      <c r="AI89" s="1049"/>
      <c r="AJ89" s="1049"/>
      <c r="AK89" s="1055"/>
      <c r="AL89" s="1058"/>
      <c r="AM89" s="1046" t="str">
        <f t="shared" ref="AM89" si="55">IF(AND(P88&lt;&gt;"", OR(W88&lt;&gt;8,Y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89" s="326"/>
      <c r="AO89" s="1044"/>
      <c r="AP89" s="1061"/>
      <c r="AQ89" s="977"/>
      <c r="AR89" s="736"/>
      <c r="AS89" s="736"/>
      <c r="AT89" s="736"/>
      <c r="AU89" s="736"/>
      <c r="AV89" s="736"/>
      <c r="AW89" s="736"/>
      <c r="AX89" s="1062"/>
      <c r="AY89" s="1044"/>
      <c r="AZ89"/>
      <c r="BA89"/>
      <c r="BB89"/>
      <c r="BC89"/>
      <c r="BD89"/>
      <c r="BE89"/>
      <c r="BF89"/>
      <c r="BG89"/>
    </row>
    <row r="90" spans="1:59" ht="14.4" customHeight="1">
      <c r="A90" s="1077"/>
      <c r="B90" s="1029"/>
      <c r="C90" s="1030"/>
      <c r="D90" s="1030"/>
      <c r="E90" s="1030"/>
      <c r="F90" s="1030"/>
      <c r="G90" s="1030"/>
      <c r="H90" s="1030"/>
      <c r="I90" s="1030"/>
      <c r="J90" s="1030"/>
      <c r="K90" s="1030"/>
      <c r="L90" s="1034"/>
      <c r="M90" s="1037"/>
      <c r="N90" s="995"/>
      <c r="O90" s="980"/>
      <c r="P90" s="1064"/>
      <c r="Q90" s="1067"/>
      <c r="R90" s="1070"/>
      <c r="S90" s="1073"/>
      <c r="T90" s="989"/>
      <c r="U90" s="1073"/>
      <c r="V90" s="989"/>
      <c r="W90" s="1073"/>
      <c r="X90" s="989"/>
      <c r="Y90" s="1073"/>
      <c r="Z90" s="989"/>
      <c r="AA90" s="989"/>
      <c r="AB90" s="989"/>
      <c r="AC90" s="992"/>
      <c r="AD90" s="983"/>
      <c r="AE90" s="986"/>
      <c r="AF90" s="1049"/>
      <c r="AG90" s="983"/>
      <c r="AH90" s="1052"/>
      <c r="AI90" s="1049"/>
      <c r="AJ90" s="1049"/>
      <c r="AK90" s="1055"/>
      <c r="AL90" s="1058"/>
      <c r="AM90" s="1047"/>
      <c r="AN90" s="326"/>
      <c r="AO90" s="1044"/>
      <c r="AP90" s="1061"/>
      <c r="AQ90" s="977"/>
      <c r="AR90" s="736"/>
      <c r="AS90" s="736"/>
      <c r="AT90" s="736"/>
      <c r="AU90" s="736"/>
      <c r="AV90" s="736"/>
      <c r="AW90" s="736"/>
      <c r="AX90" s="1062"/>
      <c r="AY90" s="1044"/>
      <c r="AZ90"/>
      <c r="BA90"/>
      <c r="BB90"/>
      <c r="BC90"/>
      <c r="BD90"/>
      <c r="BE90"/>
      <c r="BF90"/>
      <c r="BG90"/>
    </row>
    <row r="91" spans="1:59" ht="30" customHeight="1" thickBot="1">
      <c r="A91" s="1078"/>
      <c r="B91" s="1031"/>
      <c r="C91" s="1032"/>
      <c r="D91" s="1032"/>
      <c r="E91" s="1032"/>
      <c r="F91" s="1032"/>
      <c r="G91" s="1032"/>
      <c r="H91" s="1032"/>
      <c r="I91" s="1032"/>
      <c r="J91" s="1032"/>
      <c r="K91" s="1032"/>
      <c r="L91" s="1035"/>
      <c r="M91" s="1038"/>
      <c r="N91" s="996"/>
      <c r="O91" s="981"/>
      <c r="P91" s="1065"/>
      <c r="Q91" s="1068"/>
      <c r="R91" s="1071"/>
      <c r="S91" s="1074"/>
      <c r="T91" s="990"/>
      <c r="U91" s="1074"/>
      <c r="V91" s="990"/>
      <c r="W91" s="1074"/>
      <c r="X91" s="990"/>
      <c r="Y91" s="1074"/>
      <c r="Z91" s="990"/>
      <c r="AA91" s="990"/>
      <c r="AB91" s="990"/>
      <c r="AC91" s="993"/>
      <c r="AD91" s="984"/>
      <c r="AE91" s="987"/>
      <c r="AF91" s="1050"/>
      <c r="AG91" s="984"/>
      <c r="AH91" s="1053"/>
      <c r="AI91" s="1050"/>
      <c r="AJ91" s="1050"/>
      <c r="AK91" s="1056"/>
      <c r="AL91" s="1059"/>
      <c r="AM91" s="573" t="str">
        <f t="shared" ref="AM91" si="56">IF(P88="","",
IF(OR(AF88="",
AND(AG88&lt;&gt;"",AH88=""),
AND(P88&lt;&gt;"",AI88=""),
AND(P88&lt;&gt;"処遇改善加算Ⅳ",AJ88=""),
AND(OR(P88="処遇改善加算Ⅰ",P88="処遇改善加算Ⅱ"),AU88="対象",AK88=""),
AND(P88="処遇改善加算Ⅰ",AL88="")),
"！記入が必要な欄（オレンジ色のセル）に空欄があります。空欄を埋めてください。",""))</f>
        <v/>
      </c>
      <c r="AN91" s="326"/>
      <c r="AO91" s="1044"/>
      <c r="AP91" s="1061"/>
      <c r="AQ91" s="1060"/>
      <c r="AR91" s="736"/>
      <c r="AS91" s="736"/>
      <c r="AT91" s="736"/>
      <c r="AU91" s="736"/>
      <c r="AV91" s="736"/>
      <c r="AW91" s="736"/>
      <c r="AX91" s="1062"/>
      <c r="AY91" s="1045"/>
      <c r="AZ91"/>
      <c r="BA91"/>
      <c r="BB91"/>
      <c r="BC91"/>
      <c r="BD91"/>
      <c r="BE91"/>
      <c r="BF91"/>
      <c r="BG91"/>
    </row>
    <row r="92" spans="1:59" ht="30" customHeight="1">
      <c r="A92" s="1075">
        <v>21</v>
      </c>
      <c r="B92" s="1027" t="str">
        <f>IF(基本情報入力シート!B59="", "",基本情報入力シート!B59)</f>
        <v/>
      </c>
      <c r="C92" s="1028"/>
      <c r="D92" s="1028"/>
      <c r="E92" s="1028"/>
      <c r="F92" s="1028"/>
      <c r="G92" s="1028" t="str">
        <f>IF(基本情報入力シート!L59="", "",基本情報入力シート!L59)</f>
        <v/>
      </c>
      <c r="H92" s="1028" t="str">
        <f>IF(基本情報入力シート!Q59="", "",基本情報入力シート!Q59)</f>
        <v/>
      </c>
      <c r="I92" s="1028" t="str">
        <f>IF(基本情報入力シート!V59="", "",基本情報入力シート!V59)</f>
        <v/>
      </c>
      <c r="J92" s="1028" t="str">
        <f>IF(基本情報入力シート!W59="", "",基本情報入力シート!W59)</f>
        <v/>
      </c>
      <c r="K92" s="1028" t="str">
        <f>IF(基本情報入力シート!X59="", "",基本情報入力シート!X59)</f>
        <v/>
      </c>
      <c r="L92" s="1033" t="str">
        <f>IF(基本情報入力シート!AC59=0, "",基本情報入力シート!AC59)</f>
        <v/>
      </c>
      <c r="M92" s="1036"/>
      <c r="N92" s="994"/>
      <c r="O92" s="979" t="str">
        <f>IFERROR(VLOOKUP(K92,【参考】数式用２!$A$2:$AD$50,MATCH(N92,【参考】数式用２!$C$4:$AD$4,0)+2,0),"")</f>
        <v/>
      </c>
      <c r="P92" s="1063"/>
      <c r="Q92" s="1066" t="str">
        <f>IFERROR(VLOOKUP(K92,【参考】数式用２!$A$2:$AC$50,MATCH(P92,【参考】数式用２!$C$4:$AC$4,0)+2,0),"")</f>
        <v/>
      </c>
      <c r="R92" s="1069" t="s">
        <v>141</v>
      </c>
      <c r="S92" s="1072"/>
      <c r="T92" s="988" t="s">
        <v>217</v>
      </c>
      <c r="U92" s="1072"/>
      <c r="V92" s="988" t="s">
        <v>218</v>
      </c>
      <c r="W92" s="1072"/>
      <c r="X92" s="988" t="s">
        <v>217</v>
      </c>
      <c r="Y92" s="1072"/>
      <c r="Z92" s="988" t="s">
        <v>219</v>
      </c>
      <c r="AA92" s="988" t="s">
        <v>72</v>
      </c>
      <c r="AB92" s="988" t="str">
        <f>IF(S92&gt;=1,(W92*12+Y92)-(S92*12+U92)+1,"")</f>
        <v/>
      </c>
      <c r="AC92" s="991" t="s">
        <v>220</v>
      </c>
      <c r="AD92" s="982" t="str">
        <f>IFERROR(ROUNDDOWN(ROUND(L92*Q92,0),0)*AB92,"")</f>
        <v/>
      </c>
      <c r="AE92" s="985" t="str">
        <f>IFERROR(ROUNDDOWN(ROUNDDOWN(ROUND(L92*VLOOKUP(K92,【参考】数式用２!$A$2:$AC$50,MATCH("処遇改善加算Ⅳ",【参考】数式用２!$C$4:$O$4,0)+2,0),0),0)*AB92*0.5,0), "")</f>
        <v/>
      </c>
      <c r="AF92" s="1048"/>
      <c r="AG92" s="982" t="str">
        <f>IF(AND(AQ92&lt;&gt;"対象外", P92&lt;&gt;""),ROUNDDOWN(ROUND(L92*VLOOKUP(K92,【参考】数式用２!$A$2:$K$50,MATCH("ベア加算あり",【参考】数式用２!$C$4:$K$4,0)+2,0),0),0)*AB92,"")</f>
        <v/>
      </c>
      <c r="AH92" s="1051"/>
      <c r="AI92" s="1048"/>
      <c r="AJ92" s="1048"/>
      <c r="AK92" s="1054"/>
      <c r="AL92" s="1057"/>
      <c r="AM92" s="572" t="str">
        <f t="shared" ref="AM92" si="57">IF(Q92="","",IF(Q92&lt;O92,"！加算の要件上は問題ありませんが、令和６年度末の加算率と比較して、令和７年度の加算率が低くなっています。",""))</f>
        <v/>
      </c>
      <c r="AN92" s="326"/>
      <c r="AO92" s="1043" t="str">
        <f>IF(K92&lt;&gt;"","Q列に色付け","")</f>
        <v/>
      </c>
      <c r="AP92" s="1061" t="str">
        <f>IF(AND(AE92&lt;&gt;0,AE92&lt;&gt;""),IF(AF92="○","入力済","未入力"),"")</f>
        <v/>
      </c>
      <c r="AQ92" s="976" t="str">
        <f>IFERROR((VLOOKUP(N92, 【参考】数式用２!$BE$5:$BE$13, 1,FALSE)), "対象外")</f>
        <v>対象外</v>
      </c>
      <c r="AR92" s="736" t="str">
        <f>IF(AG92&lt;&gt;"",IF(AH92="○","入力済","未入力"),"")</f>
        <v/>
      </c>
      <c r="AS92" s="736" t="str">
        <f>IF(AND(P92&lt;&gt;"", AI92=""), "未入力", "入力済")</f>
        <v>入力済</v>
      </c>
      <c r="AT92" s="736" t="str">
        <f>IF(AND(P92&lt;&gt;"", P92&lt;&gt;"処遇改善加算Ⅳ", AJ92=""), "未入力", "入力済")</f>
        <v>入力済</v>
      </c>
      <c r="AU92" s="736" t="str">
        <f>IFERROR(VLOOKUP(K92, 【参考】数式用２!$BB$5:$BC$50, 2, FALSE), "")</f>
        <v/>
      </c>
      <c r="AV92" s="736" t="str">
        <f>IF(AND(P92&lt;&gt;"処遇改善加算Ⅲ",P92&lt;&gt;"処遇改善加算Ⅳ", P92&lt;&gt;"", AU92&lt;&gt;"対象外"), 1,"")</f>
        <v/>
      </c>
      <c r="AW92" s="736" t="str">
        <f>IFERROR("_"&amp;VLOOKUP(K92, 【参考】数式用２!$AG$2:$AH$50, 2, FALSE), "")</f>
        <v/>
      </c>
      <c r="AX92" s="1062" t="str">
        <f>IF(AND(P92="処遇改善加算Ⅰ", AL92=""), "未入力","入力済")</f>
        <v>入力済</v>
      </c>
      <c r="AY92" s="1043" t="str">
        <f>G92</f>
        <v/>
      </c>
      <c r="AZ92"/>
      <c r="BA92"/>
      <c r="BB92"/>
      <c r="BC92"/>
      <c r="BD92"/>
      <c r="BE92"/>
      <c r="BF92"/>
      <c r="BG92"/>
    </row>
    <row r="93" spans="1:59" ht="14.4" customHeight="1">
      <c r="A93" s="1076"/>
      <c r="B93" s="1029"/>
      <c r="C93" s="1030"/>
      <c r="D93" s="1030"/>
      <c r="E93" s="1030"/>
      <c r="F93" s="1030"/>
      <c r="G93" s="1030"/>
      <c r="H93" s="1030"/>
      <c r="I93" s="1030"/>
      <c r="J93" s="1030"/>
      <c r="K93" s="1030"/>
      <c r="L93" s="1034"/>
      <c r="M93" s="1037"/>
      <c r="N93" s="995"/>
      <c r="O93" s="980"/>
      <c r="P93" s="1064"/>
      <c r="Q93" s="1067"/>
      <c r="R93" s="1070"/>
      <c r="S93" s="1073"/>
      <c r="T93" s="989"/>
      <c r="U93" s="1073"/>
      <c r="V93" s="989"/>
      <c r="W93" s="1073"/>
      <c r="X93" s="989"/>
      <c r="Y93" s="1073"/>
      <c r="Z93" s="989"/>
      <c r="AA93" s="989"/>
      <c r="AB93" s="989"/>
      <c r="AC93" s="992"/>
      <c r="AD93" s="983"/>
      <c r="AE93" s="986"/>
      <c r="AF93" s="1049"/>
      <c r="AG93" s="983"/>
      <c r="AH93" s="1052"/>
      <c r="AI93" s="1049"/>
      <c r="AJ93" s="1049"/>
      <c r="AK93" s="1055"/>
      <c r="AL93" s="1058"/>
      <c r="AM93" s="1046" t="str">
        <f t="shared" ref="AM93" si="58">IF(AND(P92&lt;&gt;"", OR(W92&lt;&gt;8,Y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93" s="326"/>
      <c r="AO93" s="1044"/>
      <c r="AP93" s="1061"/>
      <c r="AQ93" s="977"/>
      <c r="AR93" s="736"/>
      <c r="AS93" s="736"/>
      <c r="AT93" s="736"/>
      <c r="AU93" s="736"/>
      <c r="AV93" s="736"/>
      <c r="AW93" s="736"/>
      <c r="AX93" s="1062"/>
      <c r="AY93" s="1044"/>
      <c r="AZ93"/>
      <c r="BA93"/>
      <c r="BB93"/>
      <c r="BC93"/>
      <c r="BD93"/>
      <c r="BE93"/>
      <c r="BF93"/>
      <c r="BG93"/>
    </row>
    <row r="94" spans="1:59" ht="14.4" customHeight="1">
      <c r="A94" s="1077"/>
      <c r="B94" s="1029"/>
      <c r="C94" s="1030"/>
      <c r="D94" s="1030"/>
      <c r="E94" s="1030"/>
      <c r="F94" s="1030"/>
      <c r="G94" s="1030"/>
      <c r="H94" s="1030"/>
      <c r="I94" s="1030"/>
      <c r="J94" s="1030"/>
      <c r="K94" s="1030"/>
      <c r="L94" s="1034"/>
      <c r="M94" s="1037"/>
      <c r="N94" s="995"/>
      <c r="O94" s="980"/>
      <c r="P94" s="1064"/>
      <c r="Q94" s="1067"/>
      <c r="R94" s="1070"/>
      <c r="S94" s="1073"/>
      <c r="T94" s="989"/>
      <c r="U94" s="1073"/>
      <c r="V94" s="989"/>
      <c r="W94" s="1073"/>
      <c r="X94" s="989"/>
      <c r="Y94" s="1073"/>
      <c r="Z94" s="989"/>
      <c r="AA94" s="989"/>
      <c r="AB94" s="989"/>
      <c r="AC94" s="992"/>
      <c r="AD94" s="983"/>
      <c r="AE94" s="986"/>
      <c r="AF94" s="1049"/>
      <c r="AG94" s="983"/>
      <c r="AH94" s="1052"/>
      <c r="AI94" s="1049"/>
      <c r="AJ94" s="1049"/>
      <c r="AK94" s="1055"/>
      <c r="AL94" s="1058"/>
      <c r="AM94" s="1047"/>
      <c r="AN94" s="326"/>
      <c r="AO94" s="1044"/>
      <c r="AP94" s="1061"/>
      <c r="AQ94" s="977"/>
      <c r="AR94" s="736"/>
      <c r="AS94" s="736"/>
      <c r="AT94" s="736"/>
      <c r="AU94" s="736"/>
      <c r="AV94" s="736"/>
      <c r="AW94" s="736"/>
      <c r="AX94" s="1062"/>
      <c r="AY94" s="1044"/>
      <c r="AZ94"/>
      <c r="BA94"/>
      <c r="BB94"/>
      <c r="BC94"/>
      <c r="BD94"/>
      <c r="BE94"/>
      <c r="BF94"/>
      <c r="BG94"/>
    </row>
    <row r="95" spans="1:59" ht="30" customHeight="1" thickBot="1">
      <c r="A95" s="1078"/>
      <c r="B95" s="1031"/>
      <c r="C95" s="1032"/>
      <c r="D95" s="1032"/>
      <c r="E95" s="1032"/>
      <c r="F95" s="1032"/>
      <c r="G95" s="1032"/>
      <c r="H95" s="1032"/>
      <c r="I95" s="1032"/>
      <c r="J95" s="1032"/>
      <c r="K95" s="1032"/>
      <c r="L95" s="1035"/>
      <c r="M95" s="1038"/>
      <c r="N95" s="996"/>
      <c r="O95" s="981"/>
      <c r="P95" s="1065"/>
      <c r="Q95" s="1068"/>
      <c r="R95" s="1071"/>
      <c r="S95" s="1074"/>
      <c r="T95" s="990"/>
      <c r="U95" s="1074"/>
      <c r="V95" s="990"/>
      <c r="W95" s="1074"/>
      <c r="X95" s="990"/>
      <c r="Y95" s="1074"/>
      <c r="Z95" s="990"/>
      <c r="AA95" s="990"/>
      <c r="AB95" s="990"/>
      <c r="AC95" s="993"/>
      <c r="AD95" s="984"/>
      <c r="AE95" s="987"/>
      <c r="AF95" s="1050"/>
      <c r="AG95" s="984"/>
      <c r="AH95" s="1053"/>
      <c r="AI95" s="1050"/>
      <c r="AJ95" s="1050"/>
      <c r="AK95" s="1056"/>
      <c r="AL95" s="1059"/>
      <c r="AM95" s="573" t="str">
        <f t="shared" ref="AM95" si="59">IF(P92="","",
IF(OR(AF92="",
AND(AG92&lt;&gt;"",AH92=""),
AND(P92&lt;&gt;"",AI92=""),
AND(P92&lt;&gt;"処遇改善加算Ⅳ",AJ92=""),
AND(OR(P92="処遇改善加算Ⅰ",P92="処遇改善加算Ⅱ"),AU92="対象",AK92=""),
AND(P92="処遇改善加算Ⅰ",AL92="")),
"！記入が必要な欄（オレンジ色のセル）に空欄があります。空欄を埋めてください。",""))</f>
        <v/>
      </c>
      <c r="AN95" s="326"/>
      <c r="AO95" s="1045"/>
      <c r="AP95" s="1061"/>
      <c r="AQ95" s="1060"/>
      <c r="AR95" s="736"/>
      <c r="AS95" s="736"/>
      <c r="AT95" s="736"/>
      <c r="AU95" s="736"/>
      <c r="AV95" s="736"/>
      <c r="AW95" s="736"/>
      <c r="AX95" s="1062"/>
      <c r="AY95" s="1045"/>
      <c r="AZ95"/>
      <c r="BA95"/>
      <c r="BB95"/>
      <c r="BC95"/>
      <c r="BD95"/>
      <c r="BE95"/>
      <c r="BF95"/>
      <c r="BG95"/>
    </row>
    <row r="96" spans="1:59" ht="30" customHeight="1">
      <c r="A96" s="1154">
        <v>22</v>
      </c>
      <c r="B96" s="1022" t="str">
        <f>IF(基本情報入力シート!B60="", "",基本情報入力シート!B60)</f>
        <v/>
      </c>
      <c r="C96" s="1023"/>
      <c r="D96" s="1023"/>
      <c r="E96" s="1023"/>
      <c r="F96" s="1024"/>
      <c r="G96" s="1025" t="str">
        <f>IF(基本情報入力シート!L60="", "",基本情報入力シート!L60)</f>
        <v/>
      </c>
      <c r="H96" s="1025" t="str">
        <f>IF(基本情報入力シート!Q60="", "",基本情報入力シート!Q60)</f>
        <v/>
      </c>
      <c r="I96" s="1025" t="str">
        <f>IF(基本情報入力シート!V60="", "",基本情報入力シート!V60)</f>
        <v/>
      </c>
      <c r="J96" s="1025" t="str">
        <f>IF(基本情報入力シート!W60="", "",基本情報入力シート!W60)</f>
        <v/>
      </c>
      <c r="K96" s="1025" t="str">
        <f>IF(基本情報入力シート!X60="", "",基本情報入力シート!X60)</f>
        <v/>
      </c>
      <c r="L96" s="1026" t="str">
        <f>IF(基本情報入力シート!AC60=0, "",基本情報入力シート!AC60)</f>
        <v/>
      </c>
      <c r="M96" s="1013"/>
      <c r="N96" s="994"/>
      <c r="O96" s="979" t="str">
        <f>IFERROR(VLOOKUP(K96,【参考】数式用２!$A$2:$AD$50,MATCH(N96,【参考】数式用２!$C$4:$AD$4,0)+2,0),"")</f>
        <v/>
      </c>
      <c r="P96" s="1063"/>
      <c r="Q96" s="1066" t="str">
        <f>IFERROR(VLOOKUP(K96,【参考】数式用２!$A$2:$AC$50,MATCH(P96,【参考】数式用２!$C$4:$AC$4,0)+2,0),"")</f>
        <v/>
      </c>
      <c r="R96" s="1069" t="s">
        <v>141</v>
      </c>
      <c r="S96" s="1072"/>
      <c r="T96" s="988" t="s">
        <v>217</v>
      </c>
      <c r="U96" s="1072"/>
      <c r="V96" s="988" t="s">
        <v>218</v>
      </c>
      <c r="W96" s="1072"/>
      <c r="X96" s="988" t="s">
        <v>217</v>
      </c>
      <c r="Y96" s="1072"/>
      <c r="Z96" s="988" t="s">
        <v>219</v>
      </c>
      <c r="AA96" s="988" t="s">
        <v>72</v>
      </c>
      <c r="AB96" s="988" t="str">
        <f>IF(S96&gt;=1,(W96*12+Y96)-(S96*12+U96)+1,"")</f>
        <v/>
      </c>
      <c r="AC96" s="991" t="s">
        <v>220</v>
      </c>
      <c r="AD96" s="982" t="str">
        <f>IFERROR(ROUNDDOWN(ROUND(L96*Q96,0),0)*AB96,"")</f>
        <v/>
      </c>
      <c r="AE96" s="985" t="str">
        <f>IFERROR(ROUNDDOWN(ROUNDDOWN(ROUND(L96*VLOOKUP(K96,【参考】数式用２!$A$2:$AC$50,MATCH("処遇改善加算Ⅳ",【参考】数式用２!$C$4:$O$4,0)+2,0),0),0)*AB96*0.5,0), "")</f>
        <v/>
      </c>
      <c r="AF96" s="1048"/>
      <c r="AG96" s="982" t="str">
        <f>IF(AND(AQ96&lt;&gt;"対象外", P96&lt;&gt;""),ROUNDDOWN(ROUND(L96*VLOOKUP(K96,【参考】数式用２!$A$2:$K$50,MATCH("ベア加算あり",【参考】数式用２!$C$4:$K$4,0)+2,0),0),0)*AB96,"")</f>
        <v/>
      </c>
      <c r="AH96" s="1051"/>
      <c r="AI96" s="1048"/>
      <c r="AJ96" s="1048"/>
      <c r="AK96" s="1054"/>
      <c r="AL96" s="1057"/>
      <c r="AM96" s="572" t="str">
        <f t="shared" ref="AM96" si="60">IF(Q96="","",IF(Q96&lt;O96,"！加算の要件上は問題ありませんが、令和６年度末の加算率と比較して、令和７年度の加算率が低くなっています。",""))</f>
        <v/>
      </c>
      <c r="AN96" s="326"/>
      <c r="AO96" s="1043" t="str">
        <f>IF(K96&lt;&gt;"","Q列に色付け","")</f>
        <v/>
      </c>
      <c r="AP96" s="1061" t="str">
        <f>IF(AND(AE96&lt;&gt;0,AE96&lt;&gt;""),IF(AF96="○","入力済","未入力"),"")</f>
        <v/>
      </c>
      <c r="AQ96" s="976" t="str">
        <f>IFERROR((VLOOKUP(N96, 【参考】数式用２!$BE$5:$BE$13, 1,FALSE)), "対象外")</f>
        <v>対象外</v>
      </c>
      <c r="AR96" s="736" t="str">
        <f>IF(AG96&lt;&gt;"",IF(AH96="○","入力済","未入力"),"")</f>
        <v/>
      </c>
      <c r="AS96" s="736" t="str">
        <f>IF(AND(P96&lt;&gt;"", AI96=""), "未入力", "入力済")</f>
        <v>入力済</v>
      </c>
      <c r="AT96" s="736" t="str">
        <f>IF(AND(P96&lt;&gt;"", P96&lt;&gt;"処遇改善加算Ⅳ", AJ96=""), "未入力", "入力済")</f>
        <v>入力済</v>
      </c>
      <c r="AU96" s="736" t="str">
        <f>IFERROR(VLOOKUP(K96, 【参考】数式用２!$BB$5:$BC$50, 2, FALSE), "")</f>
        <v/>
      </c>
      <c r="AV96" s="736" t="str">
        <f>IF(AND(P96&lt;&gt;"処遇改善加算Ⅲ",P96&lt;&gt;"処遇改善加算Ⅳ", P96&lt;&gt;"", AU96&lt;&gt;"対象外"), 1,"")</f>
        <v/>
      </c>
      <c r="AW96" s="736" t="str">
        <f>IFERROR("_"&amp;VLOOKUP(K96, 【参考】数式用２!$AG$2:$AH$50, 2, FALSE), "")</f>
        <v/>
      </c>
      <c r="AX96" s="1062" t="str">
        <f>IF(AND(P96="処遇改善加算Ⅰ", AL96=""), "未入力","入力済")</f>
        <v>入力済</v>
      </c>
      <c r="AY96" s="1043" t="str">
        <f>G96</f>
        <v/>
      </c>
      <c r="AZ96"/>
      <c r="BA96"/>
      <c r="BB96"/>
      <c r="BC96"/>
      <c r="BD96"/>
      <c r="BE96"/>
      <c r="BF96"/>
      <c r="BG96"/>
    </row>
    <row r="97" spans="1:59" ht="14.4" customHeight="1">
      <c r="A97" s="1076"/>
      <c r="B97" s="1002"/>
      <c r="C97" s="978"/>
      <c r="D97" s="978"/>
      <c r="E97" s="978"/>
      <c r="F97" s="1003"/>
      <c r="G97" s="1008"/>
      <c r="H97" s="1008"/>
      <c r="I97" s="1008"/>
      <c r="J97" s="1008"/>
      <c r="K97" s="1008"/>
      <c r="L97" s="1011"/>
      <c r="M97" s="1014"/>
      <c r="N97" s="995"/>
      <c r="O97" s="980"/>
      <c r="P97" s="1064"/>
      <c r="Q97" s="1067"/>
      <c r="R97" s="1070"/>
      <c r="S97" s="1073"/>
      <c r="T97" s="989"/>
      <c r="U97" s="1073"/>
      <c r="V97" s="989"/>
      <c r="W97" s="1073"/>
      <c r="X97" s="989"/>
      <c r="Y97" s="1073"/>
      <c r="Z97" s="989"/>
      <c r="AA97" s="989"/>
      <c r="AB97" s="989"/>
      <c r="AC97" s="992"/>
      <c r="AD97" s="983"/>
      <c r="AE97" s="986"/>
      <c r="AF97" s="1049"/>
      <c r="AG97" s="983"/>
      <c r="AH97" s="1052"/>
      <c r="AI97" s="1049"/>
      <c r="AJ97" s="1049"/>
      <c r="AK97" s="1055"/>
      <c r="AL97" s="1058"/>
      <c r="AM97" s="1046" t="str">
        <f t="shared" ref="AM97" si="61">IF(AND(P96&lt;&gt;"", OR(W96&lt;&gt;8,Y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97" s="326"/>
      <c r="AO97" s="1044"/>
      <c r="AP97" s="1061"/>
      <c r="AQ97" s="977"/>
      <c r="AR97" s="736"/>
      <c r="AS97" s="736"/>
      <c r="AT97" s="736"/>
      <c r="AU97" s="736"/>
      <c r="AV97" s="736"/>
      <c r="AW97" s="736"/>
      <c r="AX97" s="1062"/>
      <c r="AY97" s="1044"/>
      <c r="AZ97"/>
      <c r="BA97"/>
      <c r="BB97"/>
      <c r="BC97"/>
      <c r="BD97"/>
      <c r="BE97"/>
      <c r="BF97"/>
      <c r="BG97"/>
    </row>
    <row r="98" spans="1:59" ht="14.4" customHeight="1">
      <c r="A98" s="1077"/>
      <c r="B98" s="1002"/>
      <c r="C98" s="978"/>
      <c r="D98" s="978"/>
      <c r="E98" s="978"/>
      <c r="F98" s="1003"/>
      <c r="G98" s="1008"/>
      <c r="H98" s="1008"/>
      <c r="I98" s="1008"/>
      <c r="J98" s="1008"/>
      <c r="K98" s="1008"/>
      <c r="L98" s="1011"/>
      <c r="M98" s="1014"/>
      <c r="N98" s="995"/>
      <c r="O98" s="980"/>
      <c r="P98" s="1064"/>
      <c r="Q98" s="1067"/>
      <c r="R98" s="1070"/>
      <c r="S98" s="1073"/>
      <c r="T98" s="989"/>
      <c r="U98" s="1073"/>
      <c r="V98" s="989"/>
      <c r="W98" s="1073"/>
      <c r="X98" s="989"/>
      <c r="Y98" s="1073"/>
      <c r="Z98" s="989"/>
      <c r="AA98" s="989"/>
      <c r="AB98" s="989"/>
      <c r="AC98" s="992"/>
      <c r="AD98" s="983"/>
      <c r="AE98" s="986"/>
      <c r="AF98" s="1049"/>
      <c r="AG98" s="983"/>
      <c r="AH98" s="1052"/>
      <c r="AI98" s="1049"/>
      <c r="AJ98" s="1049"/>
      <c r="AK98" s="1055"/>
      <c r="AL98" s="1058"/>
      <c r="AM98" s="1047"/>
      <c r="AN98" s="326"/>
      <c r="AO98" s="1044"/>
      <c r="AP98" s="1061"/>
      <c r="AQ98" s="977"/>
      <c r="AR98" s="736"/>
      <c r="AS98" s="736"/>
      <c r="AT98" s="736"/>
      <c r="AU98" s="736"/>
      <c r="AV98" s="736"/>
      <c r="AW98" s="736"/>
      <c r="AX98" s="1062"/>
      <c r="AY98" s="1044"/>
      <c r="AZ98"/>
      <c r="BA98"/>
      <c r="BB98"/>
      <c r="BC98"/>
      <c r="BD98"/>
      <c r="BE98"/>
      <c r="BF98"/>
      <c r="BG98"/>
    </row>
    <row r="99" spans="1:59" ht="30" customHeight="1" thickBot="1">
      <c r="A99" s="1078"/>
      <c r="B99" s="1016"/>
      <c r="C99" s="1017"/>
      <c r="D99" s="1017"/>
      <c r="E99" s="1017"/>
      <c r="F99" s="1018"/>
      <c r="G99" s="1019"/>
      <c r="H99" s="1019"/>
      <c r="I99" s="1019"/>
      <c r="J99" s="1019"/>
      <c r="K99" s="1019"/>
      <c r="L99" s="1020"/>
      <c r="M99" s="1021"/>
      <c r="N99" s="996"/>
      <c r="O99" s="981"/>
      <c r="P99" s="1065"/>
      <c r="Q99" s="1068"/>
      <c r="R99" s="1071"/>
      <c r="S99" s="1074"/>
      <c r="T99" s="990"/>
      <c r="U99" s="1074"/>
      <c r="V99" s="990"/>
      <c r="W99" s="1074"/>
      <c r="X99" s="990"/>
      <c r="Y99" s="1074"/>
      <c r="Z99" s="990"/>
      <c r="AA99" s="990"/>
      <c r="AB99" s="990"/>
      <c r="AC99" s="993"/>
      <c r="AD99" s="984"/>
      <c r="AE99" s="987"/>
      <c r="AF99" s="1050"/>
      <c r="AG99" s="984"/>
      <c r="AH99" s="1053"/>
      <c r="AI99" s="1050"/>
      <c r="AJ99" s="1050"/>
      <c r="AK99" s="1056"/>
      <c r="AL99" s="1059"/>
      <c r="AM99" s="573" t="str">
        <f t="shared" ref="AM99" si="62">IF(P96="","",
IF(OR(AF96="",
AND(AG96&lt;&gt;"",AH96=""),
AND(P96&lt;&gt;"",AI96=""),
AND(P96&lt;&gt;"処遇改善加算Ⅳ",AJ96=""),
AND(OR(P96="処遇改善加算Ⅰ",P96="処遇改善加算Ⅱ"),AU96="対象",AK96=""),
AND(P96="処遇改善加算Ⅰ",AL96="")),
"！記入が必要な欄（オレンジ色のセル）に空欄があります。空欄を埋めてください。",""))</f>
        <v/>
      </c>
      <c r="AN99" s="326"/>
      <c r="AO99" s="1045"/>
      <c r="AP99" s="1061"/>
      <c r="AQ99" s="1060"/>
      <c r="AR99" s="736"/>
      <c r="AS99" s="736"/>
      <c r="AT99" s="736"/>
      <c r="AU99" s="736"/>
      <c r="AV99" s="736"/>
      <c r="AW99" s="736"/>
      <c r="AX99" s="1062"/>
      <c r="AY99" s="1045"/>
      <c r="AZ99"/>
      <c r="BA99"/>
      <c r="BB99"/>
      <c r="BC99"/>
      <c r="BD99"/>
      <c r="BE99"/>
      <c r="BF99"/>
      <c r="BG99"/>
    </row>
    <row r="100" spans="1:59" ht="30" customHeight="1">
      <c r="A100" s="1075">
        <v>23</v>
      </c>
      <c r="B100" s="999" t="str">
        <f>IF(基本情報入力シート!B61="", "",基本情報入力シート!B61)</f>
        <v/>
      </c>
      <c r="C100" s="1000"/>
      <c r="D100" s="1000"/>
      <c r="E100" s="1000"/>
      <c r="F100" s="1001"/>
      <c r="G100" s="1007" t="str">
        <f>IF(基本情報入力シート!L61="", "",基本情報入力シート!L61)</f>
        <v/>
      </c>
      <c r="H100" s="1007" t="str">
        <f>IF(基本情報入力シート!Q61="", "",基本情報入力シート!Q61)</f>
        <v/>
      </c>
      <c r="I100" s="1007" t="str">
        <f>IF(基本情報入力シート!V61="", "",基本情報入力シート!V61)</f>
        <v/>
      </c>
      <c r="J100" s="1007" t="str">
        <f>IF(基本情報入力シート!W61="", "",基本情報入力シート!W61)</f>
        <v/>
      </c>
      <c r="K100" s="1007" t="str">
        <f>IF(基本情報入力シート!X61="", "",基本情報入力シート!X61)</f>
        <v/>
      </c>
      <c r="L100" s="1010" t="str">
        <f>IF(基本情報入力シート!AC61=0, "",基本情報入力シート!AC61)</f>
        <v/>
      </c>
      <c r="M100" s="1013"/>
      <c r="N100" s="994"/>
      <c r="O100" s="979" t="str">
        <f>IFERROR(VLOOKUP(K100,【参考】数式用２!$A$2:$AD$50,MATCH(N100,【参考】数式用２!$C$4:$AD$4,0)+2,0),"")</f>
        <v/>
      </c>
      <c r="P100" s="1063"/>
      <c r="Q100" s="1066" t="str">
        <f>IFERROR(VLOOKUP(K100,【参考】数式用２!$A$2:$AC$50,MATCH(P100,【参考】数式用２!$C$4:$AC$4,0)+2,0),"")</f>
        <v/>
      </c>
      <c r="R100" s="1069" t="s">
        <v>141</v>
      </c>
      <c r="S100" s="1072"/>
      <c r="T100" s="988" t="s">
        <v>217</v>
      </c>
      <c r="U100" s="1072"/>
      <c r="V100" s="988" t="s">
        <v>218</v>
      </c>
      <c r="W100" s="1072"/>
      <c r="X100" s="988" t="s">
        <v>217</v>
      </c>
      <c r="Y100" s="1072"/>
      <c r="Z100" s="988" t="s">
        <v>219</v>
      </c>
      <c r="AA100" s="988" t="s">
        <v>72</v>
      </c>
      <c r="AB100" s="988" t="str">
        <f>IF(S100&gt;=1,(W100*12+Y100)-(S100*12+U100)+1,"")</f>
        <v/>
      </c>
      <c r="AC100" s="991" t="s">
        <v>220</v>
      </c>
      <c r="AD100" s="982" t="str">
        <f>IFERROR(ROUNDDOWN(ROUND(L100*Q100,0),0)*AB100,"")</f>
        <v/>
      </c>
      <c r="AE100" s="985" t="str">
        <f>IFERROR(ROUNDDOWN(ROUNDDOWN(ROUND(L100*VLOOKUP(K100,【参考】数式用２!$A$2:$AC$50,MATCH("処遇改善加算Ⅳ",【参考】数式用２!$C$4:$O$4,0)+2,0),0),0)*AB100*0.5,0), "")</f>
        <v/>
      </c>
      <c r="AF100" s="1048"/>
      <c r="AG100" s="982" t="str">
        <f>IF(AND(AQ100&lt;&gt;"対象外", P100&lt;&gt;""),ROUNDDOWN(ROUND(L100*VLOOKUP(K100,【参考】数式用２!$A$2:$K$50,MATCH("ベア加算あり",【参考】数式用２!$C$4:$K$4,0)+2,0),0),0)*AB100,"")</f>
        <v/>
      </c>
      <c r="AH100" s="1051"/>
      <c r="AI100" s="1048"/>
      <c r="AJ100" s="1048"/>
      <c r="AK100" s="1054"/>
      <c r="AL100" s="1057"/>
      <c r="AM100" s="572" t="str">
        <f t="shared" ref="AM100" si="63">IF(Q100="","",IF(Q100&lt;O100,"！加算の要件上は問題ありませんが、令和６年度末の加算率と比較して、令和７年度の加算率が低くなっています。",""))</f>
        <v/>
      </c>
      <c r="AN100" s="326"/>
      <c r="AO100" s="1044" t="str">
        <f>IF(K100&lt;&gt;"","Q列に色付け","")</f>
        <v/>
      </c>
      <c r="AP100" s="1061" t="str">
        <f>IF(AND(AE100&lt;&gt;0,AE100&lt;&gt;""),IF(AF100="○","入力済","未入力"),"")</f>
        <v/>
      </c>
      <c r="AQ100" s="976" t="str">
        <f>IFERROR((VLOOKUP(N100, 【参考】数式用２!$BE$5:$BE$13, 1,FALSE)), "対象外")</f>
        <v>対象外</v>
      </c>
      <c r="AR100" s="736" t="str">
        <f>IF(AG100&lt;&gt;"",IF(AH100="○","入力済","未入力"),"")</f>
        <v/>
      </c>
      <c r="AS100" s="736" t="str">
        <f>IF(AND(P100&lt;&gt;"", AI100=""), "未入力", "入力済")</f>
        <v>入力済</v>
      </c>
      <c r="AT100" s="736" t="str">
        <f>IF(AND(P100&lt;&gt;"", P100&lt;&gt;"処遇改善加算Ⅳ", AJ100=""), "未入力", "入力済")</f>
        <v>入力済</v>
      </c>
      <c r="AU100" s="736" t="str">
        <f>IFERROR(VLOOKUP(K100, 【参考】数式用２!$BB$5:$BC$50, 2, FALSE), "")</f>
        <v/>
      </c>
      <c r="AV100" s="736" t="str">
        <f>IF(AND(P100&lt;&gt;"処遇改善加算Ⅲ",P100&lt;&gt;"処遇改善加算Ⅳ", P100&lt;&gt;"", AU100&lt;&gt;"対象外"), 1,"")</f>
        <v/>
      </c>
      <c r="AW100" s="736" t="str">
        <f>IFERROR("_"&amp;VLOOKUP(K100, 【参考】数式用２!$AG$2:$AH$50, 2, FALSE), "")</f>
        <v/>
      </c>
      <c r="AX100" s="1062" t="str">
        <f>IF(AND(P100="処遇改善加算Ⅰ", AL100=""), "未入力","入力済")</f>
        <v>入力済</v>
      </c>
      <c r="AY100" s="1043" t="str">
        <f>G100</f>
        <v/>
      </c>
      <c r="AZ100"/>
      <c r="BA100"/>
      <c r="BB100"/>
      <c r="BC100"/>
      <c r="BD100"/>
      <c r="BE100"/>
      <c r="BF100"/>
      <c r="BG100"/>
    </row>
    <row r="101" spans="1:59" ht="14.4" customHeight="1">
      <c r="A101" s="1076"/>
      <c r="B101" s="1002"/>
      <c r="C101" s="978"/>
      <c r="D101" s="978"/>
      <c r="E101" s="978"/>
      <c r="F101" s="1003"/>
      <c r="G101" s="1008"/>
      <c r="H101" s="1008"/>
      <c r="I101" s="1008"/>
      <c r="J101" s="1008"/>
      <c r="K101" s="1008"/>
      <c r="L101" s="1011"/>
      <c r="M101" s="1014"/>
      <c r="N101" s="995"/>
      <c r="O101" s="980"/>
      <c r="P101" s="1064"/>
      <c r="Q101" s="1067"/>
      <c r="R101" s="1070"/>
      <c r="S101" s="1073"/>
      <c r="T101" s="989"/>
      <c r="U101" s="1073"/>
      <c r="V101" s="989"/>
      <c r="W101" s="1073"/>
      <c r="X101" s="989"/>
      <c r="Y101" s="1073"/>
      <c r="Z101" s="989"/>
      <c r="AA101" s="989"/>
      <c r="AB101" s="989"/>
      <c r="AC101" s="992"/>
      <c r="AD101" s="983"/>
      <c r="AE101" s="986"/>
      <c r="AF101" s="1049"/>
      <c r="AG101" s="983"/>
      <c r="AH101" s="1052"/>
      <c r="AI101" s="1049"/>
      <c r="AJ101" s="1049"/>
      <c r="AK101" s="1055"/>
      <c r="AL101" s="1058"/>
      <c r="AM101" s="1046" t="str">
        <f t="shared" ref="AM101" si="64">IF(AND(P100&lt;&gt;"", OR(W100&lt;&gt;8,Y100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1" s="326"/>
      <c r="AO101" s="1044"/>
      <c r="AP101" s="1061"/>
      <c r="AQ101" s="977"/>
      <c r="AR101" s="736"/>
      <c r="AS101" s="736"/>
      <c r="AT101" s="736"/>
      <c r="AU101" s="736"/>
      <c r="AV101" s="736"/>
      <c r="AW101" s="736"/>
      <c r="AX101" s="1062"/>
      <c r="AY101" s="1044"/>
      <c r="AZ101"/>
      <c r="BA101"/>
      <c r="BB101"/>
      <c r="BC101"/>
      <c r="BD101"/>
      <c r="BE101"/>
      <c r="BF101"/>
      <c r="BG101"/>
    </row>
    <row r="102" spans="1:59" ht="14.4" customHeight="1">
      <c r="A102" s="1077"/>
      <c r="B102" s="1002"/>
      <c r="C102" s="978"/>
      <c r="D102" s="978"/>
      <c r="E102" s="978"/>
      <c r="F102" s="1003"/>
      <c r="G102" s="1008"/>
      <c r="H102" s="1008"/>
      <c r="I102" s="1008"/>
      <c r="J102" s="1008"/>
      <c r="K102" s="1008"/>
      <c r="L102" s="1011"/>
      <c r="M102" s="1014"/>
      <c r="N102" s="995"/>
      <c r="O102" s="980"/>
      <c r="P102" s="1064"/>
      <c r="Q102" s="1067"/>
      <c r="R102" s="1070"/>
      <c r="S102" s="1073"/>
      <c r="T102" s="989"/>
      <c r="U102" s="1073"/>
      <c r="V102" s="989"/>
      <c r="W102" s="1073"/>
      <c r="X102" s="989"/>
      <c r="Y102" s="1073"/>
      <c r="Z102" s="989"/>
      <c r="AA102" s="989"/>
      <c r="AB102" s="989"/>
      <c r="AC102" s="992"/>
      <c r="AD102" s="983"/>
      <c r="AE102" s="986"/>
      <c r="AF102" s="1049"/>
      <c r="AG102" s="983"/>
      <c r="AH102" s="1052"/>
      <c r="AI102" s="1049"/>
      <c r="AJ102" s="1049"/>
      <c r="AK102" s="1055"/>
      <c r="AL102" s="1058"/>
      <c r="AM102" s="1047"/>
      <c r="AN102" s="326"/>
      <c r="AO102" s="1044"/>
      <c r="AP102" s="1061"/>
      <c r="AQ102" s="977"/>
      <c r="AR102" s="736"/>
      <c r="AS102" s="736"/>
      <c r="AT102" s="736"/>
      <c r="AU102" s="736"/>
      <c r="AV102" s="736"/>
      <c r="AW102" s="736"/>
      <c r="AX102" s="1062"/>
      <c r="AY102" s="1044"/>
      <c r="AZ102"/>
      <c r="BA102"/>
      <c r="BB102"/>
      <c r="BC102"/>
      <c r="BD102"/>
      <c r="BE102"/>
      <c r="BF102"/>
      <c r="BG102"/>
    </row>
    <row r="103" spans="1:59" ht="30" customHeight="1" thickBot="1">
      <c r="A103" s="1078"/>
      <c r="B103" s="1016"/>
      <c r="C103" s="1017"/>
      <c r="D103" s="1017"/>
      <c r="E103" s="1017"/>
      <c r="F103" s="1018"/>
      <c r="G103" s="1019"/>
      <c r="H103" s="1019"/>
      <c r="I103" s="1019"/>
      <c r="J103" s="1019"/>
      <c r="K103" s="1019"/>
      <c r="L103" s="1020"/>
      <c r="M103" s="1021"/>
      <c r="N103" s="996"/>
      <c r="O103" s="981"/>
      <c r="P103" s="1065"/>
      <c r="Q103" s="1068"/>
      <c r="R103" s="1071"/>
      <c r="S103" s="1074"/>
      <c r="T103" s="990"/>
      <c r="U103" s="1074"/>
      <c r="V103" s="990"/>
      <c r="W103" s="1074"/>
      <c r="X103" s="990"/>
      <c r="Y103" s="1074"/>
      <c r="Z103" s="990"/>
      <c r="AA103" s="990"/>
      <c r="AB103" s="990"/>
      <c r="AC103" s="993"/>
      <c r="AD103" s="984"/>
      <c r="AE103" s="987"/>
      <c r="AF103" s="1050"/>
      <c r="AG103" s="984"/>
      <c r="AH103" s="1053"/>
      <c r="AI103" s="1050"/>
      <c r="AJ103" s="1050"/>
      <c r="AK103" s="1056"/>
      <c r="AL103" s="1059"/>
      <c r="AM103" s="573" t="str">
        <f t="shared" ref="AM103" si="65">IF(P100="","",
IF(OR(AF100="",
AND(AG100&lt;&gt;"",AH100=""),
AND(P100&lt;&gt;"",AI100=""),
AND(P100&lt;&gt;"処遇改善加算Ⅳ",AJ100=""),
AND(OR(P100="処遇改善加算Ⅰ",P100="処遇改善加算Ⅱ"),AU100="対象",AK100=""),
AND(P100="処遇改善加算Ⅰ",AL100="")),
"！記入が必要な欄（オレンジ色のセル）に空欄があります。空欄を埋めてください。",""))</f>
        <v/>
      </c>
      <c r="AN103" s="326"/>
      <c r="AO103" s="1044"/>
      <c r="AP103" s="1061"/>
      <c r="AQ103" s="1060"/>
      <c r="AR103" s="736"/>
      <c r="AS103" s="736"/>
      <c r="AT103" s="736"/>
      <c r="AU103" s="736"/>
      <c r="AV103" s="736"/>
      <c r="AW103" s="736"/>
      <c r="AX103" s="1062"/>
      <c r="AY103" s="1045"/>
      <c r="AZ103"/>
      <c r="BA103"/>
      <c r="BB103"/>
      <c r="BC103"/>
      <c r="BD103"/>
      <c r="BE103"/>
      <c r="BF103"/>
      <c r="BG103"/>
    </row>
    <row r="104" spans="1:59" ht="30" customHeight="1">
      <c r="A104" s="1075">
        <v>24</v>
      </c>
      <c r="B104" s="999" t="str">
        <f>IF(基本情報入力シート!B62="", "",基本情報入力シート!B62)</f>
        <v/>
      </c>
      <c r="C104" s="1000"/>
      <c r="D104" s="1000"/>
      <c r="E104" s="1000"/>
      <c r="F104" s="1001"/>
      <c r="G104" s="1007" t="str">
        <f>IF(基本情報入力シート!L62="", "",基本情報入力シート!L62)</f>
        <v/>
      </c>
      <c r="H104" s="1007" t="str">
        <f>IF(基本情報入力シート!Q62="", "",基本情報入力シート!Q62)</f>
        <v/>
      </c>
      <c r="I104" s="1007" t="str">
        <f>IF(基本情報入力シート!V62="", "",基本情報入力シート!V62)</f>
        <v/>
      </c>
      <c r="J104" s="1007" t="str">
        <f>IF(基本情報入力シート!W62="", "",基本情報入力シート!W62)</f>
        <v/>
      </c>
      <c r="K104" s="1007" t="str">
        <f>IF(基本情報入力シート!X62="", "",基本情報入力シート!X62)</f>
        <v/>
      </c>
      <c r="L104" s="1010" t="str">
        <f>IF(基本情報入力シート!AC62=0, "",基本情報入力シート!AC62)</f>
        <v/>
      </c>
      <c r="M104" s="1013"/>
      <c r="N104" s="994"/>
      <c r="O104" s="979" t="str">
        <f>IFERROR(VLOOKUP(K104,【参考】数式用２!$A$2:$AD$50,MATCH(N104,【参考】数式用２!$C$4:$AD$4,0)+2,0),"")</f>
        <v/>
      </c>
      <c r="P104" s="1063"/>
      <c r="Q104" s="1066" t="str">
        <f>IFERROR(VLOOKUP(K104,【参考】数式用２!$A$2:$AC$50,MATCH(P104,【参考】数式用２!$C$4:$AC$4,0)+2,0),"")</f>
        <v/>
      </c>
      <c r="R104" s="1069" t="s">
        <v>141</v>
      </c>
      <c r="S104" s="1072"/>
      <c r="T104" s="988" t="s">
        <v>217</v>
      </c>
      <c r="U104" s="1072"/>
      <c r="V104" s="988" t="s">
        <v>218</v>
      </c>
      <c r="W104" s="1072"/>
      <c r="X104" s="988" t="s">
        <v>217</v>
      </c>
      <c r="Y104" s="1072"/>
      <c r="Z104" s="988" t="s">
        <v>219</v>
      </c>
      <c r="AA104" s="988" t="s">
        <v>72</v>
      </c>
      <c r="AB104" s="988" t="str">
        <f>IF(S104&gt;=1,(W104*12+Y104)-(S104*12+U104)+1,"")</f>
        <v/>
      </c>
      <c r="AC104" s="991" t="s">
        <v>220</v>
      </c>
      <c r="AD104" s="982" t="str">
        <f>IFERROR(ROUNDDOWN(ROUND(L104*Q104,0),0)*AB104,"")</f>
        <v/>
      </c>
      <c r="AE104" s="985" t="str">
        <f>IFERROR(ROUNDDOWN(ROUNDDOWN(ROUND(L104*VLOOKUP(K104,【参考】数式用２!$A$2:$AC$50,MATCH("処遇改善加算Ⅳ",【参考】数式用２!$C$4:$O$4,0)+2,0),0),0)*AB104*0.5,0), "")</f>
        <v/>
      </c>
      <c r="AF104" s="1048"/>
      <c r="AG104" s="982" t="str">
        <f>IF(AND(AQ104&lt;&gt;"対象外", P104&lt;&gt;""),ROUNDDOWN(ROUND(L104*VLOOKUP(K104,【参考】数式用２!$A$2:$K$50,MATCH("ベア加算あり",【参考】数式用２!$C$4:$K$4,0)+2,0),0),0)*AB104,"")</f>
        <v/>
      </c>
      <c r="AH104" s="1051"/>
      <c r="AI104" s="1048"/>
      <c r="AJ104" s="1048"/>
      <c r="AK104" s="1054"/>
      <c r="AL104" s="1057"/>
      <c r="AM104" s="572" t="str">
        <f t="shared" ref="AM104" si="66">IF(Q104="","",IF(Q104&lt;O104,"！加算の要件上は問題ありませんが、令和６年度末の加算率と比較して、令和７年度の加算率が低くなっています。",""))</f>
        <v/>
      </c>
      <c r="AN104" s="326"/>
      <c r="AO104" s="1043" t="str">
        <f>IF(K104&lt;&gt;"","Q列に色付け","")</f>
        <v/>
      </c>
      <c r="AP104" s="1061" t="str">
        <f>IF(AND(AE104&lt;&gt;0,AE104&lt;&gt;""),IF(AF104="○","入力済","未入力"),"")</f>
        <v/>
      </c>
      <c r="AQ104" s="976" t="str">
        <f>IFERROR((VLOOKUP(N104, 【参考】数式用２!$BE$5:$BE$13, 1,FALSE)), "対象外")</f>
        <v>対象外</v>
      </c>
      <c r="AR104" s="736" t="str">
        <f>IF(AG104&lt;&gt;"",IF(AH104="○","入力済","未入力"),"")</f>
        <v/>
      </c>
      <c r="AS104" s="736" t="str">
        <f>IF(AND(P104&lt;&gt;"", AI104=""), "未入力", "入力済")</f>
        <v>入力済</v>
      </c>
      <c r="AT104" s="736" t="str">
        <f>IF(AND(P104&lt;&gt;"", P104&lt;&gt;"処遇改善加算Ⅳ", AJ104=""), "未入力", "入力済")</f>
        <v>入力済</v>
      </c>
      <c r="AU104" s="736" t="str">
        <f>IFERROR(VLOOKUP(K104, 【参考】数式用２!$BB$5:$BC$50, 2, FALSE), "")</f>
        <v/>
      </c>
      <c r="AV104" s="736" t="str">
        <f>IF(AND(P104&lt;&gt;"処遇改善加算Ⅲ",P104&lt;&gt;"処遇改善加算Ⅳ", P104&lt;&gt;"", AU104&lt;&gt;"対象外"), 1,"")</f>
        <v/>
      </c>
      <c r="AW104" s="736" t="str">
        <f>IFERROR("_"&amp;VLOOKUP(K104, 【参考】数式用２!$AG$2:$AH$50, 2, FALSE), "")</f>
        <v/>
      </c>
      <c r="AX104" s="1062" t="str">
        <f>IF(AND(P104="処遇改善加算Ⅰ", AL104=""), "未入力","入力済")</f>
        <v>入力済</v>
      </c>
      <c r="AY104" s="1043" t="str">
        <f>G104</f>
        <v/>
      </c>
      <c r="AZ104"/>
      <c r="BA104"/>
      <c r="BB104"/>
      <c r="BC104"/>
      <c r="BD104"/>
      <c r="BE104"/>
      <c r="BF104"/>
      <c r="BG104"/>
    </row>
    <row r="105" spans="1:59" ht="14.4" customHeight="1">
      <c r="A105" s="1076"/>
      <c r="B105" s="1002"/>
      <c r="C105" s="978"/>
      <c r="D105" s="978"/>
      <c r="E105" s="978"/>
      <c r="F105" s="1003"/>
      <c r="G105" s="1008"/>
      <c r="H105" s="1008"/>
      <c r="I105" s="1008"/>
      <c r="J105" s="1008"/>
      <c r="K105" s="1008"/>
      <c r="L105" s="1011"/>
      <c r="M105" s="1014"/>
      <c r="N105" s="995"/>
      <c r="O105" s="980"/>
      <c r="P105" s="1064"/>
      <c r="Q105" s="1067"/>
      <c r="R105" s="1070"/>
      <c r="S105" s="1073"/>
      <c r="T105" s="989"/>
      <c r="U105" s="1073"/>
      <c r="V105" s="989"/>
      <c r="W105" s="1073"/>
      <c r="X105" s="989"/>
      <c r="Y105" s="1073"/>
      <c r="Z105" s="989"/>
      <c r="AA105" s="989"/>
      <c r="AB105" s="989"/>
      <c r="AC105" s="992"/>
      <c r="AD105" s="983"/>
      <c r="AE105" s="986"/>
      <c r="AF105" s="1049"/>
      <c r="AG105" s="983"/>
      <c r="AH105" s="1052"/>
      <c r="AI105" s="1049"/>
      <c r="AJ105" s="1049"/>
      <c r="AK105" s="1055"/>
      <c r="AL105" s="1058"/>
      <c r="AM105" s="1046" t="str">
        <f t="shared" ref="AM105" si="67">IF(AND(P104&lt;&gt;"", OR(W104&lt;&gt;8,Y104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5" s="326"/>
      <c r="AO105" s="1044"/>
      <c r="AP105" s="1061"/>
      <c r="AQ105" s="977"/>
      <c r="AR105" s="736"/>
      <c r="AS105" s="736"/>
      <c r="AT105" s="736"/>
      <c r="AU105" s="736"/>
      <c r="AV105" s="736"/>
      <c r="AW105" s="736"/>
      <c r="AX105" s="1062"/>
      <c r="AY105" s="1044"/>
      <c r="AZ105"/>
      <c r="BA105"/>
      <c r="BB105"/>
      <c r="BC105"/>
      <c r="BD105"/>
      <c r="BE105"/>
      <c r="BF105"/>
      <c r="BG105"/>
    </row>
    <row r="106" spans="1:59" ht="14.4" customHeight="1">
      <c r="A106" s="1077"/>
      <c r="B106" s="1002"/>
      <c r="C106" s="978"/>
      <c r="D106" s="978"/>
      <c r="E106" s="978"/>
      <c r="F106" s="1003"/>
      <c r="G106" s="1008"/>
      <c r="H106" s="1008"/>
      <c r="I106" s="1008"/>
      <c r="J106" s="1008"/>
      <c r="K106" s="1008"/>
      <c r="L106" s="1011"/>
      <c r="M106" s="1014"/>
      <c r="N106" s="995"/>
      <c r="O106" s="980"/>
      <c r="P106" s="1064"/>
      <c r="Q106" s="1067"/>
      <c r="R106" s="1070"/>
      <c r="S106" s="1073"/>
      <c r="T106" s="989"/>
      <c r="U106" s="1073"/>
      <c r="V106" s="989"/>
      <c r="W106" s="1073"/>
      <c r="X106" s="989"/>
      <c r="Y106" s="1073"/>
      <c r="Z106" s="989"/>
      <c r="AA106" s="989"/>
      <c r="AB106" s="989"/>
      <c r="AC106" s="992"/>
      <c r="AD106" s="983"/>
      <c r="AE106" s="986"/>
      <c r="AF106" s="1049"/>
      <c r="AG106" s="983"/>
      <c r="AH106" s="1052"/>
      <c r="AI106" s="1049"/>
      <c r="AJ106" s="1049"/>
      <c r="AK106" s="1055"/>
      <c r="AL106" s="1058"/>
      <c r="AM106" s="1047"/>
      <c r="AN106" s="326"/>
      <c r="AO106" s="1044"/>
      <c r="AP106" s="1061"/>
      <c r="AQ106" s="977"/>
      <c r="AR106" s="736"/>
      <c r="AS106" s="736"/>
      <c r="AT106" s="736"/>
      <c r="AU106" s="736"/>
      <c r="AV106" s="736"/>
      <c r="AW106" s="736"/>
      <c r="AX106" s="1062"/>
      <c r="AY106" s="1044"/>
      <c r="AZ106"/>
      <c r="BA106"/>
      <c r="BB106"/>
      <c r="BC106"/>
      <c r="BD106"/>
      <c r="BE106"/>
      <c r="BF106"/>
      <c r="BG106"/>
    </row>
    <row r="107" spans="1:59" ht="30" customHeight="1" thickBot="1">
      <c r="A107" s="1078"/>
      <c r="B107" s="1016"/>
      <c r="C107" s="1017"/>
      <c r="D107" s="1017"/>
      <c r="E107" s="1017"/>
      <c r="F107" s="1018"/>
      <c r="G107" s="1019"/>
      <c r="H107" s="1019"/>
      <c r="I107" s="1019"/>
      <c r="J107" s="1019"/>
      <c r="K107" s="1019"/>
      <c r="L107" s="1020"/>
      <c r="M107" s="1021"/>
      <c r="N107" s="996"/>
      <c r="O107" s="981"/>
      <c r="P107" s="1065"/>
      <c r="Q107" s="1068"/>
      <c r="R107" s="1071"/>
      <c r="S107" s="1074"/>
      <c r="T107" s="990"/>
      <c r="U107" s="1074"/>
      <c r="V107" s="990"/>
      <c r="W107" s="1074"/>
      <c r="X107" s="990"/>
      <c r="Y107" s="1074"/>
      <c r="Z107" s="990"/>
      <c r="AA107" s="990"/>
      <c r="AB107" s="990"/>
      <c r="AC107" s="993"/>
      <c r="AD107" s="984"/>
      <c r="AE107" s="987"/>
      <c r="AF107" s="1050"/>
      <c r="AG107" s="984"/>
      <c r="AH107" s="1053"/>
      <c r="AI107" s="1050"/>
      <c r="AJ107" s="1050"/>
      <c r="AK107" s="1056"/>
      <c r="AL107" s="1059"/>
      <c r="AM107" s="573" t="str">
        <f t="shared" ref="AM107" si="68">IF(P104="","",
IF(OR(AF104="",
AND(AG104&lt;&gt;"",AH104=""),
AND(P104&lt;&gt;"",AI104=""),
AND(P104&lt;&gt;"処遇改善加算Ⅳ",AJ104=""),
AND(OR(P104="処遇改善加算Ⅰ",P104="処遇改善加算Ⅱ"),AU104="対象",AK104=""),
AND(P104="処遇改善加算Ⅰ",AL104="")),
"！記入が必要な欄（オレンジ色のセル）に空欄があります。空欄を埋めてください。",""))</f>
        <v/>
      </c>
      <c r="AN107" s="326"/>
      <c r="AO107" s="1045"/>
      <c r="AP107" s="1061"/>
      <c r="AQ107" s="1060"/>
      <c r="AR107" s="736"/>
      <c r="AS107" s="736"/>
      <c r="AT107" s="736"/>
      <c r="AU107" s="736"/>
      <c r="AV107" s="736"/>
      <c r="AW107" s="736"/>
      <c r="AX107" s="1062"/>
      <c r="AY107" s="1045"/>
      <c r="AZ107"/>
      <c r="BA107"/>
      <c r="BB107"/>
      <c r="BC107"/>
      <c r="BD107"/>
      <c r="BE107"/>
      <c r="BF107"/>
      <c r="BG107"/>
    </row>
    <row r="108" spans="1:59" ht="30" customHeight="1">
      <c r="A108" s="1075">
        <v>25</v>
      </c>
      <c r="B108" s="999" t="str">
        <f>IF(基本情報入力シート!B63="", "",基本情報入力シート!B63)</f>
        <v/>
      </c>
      <c r="C108" s="1000"/>
      <c r="D108" s="1000"/>
      <c r="E108" s="1000"/>
      <c r="F108" s="1001"/>
      <c r="G108" s="1007" t="str">
        <f>IF(基本情報入力シート!L63="", "",基本情報入力シート!L63)</f>
        <v/>
      </c>
      <c r="H108" s="1007" t="str">
        <f>IF(基本情報入力シート!Q63="", "",基本情報入力シート!Q63)</f>
        <v/>
      </c>
      <c r="I108" s="1007" t="str">
        <f>IF(基本情報入力シート!V63="", "",基本情報入力シート!V63)</f>
        <v/>
      </c>
      <c r="J108" s="1007" t="str">
        <f>IF(基本情報入力シート!W63="", "",基本情報入力シート!W63)</f>
        <v/>
      </c>
      <c r="K108" s="1007" t="str">
        <f>IF(基本情報入力シート!X63="", "",基本情報入力シート!X63)</f>
        <v/>
      </c>
      <c r="L108" s="1010" t="str">
        <f>IF(基本情報入力シート!AC63=0, "",基本情報入力シート!AC63)</f>
        <v/>
      </c>
      <c r="M108" s="1013"/>
      <c r="N108" s="994"/>
      <c r="O108" s="979" t="str">
        <f>IFERROR(VLOOKUP(K108,【参考】数式用２!$A$2:$AD$50,MATCH(N108,【参考】数式用２!$C$4:$AD$4,0)+2,0),"")</f>
        <v/>
      </c>
      <c r="P108" s="1063"/>
      <c r="Q108" s="1066" t="str">
        <f>IFERROR(VLOOKUP(K108,【参考】数式用２!$A$2:$AC$50,MATCH(P108,【参考】数式用２!$C$4:$AC$4,0)+2,0),"")</f>
        <v/>
      </c>
      <c r="R108" s="1069" t="s">
        <v>141</v>
      </c>
      <c r="S108" s="1072"/>
      <c r="T108" s="988" t="s">
        <v>217</v>
      </c>
      <c r="U108" s="1072"/>
      <c r="V108" s="988" t="s">
        <v>218</v>
      </c>
      <c r="W108" s="1072"/>
      <c r="X108" s="988" t="s">
        <v>217</v>
      </c>
      <c r="Y108" s="1072"/>
      <c r="Z108" s="988" t="s">
        <v>219</v>
      </c>
      <c r="AA108" s="988" t="s">
        <v>72</v>
      </c>
      <c r="AB108" s="988" t="str">
        <f>IF(S108&gt;=1,(W108*12+Y108)-(S108*12+U108)+1,"")</f>
        <v/>
      </c>
      <c r="AC108" s="991" t="s">
        <v>220</v>
      </c>
      <c r="AD108" s="982" t="str">
        <f>IFERROR(ROUNDDOWN(ROUND(L108*Q108,0),0)*AB108,"")</f>
        <v/>
      </c>
      <c r="AE108" s="985" t="str">
        <f>IFERROR(ROUNDDOWN(ROUNDDOWN(ROUND(L108*VLOOKUP(K108,【参考】数式用２!$A$2:$AC$50,MATCH("処遇改善加算Ⅳ",【参考】数式用２!$C$4:$O$4,0)+2,0),0),0)*AB108*0.5,0), "")</f>
        <v/>
      </c>
      <c r="AF108" s="1048"/>
      <c r="AG108" s="982" t="str">
        <f>IF(AND(AQ108&lt;&gt;"対象外", P108&lt;&gt;""),ROUNDDOWN(ROUND(L108*VLOOKUP(K108,【参考】数式用２!$A$2:$K$50,MATCH("ベア加算あり",【参考】数式用２!$C$4:$K$4,0)+2,0),0),0)*AB108,"")</f>
        <v/>
      </c>
      <c r="AH108" s="1051"/>
      <c r="AI108" s="1048"/>
      <c r="AJ108" s="1048"/>
      <c r="AK108" s="1054"/>
      <c r="AL108" s="1057"/>
      <c r="AM108" s="572" t="str">
        <f t="shared" ref="AM108" si="69">IF(Q108="","",IF(Q108&lt;O108,"！加算の要件上は問題ありませんが、令和６年度末の加算率と比較して、令和７年度の加算率が低くなっています。",""))</f>
        <v/>
      </c>
      <c r="AN108" s="326"/>
      <c r="AO108" s="1044" t="str">
        <f>IF(K108&lt;&gt;"","Q列に色付け","")</f>
        <v/>
      </c>
      <c r="AP108" s="1061" t="str">
        <f>IF(AND(AE108&lt;&gt;0,AE108&lt;&gt;""),IF(AF108="○","入力済","未入力"),"")</f>
        <v/>
      </c>
      <c r="AQ108" s="976" t="str">
        <f>IFERROR((VLOOKUP(N108, 【参考】数式用２!$BE$5:$BE$13, 1,FALSE)), "対象外")</f>
        <v>対象外</v>
      </c>
      <c r="AR108" s="736" t="str">
        <f>IF(AG108&lt;&gt;"",IF(AH108="○","入力済","未入力"),"")</f>
        <v/>
      </c>
      <c r="AS108" s="736" t="str">
        <f>IF(AND(P108&lt;&gt;"", AI108=""), "未入力", "入力済")</f>
        <v>入力済</v>
      </c>
      <c r="AT108" s="736" t="str">
        <f>IF(AND(P108&lt;&gt;"", P108&lt;&gt;"処遇改善加算Ⅳ", AJ108=""), "未入力", "入力済")</f>
        <v>入力済</v>
      </c>
      <c r="AU108" s="736" t="str">
        <f>IFERROR(VLOOKUP(K108, 【参考】数式用２!$BB$5:$BC$50, 2, FALSE), "")</f>
        <v/>
      </c>
      <c r="AV108" s="736" t="str">
        <f>IF(AND(P108&lt;&gt;"処遇改善加算Ⅲ",P108&lt;&gt;"処遇改善加算Ⅳ", P108&lt;&gt;"", AU108&lt;&gt;"対象外"), 1,"")</f>
        <v/>
      </c>
      <c r="AW108" s="736" t="str">
        <f>IFERROR("_"&amp;VLOOKUP(K108, 【参考】数式用２!$AG$2:$AH$50, 2, FALSE), "")</f>
        <v/>
      </c>
      <c r="AX108" s="1062" t="str">
        <f>IF(AND(P108="処遇改善加算Ⅰ", AL108=""), "未入力","入力済")</f>
        <v>入力済</v>
      </c>
      <c r="AY108" s="1043" t="str">
        <f>G108</f>
        <v/>
      </c>
      <c r="AZ108"/>
      <c r="BA108"/>
      <c r="BB108"/>
      <c r="BC108"/>
      <c r="BD108"/>
      <c r="BE108"/>
      <c r="BF108"/>
      <c r="BG108"/>
    </row>
    <row r="109" spans="1:59" ht="14.4" customHeight="1">
      <c r="A109" s="1076"/>
      <c r="B109" s="1002"/>
      <c r="C109" s="978"/>
      <c r="D109" s="978"/>
      <c r="E109" s="978"/>
      <c r="F109" s="1003"/>
      <c r="G109" s="1008"/>
      <c r="H109" s="1008"/>
      <c r="I109" s="1008"/>
      <c r="J109" s="1008"/>
      <c r="K109" s="1008"/>
      <c r="L109" s="1011"/>
      <c r="M109" s="1014"/>
      <c r="N109" s="995"/>
      <c r="O109" s="980"/>
      <c r="P109" s="1064"/>
      <c r="Q109" s="1067"/>
      <c r="R109" s="1070"/>
      <c r="S109" s="1073"/>
      <c r="T109" s="989"/>
      <c r="U109" s="1073"/>
      <c r="V109" s="989"/>
      <c r="W109" s="1073"/>
      <c r="X109" s="989"/>
      <c r="Y109" s="1073"/>
      <c r="Z109" s="989"/>
      <c r="AA109" s="989"/>
      <c r="AB109" s="989"/>
      <c r="AC109" s="992"/>
      <c r="AD109" s="983"/>
      <c r="AE109" s="986"/>
      <c r="AF109" s="1049"/>
      <c r="AG109" s="983"/>
      <c r="AH109" s="1052"/>
      <c r="AI109" s="1049"/>
      <c r="AJ109" s="1049"/>
      <c r="AK109" s="1055"/>
      <c r="AL109" s="1058"/>
      <c r="AM109" s="1046" t="str">
        <f t="shared" ref="AM109" si="70">IF(AND(P108&lt;&gt;"", OR(W108&lt;&gt;8,Y108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09" s="326"/>
      <c r="AO109" s="1044"/>
      <c r="AP109" s="1061"/>
      <c r="AQ109" s="977"/>
      <c r="AR109" s="736"/>
      <c r="AS109" s="736"/>
      <c r="AT109" s="736"/>
      <c r="AU109" s="736"/>
      <c r="AV109" s="736"/>
      <c r="AW109" s="736"/>
      <c r="AX109" s="1062"/>
      <c r="AY109" s="1044"/>
      <c r="AZ109"/>
      <c r="BA109"/>
      <c r="BB109"/>
      <c r="BC109"/>
      <c r="BD109"/>
      <c r="BE109"/>
      <c r="BF109"/>
      <c r="BG109"/>
    </row>
    <row r="110" spans="1:59" ht="14.4" customHeight="1">
      <c r="A110" s="1077"/>
      <c r="B110" s="1002"/>
      <c r="C110" s="978"/>
      <c r="D110" s="978"/>
      <c r="E110" s="978"/>
      <c r="F110" s="1003"/>
      <c r="G110" s="1008"/>
      <c r="H110" s="1008"/>
      <c r="I110" s="1008"/>
      <c r="J110" s="1008"/>
      <c r="K110" s="1008"/>
      <c r="L110" s="1011"/>
      <c r="M110" s="1014"/>
      <c r="N110" s="995"/>
      <c r="O110" s="980"/>
      <c r="P110" s="1064"/>
      <c r="Q110" s="1067"/>
      <c r="R110" s="1070"/>
      <c r="S110" s="1073"/>
      <c r="T110" s="989"/>
      <c r="U110" s="1073"/>
      <c r="V110" s="989"/>
      <c r="W110" s="1073"/>
      <c r="X110" s="989"/>
      <c r="Y110" s="1073"/>
      <c r="Z110" s="989"/>
      <c r="AA110" s="989"/>
      <c r="AB110" s="989"/>
      <c r="AC110" s="992"/>
      <c r="AD110" s="983"/>
      <c r="AE110" s="986"/>
      <c r="AF110" s="1049"/>
      <c r="AG110" s="983"/>
      <c r="AH110" s="1052"/>
      <c r="AI110" s="1049"/>
      <c r="AJ110" s="1049"/>
      <c r="AK110" s="1055"/>
      <c r="AL110" s="1058"/>
      <c r="AM110" s="1047"/>
      <c r="AN110" s="326"/>
      <c r="AO110" s="1044"/>
      <c r="AP110" s="1061"/>
      <c r="AQ110" s="977"/>
      <c r="AR110" s="736"/>
      <c r="AS110" s="736"/>
      <c r="AT110" s="736"/>
      <c r="AU110" s="736"/>
      <c r="AV110" s="736"/>
      <c r="AW110" s="736"/>
      <c r="AX110" s="1062"/>
      <c r="AY110" s="1044"/>
      <c r="AZ110"/>
      <c r="BA110"/>
      <c r="BB110"/>
      <c r="BC110"/>
      <c r="BD110"/>
      <c r="BE110"/>
      <c r="BF110"/>
      <c r="BG110"/>
    </row>
    <row r="111" spans="1:59" ht="30" customHeight="1" thickBot="1">
      <c r="A111" s="1078"/>
      <c r="B111" s="1016"/>
      <c r="C111" s="1017"/>
      <c r="D111" s="1017"/>
      <c r="E111" s="1017"/>
      <c r="F111" s="1018"/>
      <c r="G111" s="1019"/>
      <c r="H111" s="1019"/>
      <c r="I111" s="1019"/>
      <c r="J111" s="1019"/>
      <c r="K111" s="1019"/>
      <c r="L111" s="1020"/>
      <c r="M111" s="1021"/>
      <c r="N111" s="996"/>
      <c r="O111" s="981"/>
      <c r="P111" s="1065"/>
      <c r="Q111" s="1068"/>
      <c r="R111" s="1071"/>
      <c r="S111" s="1074"/>
      <c r="T111" s="990"/>
      <c r="U111" s="1074"/>
      <c r="V111" s="990"/>
      <c r="W111" s="1074"/>
      <c r="X111" s="990"/>
      <c r="Y111" s="1074"/>
      <c r="Z111" s="990"/>
      <c r="AA111" s="990"/>
      <c r="AB111" s="990"/>
      <c r="AC111" s="993"/>
      <c r="AD111" s="984"/>
      <c r="AE111" s="987"/>
      <c r="AF111" s="1050"/>
      <c r="AG111" s="984"/>
      <c r="AH111" s="1053"/>
      <c r="AI111" s="1050"/>
      <c r="AJ111" s="1050"/>
      <c r="AK111" s="1056"/>
      <c r="AL111" s="1059"/>
      <c r="AM111" s="573" t="str">
        <f t="shared" ref="AM111" si="71">IF(P108="","",
IF(OR(AF108="",
AND(AG108&lt;&gt;"",AH108=""),
AND(P108&lt;&gt;"",AI108=""),
AND(P108&lt;&gt;"処遇改善加算Ⅳ",AJ108=""),
AND(OR(P108="処遇改善加算Ⅰ",P108="処遇改善加算Ⅱ"),AU108="対象",AK108=""),
AND(P108="処遇改善加算Ⅰ",AL108="")),
"！記入が必要な欄（オレンジ色のセル）に空欄があります。空欄を埋めてください。",""))</f>
        <v/>
      </c>
      <c r="AN111" s="326"/>
      <c r="AO111" s="1045"/>
      <c r="AP111" s="1061"/>
      <c r="AQ111" s="1060"/>
      <c r="AR111" s="736"/>
      <c r="AS111" s="736"/>
      <c r="AT111" s="736"/>
      <c r="AU111" s="736"/>
      <c r="AV111" s="736"/>
      <c r="AW111" s="736"/>
      <c r="AX111" s="1062"/>
      <c r="AY111" s="1045"/>
      <c r="AZ111"/>
      <c r="BA111"/>
      <c r="BB111"/>
      <c r="BC111"/>
      <c r="BD111"/>
      <c r="BE111"/>
      <c r="BF111"/>
      <c r="BG111"/>
    </row>
    <row r="112" spans="1:59" ht="30" customHeight="1">
      <c r="A112" s="1075">
        <v>26</v>
      </c>
      <c r="B112" s="999" t="str">
        <f>IF(基本情報入力シート!B64="", "",基本情報入力シート!B64)</f>
        <v/>
      </c>
      <c r="C112" s="1000"/>
      <c r="D112" s="1000"/>
      <c r="E112" s="1000"/>
      <c r="F112" s="1001"/>
      <c r="G112" s="1007" t="str">
        <f>IF(基本情報入力シート!L64="", "",基本情報入力シート!L64)</f>
        <v/>
      </c>
      <c r="H112" s="1007" t="str">
        <f>IF(基本情報入力シート!Q64="", "",基本情報入力シート!Q64)</f>
        <v/>
      </c>
      <c r="I112" s="1007" t="str">
        <f>IF(基本情報入力シート!V64="", "",基本情報入力シート!V64)</f>
        <v/>
      </c>
      <c r="J112" s="1007" t="str">
        <f>IF(基本情報入力シート!W64="", "",基本情報入力シート!W64)</f>
        <v/>
      </c>
      <c r="K112" s="1007" t="str">
        <f>IF(基本情報入力シート!X64="", "",基本情報入力シート!X64)</f>
        <v/>
      </c>
      <c r="L112" s="1010" t="str">
        <f>IF(基本情報入力シート!AC64=0, "",基本情報入力シート!AC64)</f>
        <v/>
      </c>
      <c r="M112" s="1013"/>
      <c r="N112" s="994"/>
      <c r="O112" s="979" t="str">
        <f>IFERROR(VLOOKUP(K112,【参考】数式用２!$A$2:$AD$50,MATCH(N112,【参考】数式用２!$C$4:$AD$4,0)+2,0),"")</f>
        <v/>
      </c>
      <c r="P112" s="1063"/>
      <c r="Q112" s="1066" t="str">
        <f>IFERROR(VLOOKUP(K112,【参考】数式用２!$A$2:$AC$50,MATCH(P112,【参考】数式用２!$C$4:$AC$4,0)+2,0),"")</f>
        <v/>
      </c>
      <c r="R112" s="1069" t="s">
        <v>141</v>
      </c>
      <c r="S112" s="1072"/>
      <c r="T112" s="988" t="s">
        <v>217</v>
      </c>
      <c r="U112" s="1072"/>
      <c r="V112" s="988" t="s">
        <v>218</v>
      </c>
      <c r="W112" s="1072"/>
      <c r="X112" s="988" t="s">
        <v>217</v>
      </c>
      <c r="Y112" s="1072"/>
      <c r="Z112" s="988" t="s">
        <v>219</v>
      </c>
      <c r="AA112" s="988" t="s">
        <v>72</v>
      </c>
      <c r="AB112" s="988" t="str">
        <f>IF(S112&gt;=1,(W112*12+Y112)-(S112*12+U112)+1,"")</f>
        <v/>
      </c>
      <c r="AC112" s="991" t="s">
        <v>220</v>
      </c>
      <c r="AD112" s="982" t="str">
        <f>IFERROR(ROUNDDOWN(ROUND(L112*Q112,0),0)*AB112,"")</f>
        <v/>
      </c>
      <c r="AE112" s="985" t="str">
        <f>IFERROR(ROUNDDOWN(ROUNDDOWN(ROUND(L112*VLOOKUP(K112,【参考】数式用２!$A$2:$AC$50,MATCH("処遇改善加算Ⅳ",【参考】数式用２!$C$4:$O$4,0)+2,0),0),0)*AB112*0.5,0), "")</f>
        <v/>
      </c>
      <c r="AF112" s="1048"/>
      <c r="AG112" s="982" t="str">
        <f>IF(AND(AQ112&lt;&gt;"対象外", P112&lt;&gt;""),ROUNDDOWN(ROUND(L112*VLOOKUP(K112,【参考】数式用２!$A$2:$K$50,MATCH("ベア加算あり",【参考】数式用２!$C$4:$K$4,0)+2,0),0),0)*AB112,"")</f>
        <v/>
      </c>
      <c r="AH112" s="1051"/>
      <c r="AI112" s="1048"/>
      <c r="AJ112" s="1048"/>
      <c r="AK112" s="1054"/>
      <c r="AL112" s="1057"/>
      <c r="AM112" s="572" t="str">
        <f t="shared" ref="AM112" si="72">IF(Q112="","",IF(Q112&lt;O112,"！加算の要件上は問題ありませんが、令和６年度末の加算率と比較して、令和７年度の加算率が低くなっています。",""))</f>
        <v/>
      </c>
      <c r="AN112" s="326"/>
      <c r="AO112" s="1043" t="str">
        <f>IF(K112&lt;&gt;"","Q列に色付け","")</f>
        <v/>
      </c>
      <c r="AP112" s="1061" t="str">
        <f>IF(AND(AE112&lt;&gt;0,AE112&lt;&gt;""),IF(AF112="○","入力済","未入力"),"")</f>
        <v/>
      </c>
      <c r="AQ112" s="976" t="str">
        <f>IFERROR((VLOOKUP(N112, 【参考】数式用２!$BE$5:$BE$13, 1,FALSE)), "対象外")</f>
        <v>対象外</v>
      </c>
      <c r="AR112" s="736" t="str">
        <f>IF(AG112&lt;&gt;"",IF(AH112="○","入力済","未入力"),"")</f>
        <v/>
      </c>
      <c r="AS112" s="736" t="str">
        <f>IF(AND(P112&lt;&gt;"", AI112=""), "未入力", "入力済")</f>
        <v>入力済</v>
      </c>
      <c r="AT112" s="736" t="str">
        <f>IF(AND(P112&lt;&gt;"", P112&lt;&gt;"処遇改善加算Ⅳ", AJ112=""), "未入力", "入力済")</f>
        <v>入力済</v>
      </c>
      <c r="AU112" s="736" t="str">
        <f>IFERROR(VLOOKUP(K112, 【参考】数式用２!$BB$5:$BC$50, 2, FALSE), "")</f>
        <v/>
      </c>
      <c r="AV112" s="736" t="str">
        <f>IF(AND(P112&lt;&gt;"処遇改善加算Ⅲ",P112&lt;&gt;"処遇改善加算Ⅳ", P112&lt;&gt;"", AU112&lt;&gt;"対象外"), 1,"")</f>
        <v/>
      </c>
      <c r="AW112" s="736" t="str">
        <f>IFERROR("_"&amp;VLOOKUP(K112, 【参考】数式用２!$AG$2:$AH$50, 2, FALSE), "")</f>
        <v/>
      </c>
      <c r="AX112" s="1062" t="str">
        <f>IF(AND(P112="処遇改善加算Ⅰ", AL112=""), "未入力","入力済")</f>
        <v>入力済</v>
      </c>
      <c r="AY112" s="1043" t="str">
        <f>G112</f>
        <v/>
      </c>
      <c r="AZ112"/>
      <c r="BA112"/>
      <c r="BB112"/>
      <c r="BC112"/>
      <c r="BD112"/>
      <c r="BE112"/>
      <c r="BF112"/>
      <c r="BG112"/>
    </row>
    <row r="113" spans="1:59" ht="14.4" customHeight="1">
      <c r="A113" s="1076"/>
      <c r="B113" s="1002"/>
      <c r="C113" s="978"/>
      <c r="D113" s="978"/>
      <c r="E113" s="978"/>
      <c r="F113" s="1003"/>
      <c r="G113" s="1008"/>
      <c r="H113" s="1008"/>
      <c r="I113" s="1008"/>
      <c r="J113" s="1008"/>
      <c r="K113" s="1008"/>
      <c r="L113" s="1011"/>
      <c r="M113" s="1014"/>
      <c r="N113" s="995"/>
      <c r="O113" s="980"/>
      <c r="P113" s="1064"/>
      <c r="Q113" s="1067"/>
      <c r="R113" s="1070"/>
      <c r="S113" s="1073"/>
      <c r="T113" s="989"/>
      <c r="U113" s="1073"/>
      <c r="V113" s="989"/>
      <c r="W113" s="1073"/>
      <c r="X113" s="989"/>
      <c r="Y113" s="1073"/>
      <c r="Z113" s="989"/>
      <c r="AA113" s="989"/>
      <c r="AB113" s="989"/>
      <c r="AC113" s="992"/>
      <c r="AD113" s="983"/>
      <c r="AE113" s="986"/>
      <c r="AF113" s="1049"/>
      <c r="AG113" s="983"/>
      <c r="AH113" s="1052"/>
      <c r="AI113" s="1049"/>
      <c r="AJ113" s="1049"/>
      <c r="AK113" s="1055"/>
      <c r="AL113" s="1058"/>
      <c r="AM113" s="1046" t="str">
        <f t="shared" ref="AM113" si="73">IF(AND(P112&lt;&gt;"", OR(W112&lt;&gt;8,Y112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13" s="326"/>
      <c r="AO113" s="1044"/>
      <c r="AP113" s="1061"/>
      <c r="AQ113" s="977"/>
      <c r="AR113" s="736"/>
      <c r="AS113" s="736"/>
      <c r="AT113" s="736"/>
      <c r="AU113" s="736"/>
      <c r="AV113" s="736"/>
      <c r="AW113" s="736"/>
      <c r="AX113" s="1062"/>
      <c r="AY113" s="1044"/>
      <c r="AZ113"/>
      <c r="BA113"/>
      <c r="BB113"/>
      <c r="BC113"/>
      <c r="BD113"/>
      <c r="BE113"/>
      <c r="BF113"/>
      <c r="BG113"/>
    </row>
    <row r="114" spans="1:59" ht="14.4" customHeight="1">
      <c r="A114" s="1077"/>
      <c r="B114" s="1002"/>
      <c r="C114" s="978"/>
      <c r="D114" s="978"/>
      <c r="E114" s="978"/>
      <c r="F114" s="1003"/>
      <c r="G114" s="1008"/>
      <c r="H114" s="1008"/>
      <c r="I114" s="1008"/>
      <c r="J114" s="1008"/>
      <c r="K114" s="1008"/>
      <c r="L114" s="1011"/>
      <c r="M114" s="1014"/>
      <c r="N114" s="995"/>
      <c r="O114" s="980"/>
      <c r="P114" s="1064"/>
      <c r="Q114" s="1067"/>
      <c r="R114" s="1070"/>
      <c r="S114" s="1073"/>
      <c r="T114" s="989"/>
      <c r="U114" s="1073"/>
      <c r="V114" s="989"/>
      <c r="W114" s="1073"/>
      <c r="X114" s="989"/>
      <c r="Y114" s="1073"/>
      <c r="Z114" s="989"/>
      <c r="AA114" s="989"/>
      <c r="AB114" s="989"/>
      <c r="AC114" s="992"/>
      <c r="AD114" s="983"/>
      <c r="AE114" s="986"/>
      <c r="AF114" s="1049"/>
      <c r="AG114" s="983"/>
      <c r="AH114" s="1052"/>
      <c r="AI114" s="1049"/>
      <c r="AJ114" s="1049"/>
      <c r="AK114" s="1055"/>
      <c r="AL114" s="1058"/>
      <c r="AM114" s="1047"/>
      <c r="AN114" s="326"/>
      <c r="AO114" s="1044"/>
      <c r="AP114" s="1061"/>
      <c r="AQ114" s="977"/>
      <c r="AR114" s="736"/>
      <c r="AS114" s="736"/>
      <c r="AT114" s="736"/>
      <c r="AU114" s="736"/>
      <c r="AV114" s="736"/>
      <c r="AW114" s="736"/>
      <c r="AX114" s="1062"/>
      <c r="AY114" s="1044"/>
      <c r="AZ114"/>
      <c r="BA114"/>
      <c r="BB114"/>
      <c r="BC114"/>
      <c r="BD114"/>
      <c r="BE114"/>
      <c r="BF114"/>
      <c r="BG114"/>
    </row>
    <row r="115" spans="1:59" ht="30" customHeight="1" thickBot="1">
      <c r="A115" s="1078"/>
      <c r="B115" s="1016"/>
      <c r="C115" s="1017"/>
      <c r="D115" s="1017"/>
      <c r="E115" s="1017"/>
      <c r="F115" s="1018"/>
      <c r="G115" s="1019"/>
      <c r="H115" s="1019"/>
      <c r="I115" s="1019"/>
      <c r="J115" s="1019"/>
      <c r="K115" s="1019"/>
      <c r="L115" s="1020"/>
      <c r="M115" s="1021"/>
      <c r="N115" s="996"/>
      <c r="O115" s="981"/>
      <c r="P115" s="1065"/>
      <c r="Q115" s="1068"/>
      <c r="R115" s="1071"/>
      <c r="S115" s="1074"/>
      <c r="T115" s="990"/>
      <c r="U115" s="1074"/>
      <c r="V115" s="990"/>
      <c r="W115" s="1074"/>
      <c r="X115" s="990"/>
      <c r="Y115" s="1074"/>
      <c r="Z115" s="990"/>
      <c r="AA115" s="990"/>
      <c r="AB115" s="990"/>
      <c r="AC115" s="993"/>
      <c r="AD115" s="984"/>
      <c r="AE115" s="987"/>
      <c r="AF115" s="1050"/>
      <c r="AG115" s="984"/>
      <c r="AH115" s="1053"/>
      <c r="AI115" s="1050"/>
      <c r="AJ115" s="1050"/>
      <c r="AK115" s="1056"/>
      <c r="AL115" s="1059"/>
      <c r="AM115" s="573" t="str">
        <f t="shared" ref="AM115" si="74">IF(P112="","",
IF(OR(AF112="",
AND(AG112&lt;&gt;"",AH112=""),
AND(P112&lt;&gt;"",AI112=""),
AND(P112&lt;&gt;"処遇改善加算Ⅳ",AJ112=""),
AND(OR(P112="処遇改善加算Ⅰ",P112="処遇改善加算Ⅱ"),AU112="対象",AK112=""),
AND(P112="処遇改善加算Ⅰ",AL112="")),
"！記入が必要な欄（オレンジ色のセル）に空欄があります。空欄を埋めてください。",""))</f>
        <v/>
      </c>
      <c r="AN115" s="326"/>
      <c r="AO115" s="1045"/>
      <c r="AP115" s="1061"/>
      <c r="AQ115" s="1060"/>
      <c r="AR115" s="736"/>
      <c r="AS115" s="736"/>
      <c r="AT115" s="736"/>
      <c r="AU115" s="736"/>
      <c r="AV115" s="736"/>
      <c r="AW115" s="736"/>
      <c r="AX115" s="1062"/>
      <c r="AY115" s="1045"/>
      <c r="AZ115"/>
      <c r="BA115"/>
      <c r="BB115"/>
      <c r="BC115"/>
      <c r="BD115"/>
      <c r="BE115"/>
      <c r="BF115"/>
      <c r="BG115"/>
    </row>
    <row r="116" spans="1:59" ht="30" customHeight="1">
      <c r="A116" s="1075">
        <v>27</v>
      </c>
      <c r="B116" s="999" t="str">
        <f>IF(基本情報入力シート!B65="", "",基本情報入力シート!B65)</f>
        <v/>
      </c>
      <c r="C116" s="1000"/>
      <c r="D116" s="1000"/>
      <c r="E116" s="1000"/>
      <c r="F116" s="1001"/>
      <c r="G116" s="1007" t="str">
        <f>IF(基本情報入力シート!L65="", "",基本情報入力シート!L65)</f>
        <v/>
      </c>
      <c r="H116" s="1007" t="str">
        <f>IF(基本情報入力シート!Q65="", "",基本情報入力シート!Q65)</f>
        <v/>
      </c>
      <c r="I116" s="1007" t="str">
        <f>IF(基本情報入力シート!V65="", "",基本情報入力シート!V65)</f>
        <v/>
      </c>
      <c r="J116" s="1007" t="str">
        <f>IF(基本情報入力シート!W65="", "",基本情報入力シート!W65)</f>
        <v/>
      </c>
      <c r="K116" s="1007" t="str">
        <f>IF(基本情報入力シート!X65="", "",基本情報入力シート!X65)</f>
        <v/>
      </c>
      <c r="L116" s="1010" t="str">
        <f>IF(基本情報入力シート!AC65=0, "",基本情報入力シート!AC65)</f>
        <v/>
      </c>
      <c r="M116" s="1013"/>
      <c r="N116" s="994"/>
      <c r="O116" s="979" t="str">
        <f>IFERROR(VLOOKUP(K116,【参考】数式用２!$A$2:$AD$50,MATCH(N116,【参考】数式用２!$C$4:$AD$4,0)+2,0),"")</f>
        <v/>
      </c>
      <c r="P116" s="1063"/>
      <c r="Q116" s="1066" t="str">
        <f>IFERROR(VLOOKUP(K116,【参考】数式用２!$A$2:$AC$50,MATCH(P116,【参考】数式用２!$C$4:$AC$4,0)+2,0),"")</f>
        <v/>
      </c>
      <c r="R116" s="1069" t="s">
        <v>141</v>
      </c>
      <c r="S116" s="1072"/>
      <c r="T116" s="988" t="s">
        <v>217</v>
      </c>
      <c r="U116" s="1072"/>
      <c r="V116" s="988" t="s">
        <v>218</v>
      </c>
      <c r="W116" s="1072"/>
      <c r="X116" s="988" t="s">
        <v>217</v>
      </c>
      <c r="Y116" s="1072"/>
      <c r="Z116" s="988" t="s">
        <v>219</v>
      </c>
      <c r="AA116" s="988" t="s">
        <v>72</v>
      </c>
      <c r="AB116" s="988" t="str">
        <f>IF(S116&gt;=1,(W116*12+Y116)-(S116*12+U116)+1,"")</f>
        <v/>
      </c>
      <c r="AC116" s="991" t="s">
        <v>220</v>
      </c>
      <c r="AD116" s="982" t="str">
        <f>IFERROR(ROUNDDOWN(ROUND(L116*Q116,0),0)*AB116,"")</f>
        <v/>
      </c>
      <c r="AE116" s="985" t="str">
        <f>IFERROR(ROUNDDOWN(ROUNDDOWN(ROUND(L116*VLOOKUP(K116,【参考】数式用２!$A$2:$AC$50,MATCH("処遇改善加算Ⅳ",【参考】数式用２!$C$4:$O$4,0)+2,0),0),0)*AB116*0.5,0), "")</f>
        <v/>
      </c>
      <c r="AF116" s="1048"/>
      <c r="AG116" s="982" t="str">
        <f>IF(AND(AQ116&lt;&gt;"対象外", P116&lt;&gt;""),ROUNDDOWN(ROUND(L116*VLOOKUP(K116,【参考】数式用２!$A$2:$K$50,MATCH("ベア加算あり",【参考】数式用２!$C$4:$K$4,0)+2,0),0),0)*AB116,"")</f>
        <v/>
      </c>
      <c r="AH116" s="1051"/>
      <c r="AI116" s="1048"/>
      <c r="AJ116" s="1048"/>
      <c r="AK116" s="1054"/>
      <c r="AL116" s="1057"/>
      <c r="AM116" s="572" t="str">
        <f t="shared" ref="AM116" si="75">IF(Q116="","",IF(Q116&lt;O116,"！加算の要件上は問題ありませんが、令和６年度末の加算率と比較して、令和７年度の加算率が低くなっています。",""))</f>
        <v/>
      </c>
      <c r="AN116" s="326"/>
      <c r="AO116" s="1043" t="str">
        <f>IF(K116&lt;&gt;"","Q列に色付け","")</f>
        <v/>
      </c>
      <c r="AP116" s="1061" t="str">
        <f>IF(AND(AE116&lt;&gt;0,AE116&lt;&gt;""),IF(AF116="○","入力済","未入力"),"")</f>
        <v/>
      </c>
      <c r="AQ116" s="976" t="str">
        <f>IFERROR((VLOOKUP(N116, 【参考】数式用２!$BE$5:$BE$13, 1,FALSE)), "対象外")</f>
        <v>対象外</v>
      </c>
      <c r="AR116" s="736" t="str">
        <f>IF(AG116&lt;&gt;"",IF(AH116="○","入力済","未入力"),"")</f>
        <v/>
      </c>
      <c r="AS116" s="736" t="str">
        <f>IF(AND(P116&lt;&gt;"", AI116=""), "未入力", "入力済")</f>
        <v>入力済</v>
      </c>
      <c r="AT116" s="736" t="str">
        <f>IF(AND(P116&lt;&gt;"", P116&lt;&gt;"処遇改善加算Ⅳ", AJ116=""), "未入力", "入力済")</f>
        <v>入力済</v>
      </c>
      <c r="AU116" s="736" t="str">
        <f>IFERROR(VLOOKUP(K116, 【参考】数式用２!$BB$5:$BC$50, 2, FALSE), "")</f>
        <v/>
      </c>
      <c r="AV116" s="736" t="str">
        <f>IF(AND(P116&lt;&gt;"処遇改善加算Ⅲ",P116&lt;&gt;"処遇改善加算Ⅳ", P116&lt;&gt;"", AU116&lt;&gt;"対象外"), 1,"")</f>
        <v/>
      </c>
      <c r="AW116" s="736" t="str">
        <f>IFERROR("_"&amp;VLOOKUP(K116, 【参考】数式用２!$AG$2:$AH$50, 2, FALSE), "")</f>
        <v/>
      </c>
      <c r="AX116" s="1062" t="str">
        <f>IF(AND(P116="処遇改善加算Ⅰ", AL116=""), "未入力","入力済")</f>
        <v>入力済</v>
      </c>
      <c r="AY116" s="1043" t="str">
        <f>G116</f>
        <v/>
      </c>
      <c r="AZ116"/>
      <c r="BA116"/>
      <c r="BB116"/>
      <c r="BC116"/>
      <c r="BD116"/>
      <c r="BE116"/>
      <c r="BF116"/>
      <c r="BG116"/>
    </row>
    <row r="117" spans="1:59" ht="14.4" customHeight="1">
      <c r="A117" s="1076"/>
      <c r="B117" s="1002"/>
      <c r="C117" s="978"/>
      <c r="D117" s="978"/>
      <c r="E117" s="978"/>
      <c r="F117" s="1003"/>
      <c r="G117" s="1008"/>
      <c r="H117" s="1008"/>
      <c r="I117" s="1008"/>
      <c r="J117" s="1008"/>
      <c r="K117" s="1008"/>
      <c r="L117" s="1011"/>
      <c r="M117" s="1014"/>
      <c r="N117" s="995"/>
      <c r="O117" s="980"/>
      <c r="P117" s="1064"/>
      <c r="Q117" s="1067"/>
      <c r="R117" s="1070"/>
      <c r="S117" s="1073"/>
      <c r="T117" s="989"/>
      <c r="U117" s="1073"/>
      <c r="V117" s="989"/>
      <c r="W117" s="1073"/>
      <c r="X117" s="989"/>
      <c r="Y117" s="1073"/>
      <c r="Z117" s="989"/>
      <c r="AA117" s="989"/>
      <c r="AB117" s="989"/>
      <c r="AC117" s="992"/>
      <c r="AD117" s="983"/>
      <c r="AE117" s="986"/>
      <c r="AF117" s="1049"/>
      <c r="AG117" s="983"/>
      <c r="AH117" s="1052"/>
      <c r="AI117" s="1049"/>
      <c r="AJ117" s="1049"/>
      <c r="AK117" s="1055"/>
      <c r="AL117" s="1058"/>
      <c r="AM117" s="1046" t="str">
        <f t="shared" ref="AM117" si="76">IF(AND(P116&lt;&gt;"", OR(W116&lt;&gt;8,Y116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17" s="326"/>
      <c r="AO117" s="1044"/>
      <c r="AP117" s="1061"/>
      <c r="AQ117" s="977"/>
      <c r="AR117" s="736"/>
      <c r="AS117" s="736"/>
      <c r="AT117" s="736"/>
      <c r="AU117" s="736"/>
      <c r="AV117" s="736"/>
      <c r="AW117" s="736"/>
      <c r="AX117" s="1062"/>
      <c r="AY117" s="1044"/>
      <c r="AZ117"/>
      <c r="BA117"/>
      <c r="BB117"/>
      <c r="BC117"/>
      <c r="BD117"/>
      <c r="BE117"/>
      <c r="BF117"/>
      <c r="BG117"/>
    </row>
    <row r="118" spans="1:59" ht="14.4" customHeight="1">
      <c r="A118" s="1077"/>
      <c r="B118" s="1002"/>
      <c r="C118" s="978"/>
      <c r="D118" s="978"/>
      <c r="E118" s="978"/>
      <c r="F118" s="1003"/>
      <c r="G118" s="1008"/>
      <c r="H118" s="1008"/>
      <c r="I118" s="1008"/>
      <c r="J118" s="1008"/>
      <c r="K118" s="1008"/>
      <c r="L118" s="1011"/>
      <c r="M118" s="1014"/>
      <c r="N118" s="995"/>
      <c r="O118" s="980"/>
      <c r="P118" s="1064"/>
      <c r="Q118" s="1067"/>
      <c r="R118" s="1070"/>
      <c r="S118" s="1073"/>
      <c r="T118" s="989"/>
      <c r="U118" s="1073"/>
      <c r="V118" s="989"/>
      <c r="W118" s="1073"/>
      <c r="X118" s="989"/>
      <c r="Y118" s="1073"/>
      <c r="Z118" s="989"/>
      <c r="AA118" s="989"/>
      <c r="AB118" s="989"/>
      <c r="AC118" s="992"/>
      <c r="AD118" s="983"/>
      <c r="AE118" s="986"/>
      <c r="AF118" s="1049"/>
      <c r="AG118" s="983"/>
      <c r="AH118" s="1052"/>
      <c r="AI118" s="1049"/>
      <c r="AJ118" s="1049"/>
      <c r="AK118" s="1055"/>
      <c r="AL118" s="1058"/>
      <c r="AM118" s="1047"/>
      <c r="AN118" s="326"/>
      <c r="AO118" s="1044"/>
      <c r="AP118" s="1061"/>
      <c r="AQ118" s="977"/>
      <c r="AR118" s="736"/>
      <c r="AS118" s="736"/>
      <c r="AT118" s="736"/>
      <c r="AU118" s="736"/>
      <c r="AV118" s="736"/>
      <c r="AW118" s="736"/>
      <c r="AX118" s="1062"/>
      <c r="AY118" s="1044"/>
      <c r="AZ118"/>
      <c r="BA118"/>
      <c r="BB118"/>
      <c r="BC118"/>
      <c r="BD118"/>
      <c r="BE118"/>
      <c r="BF118"/>
      <c r="BG118"/>
    </row>
    <row r="119" spans="1:59" ht="30" customHeight="1" thickBot="1">
      <c r="A119" s="1078"/>
      <c r="B119" s="1016"/>
      <c r="C119" s="1017"/>
      <c r="D119" s="1017"/>
      <c r="E119" s="1017"/>
      <c r="F119" s="1018"/>
      <c r="G119" s="1019"/>
      <c r="H119" s="1019"/>
      <c r="I119" s="1019"/>
      <c r="J119" s="1019"/>
      <c r="K119" s="1019"/>
      <c r="L119" s="1020"/>
      <c r="M119" s="1021"/>
      <c r="N119" s="996"/>
      <c r="O119" s="981"/>
      <c r="P119" s="1065"/>
      <c r="Q119" s="1068"/>
      <c r="R119" s="1071"/>
      <c r="S119" s="1074"/>
      <c r="T119" s="990"/>
      <c r="U119" s="1074"/>
      <c r="V119" s="990"/>
      <c r="W119" s="1074"/>
      <c r="X119" s="990"/>
      <c r="Y119" s="1074"/>
      <c r="Z119" s="990"/>
      <c r="AA119" s="990"/>
      <c r="AB119" s="990"/>
      <c r="AC119" s="993"/>
      <c r="AD119" s="984"/>
      <c r="AE119" s="987"/>
      <c r="AF119" s="1050"/>
      <c r="AG119" s="984"/>
      <c r="AH119" s="1053"/>
      <c r="AI119" s="1050"/>
      <c r="AJ119" s="1050"/>
      <c r="AK119" s="1056"/>
      <c r="AL119" s="1059"/>
      <c r="AM119" s="573" t="str">
        <f t="shared" ref="AM119" si="77">IF(P116="","",
IF(OR(AF116="",
AND(AG116&lt;&gt;"",AH116=""),
AND(P116&lt;&gt;"",AI116=""),
AND(P116&lt;&gt;"処遇改善加算Ⅳ",AJ116=""),
AND(OR(P116="処遇改善加算Ⅰ",P116="処遇改善加算Ⅱ"),AU116="対象",AK116=""),
AND(P116="処遇改善加算Ⅰ",AL116="")),
"！記入が必要な欄（オレンジ色のセル）に空欄があります。空欄を埋めてください。",""))</f>
        <v/>
      </c>
      <c r="AN119" s="326"/>
      <c r="AO119" s="1045"/>
      <c r="AP119" s="1061"/>
      <c r="AQ119" s="1060"/>
      <c r="AR119" s="736"/>
      <c r="AS119" s="736"/>
      <c r="AT119" s="736"/>
      <c r="AU119" s="736"/>
      <c r="AV119" s="736"/>
      <c r="AW119" s="736"/>
      <c r="AX119" s="1062"/>
      <c r="AY119" s="1045"/>
      <c r="AZ119"/>
      <c r="BA119"/>
      <c r="BB119"/>
      <c r="BC119"/>
      <c r="BD119"/>
      <c r="BE119"/>
      <c r="BF119"/>
      <c r="BG119"/>
    </row>
    <row r="120" spans="1:59" ht="30" customHeight="1">
      <c r="A120" s="1075">
        <v>28</v>
      </c>
      <c r="B120" s="999" t="str">
        <f>IF(基本情報入力シート!B66="", "",基本情報入力シート!B66)</f>
        <v/>
      </c>
      <c r="C120" s="1000"/>
      <c r="D120" s="1000"/>
      <c r="E120" s="1000"/>
      <c r="F120" s="1001"/>
      <c r="G120" s="1007" t="str">
        <f>IF(基本情報入力シート!L66="", "",基本情報入力シート!L66)</f>
        <v/>
      </c>
      <c r="H120" s="1007" t="str">
        <f>IF(基本情報入力シート!Q66="", "",基本情報入力シート!Q66)</f>
        <v/>
      </c>
      <c r="I120" s="1007" t="str">
        <f>IF(基本情報入力シート!V66="", "",基本情報入力シート!V66)</f>
        <v/>
      </c>
      <c r="J120" s="1007" t="str">
        <f>IF(基本情報入力シート!W66="", "",基本情報入力シート!W66)</f>
        <v/>
      </c>
      <c r="K120" s="1007" t="str">
        <f>IF(基本情報入力シート!X66="", "",基本情報入力シート!X66)</f>
        <v/>
      </c>
      <c r="L120" s="1010" t="str">
        <f>IF(基本情報入力シート!AC66=0, "",基本情報入力シート!AC66)</f>
        <v/>
      </c>
      <c r="M120" s="1013"/>
      <c r="N120" s="994"/>
      <c r="O120" s="979" t="str">
        <f>IFERROR(VLOOKUP(K120,【参考】数式用２!$A$2:$AD$50,MATCH(N120,【参考】数式用２!$C$4:$AD$4,0)+2,0),"")</f>
        <v/>
      </c>
      <c r="P120" s="1063"/>
      <c r="Q120" s="1066" t="str">
        <f>IFERROR(VLOOKUP(K120,【参考】数式用２!$A$2:$AC$50,MATCH(P120,【参考】数式用２!$C$4:$AC$4,0)+2,0),"")</f>
        <v/>
      </c>
      <c r="R120" s="1069" t="s">
        <v>141</v>
      </c>
      <c r="S120" s="1072"/>
      <c r="T120" s="988" t="s">
        <v>217</v>
      </c>
      <c r="U120" s="1072"/>
      <c r="V120" s="988" t="s">
        <v>218</v>
      </c>
      <c r="W120" s="1072"/>
      <c r="X120" s="988" t="s">
        <v>217</v>
      </c>
      <c r="Y120" s="1072"/>
      <c r="Z120" s="988" t="s">
        <v>219</v>
      </c>
      <c r="AA120" s="988" t="s">
        <v>72</v>
      </c>
      <c r="AB120" s="988" t="str">
        <f>IF(S120&gt;=1,(W120*12+Y120)-(S120*12+U120)+1,"")</f>
        <v/>
      </c>
      <c r="AC120" s="991" t="s">
        <v>220</v>
      </c>
      <c r="AD120" s="982" t="str">
        <f>IFERROR(ROUNDDOWN(ROUND(L120*Q120,0),0)*AB120,"")</f>
        <v/>
      </c>
      <c r="AE120" s="985" t="str">
        <f>IFERROR(ROUNDDOWN(ROUNDDOWN(ROUND(L120*VLOOKUP(K120,【参考】数式用２!$A$2:$AC$50,MATCH("処遇改善加算Ⅳ",【参考】数式用２!$C$4:$O$4,0)+2,0),0),0)*AB120*0.5,0), "")</f>
        <v/>
      </c>
      <c r="AF120" s="1048"/>
      <c r="AG120" s="982" t="str">
        <f>IF(AND(AQ120&lt;&gt;"対象外", P120&lt;&gt;""),ROUNDDOWN(ROUND(L120*VLOOKUP(K120,【参考】数式用２!$A$2:$K$50,MATCH("ベア加算あり",【参考】数式用２!$C$4:$K$4,0)+2,0),0),0)*AB120,"")</f>
        <v/>
      </c>
      <c r="AH120" s="1051"/>
      <c r="AI120" s="1048"/>
      <c r="AJ120" s="1048"/>
      <c r="AK120" s="1054"/>
      <c r="AL120" s="1057"/>
      <c r="AM120" s="572" t="str">
        <f t="shared" ref="AM120" si="78">IF(Q120="","",IF(Q120&lt;O120,"！加算の要件上は問題ありませんが、令和６年度末の加算率と比較して、令和７年度の加算率が低くなっています。",""))</f>
        <v/>
      </c>
      <c r="AN120" s="326"/>
      <c r="AO120" s="1043" t="str">
        <f>IF(K120&lt;&gt;"","Q列に色付け","")</f>
        <v/>
      </c>
      <c r="AP120" s="1061" t="str">
        <f>IF(AND(AE120&lt;&gt;0,AE120&lt;&gt;""),IF(AF120="○","入力済","未入力"),"")</f>
        <v/>
      </c>
      <c r="AQ120" s="976" t="str">
        <f>IFERROR((VLOOKUP(N120, 【参考】数式用２!$BE$5:$BE$13, 1,FALSE)), "対象外")</f>
        <v>対象外</v>
      </c>
      <c r="AR120" s="736" t="str">
        <f>IF(AG120&lt;&gt;"",IF(AH120="○","入力済","未入力"),"")</f>
        <v/>
      </c>
      <c r="AS120" s="736" t="str">
        <f>IF(AND(P120&lt;&gt;"", AI120=""), "未入力", "入力済")</f>
        <v>入力済</v>
      </c>
      <c r="AT120" s="736" t="str">
        <f>IF(AND(P120&lt;&gt;"", P120&lt;&gt;"処遇改善加算Ⅳ", AJ120=""), "未入力", "入力済")</f>
        <v>入力済</v>
      </c>
      <c r="AU120" s="736" t="str">
        <f>IFERROR(VLOOKUP(K120, 【参考】数式用２!$BB$5:$BC$50, 2, FALSE), "")</f>
        <v/>
      </c>
      <c r="AV120" s="736" t="str">
        <f>IF(AND(P120&lt;&gt;"処遇改善加算Ⅲ",P120&lt;&gt;"処遇改善加算Ⅳ", P120&lt;&gt;"", AU120&lt;&gt;"対象外"), 1,"")</f>
        <v/>
      </c>
      <c r="AW120" s="736" t="str">
        <f>IFERROR("_"&amp;VLOOKUP(K120, 【参考】数式用２!$AG$2:$AH$50, 2, FALSE), "")</f>
        <v/>
      </c>
      <c r="AX120" s="1062" t="str">
        <f>IF(AND(P120="処遇改善加算Ⅰ", AL120=""), "未入力","入力済")</f>
        <v>入力済</v>
      </c>
      <c r="AY120" s="1043" t="str">
        <f>G120</f>
        <v/>
      </c>
      <c r="AZ120"/>
      <c r="BA120"/>
      <c r="BB120"/>
      <c r="BC120"/>
      <c r="BD120"/>
      <c r="BE120"/>
      <c r="BF120"/>
      <c r="BG120"/>
    </row>
    <row r="121" spans="1:59" ht="14.4" customHeight="1">
      <c r="A121" s="1076"/>
      <c r="B121" s="1002"/>
      <c r="C121" s="978"/>
      <c r="D121" s="978"/>
      <c r="E121" s="978"/>
      <c r="F121" s="1003"/>
      <c r="G121" s="1008"/>
      <c r="H121" s="1008"/>
      <c r="I121" s="1008"/>
      <c r="J121" s="1008"/>
      <c r="K121" s="1008"/>
      <c r="L121" s="1011"/>
      <c r="M121" s="1014"/>
      <c r="N121" s="995"/>
      <c r="O121" s="980"/>
      <c r="P121" s="1064"/>
      <c r="Q121" s="1067"/>
      <c r="R121" s="1070"/>
      <c r="S121" s="1073"/>
      <c r="T121" s="989"/>
      <c r="U121" s="1073"/>
      <c r="V121" s="989"/>
      <c r="W121" s="1073"/>
      <c r="X121" s="989"/>
      <c r="Y121" s="1073"/>
      <c r="Z121" s="989"/>
      <c r="AA121" s="989"/>
      <c r="AB121" s="989"/>
      <c r="AC121" s="992"/>
      <c r="AD121" s="983"/>
      <c r="AE121" s="986"/>
      <c r="AF121" s="1049"/>
      <c r="AG121" s="983"/>
      <c r="AH121" s="1052"/>
      <c r="AI121" s="1049"/>
      <c r="AJ121" s="1049"/>
      <c r="AK121" s="1055"/>
      <c r="AL121" s="1058"/>
      <c r="AM121" s="1046" t="str">
        <f t="shared" ref="AM121" si="79">IF(AND(P120&lt;&gt;"", OR(W120&lt;&gt;8,Y120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1" s="326"/>
      <c r="AO121" s="1044"/>
      <c r="AP121" s="1061"/>
      <c r="AQ121" s="977"/>
      <c r="AR121" s="736"/>
      <c r="AS121" s="736"/>
      <c r="AT121" s="736"/>
      <c r="AU121" s="736"/>
      <c r="AV121" s="736"/>
      <c r="AW121" s="736"/>
      <c r="AX121" s="1062"/>
      <c r="AY121" s="1044"/>
      <c r="AZ121"/>
      <c r="BA121"/>
      <c r="BB121"/>
      <c r="BC121"/>
      <c r="BD121"/>
      <c r="BE121"/>
      <c r="BF121"/>
      <c r="BG121"/>
    </row>
    <row r="122" spans="1:59" ht="14.4" customHeight="1">
      <c r="A122" s="1077"/>
      <c r="B122" s="1002"/>
      <c r="C122" s="978"/>
      <c r="D122" s="978"/>
      <c r="E122" s="978"/>
      <c r="F122" s="1003"/>
      <c r="G122" s="1008"/>
      <c r="H122" s="1008"/>
      <c r="I122" s="1008"/>
      <c r="J122" s="1008"/>
      <c r="K122" s="1008"/>
      <c r="L122" s="1011"/>
      <c r="M122" s="1014"/>
      <c r="N122" s="995"/>
      <c r="O122" s="980"/>
      <c r="P122" s="1064"/>
      <c r="Q122" s="1067"/>
      <c r="R122" s="1070"/>
      <c r="S122" s="1073"/>
      <c r="T122" s="989"/>
      <c r="U122" s="1073"/>
      <c r="V122" s="989"/>
      <c r="W122" s="1073"/>
      <c r="X122" s="989"/>
      <c r="Y122" s="1073"/>
      <c r="Z122" s="989"/>
      <c r="AA122" s="989"/>
      <c r="AB122" s="989"/>
      <c r="AC122" s="992"/>
      <c r="AD122" s="983"/>
      <c r="AE122" s="986"/>
      <c r="AF122" s="1049"/>
      <c r="AG122" s="983"/>
      <c r="AH122" s="1052"/>
      <c r="AI122" s="1049"/>
      <c r="AJ122" s="1049"/>
      <c r="AK122" s="1055"/>
      <c r="AL122" s="1058"/>
      <c r="AM122" s="1047"/>
      <c r="AN122" s="326"/>
      <c r="AO122" s="1044"/>
      <c r="AP122" s="1061"/>
      <c r="AQ122" s="977"/>
      <c r="AR122" s="736"/>
      <c r="AS122" s="736"/>
      <c r="AT122" s="736"/>
      <c r="AU122" s="736"/>
      <c r="AV122" s="736"/>
      <c r="AW122" s="736"/>
      <c r="AX122" s="1062"/>
      <c r="AY122" s="1044"/>
      <c r="AZ122"/>
      <c r="BA122"/>
      <c r="BB122"/>
      <c r="BC122"/>
      <c r="BD122"/>
      <c r="BE122"/>
      <c r="BF122"/>
      <c r="BG122"/>
    </row>
    <row r="123" spans="1:59" ht="30" customHeight="1" thickBot="1">
      <c r="A123" s="1078"/>
      <c r="B123" s="1016"/>
      <c r="C123" s="1017"/>
      <c r="D123" s="1017"/>
      <c r="E123" s="1017"/>
      <c r="F123" s="1018"/>
      <c r="G123" s="1019"/>
      <c r="H123" s="1019"/>
      <c r="I123" s="1019"/>
      <c r="J123" s="1019"/>
      <c r="K123" s="1019"/>
      <c r="L123" s="1020"/>
      <c r="M123" s="1021"/>
      <c r="N123" s="996"/>
      <c r="O123" s="981"/>
      <c r="P123" s="1065"/>
      <c r="Q123" s="1068"/>
      <c r="R123" s="1071"/>
      <c r="S123" s="1074"/>
      <c r="T123" s="990"/>
      <c r="U123" s="1074"/>
      <c r="V123" s="990"/>
      <c r="W123" s="1074"/>
      <c r="X123" s="990"/>
      <c r="Y123" s="1074"/>
      <c r="Z123" s="990"/>
      <c r="AA123" s="990"/>
      <c r="AB123" s="990"/>
      <c r="AC123" s="993"/>
      <c r="AD123" s="984"/>
      <c r="AE123" s="987"/>
      <c r="AF123" s="1050"/>
      <c r="AG123" s="984"/>
      <c r="AH123" s="1053"/>
      <c r="AI123" s="1050"/>
      <c r="AJ123" s="1050"/>
      <c r="AK123" s="1056"/>
      <c r="AL123" s="1059"/>
      <c r="AM123" s="573" t="str">
        <f t="shared" ref="AM123" si="80">IF(P120="","",
IF(OR(AF120="",
AND(AG120&lt;&gt;"",AH120=""),
AND(P120&lt;&gt;"",AI120=""),
AND(P120&lt;&gt;"処遇改善加算Ⅳ",AJ120=""),
AND(OR(P120="処遇改善加算Ⅰ",P120="処遇改善加算Ⅱ"),AU120="対象",AK120=""),
AND(P120="処遇改善加算Ⅰ",AL120="")),
"！記入が必要な欄（オレンジ色のセル）に空欄があります。空欄を埋めてください。",""))</f>
        <v/>
      </c>
      <c r="AN123" s="326"/>
      <c r="AO123" s="1045"/>
      <c r="AP123" s="1061"/>
      <c r="AQ123" s="1060"/>
      <c r="AR123" s="736"/>
      <c r="AS123" s="736"/>
      <c r="AT123" s="736"/>
      <c r="AU123" s="736"/>
      <c r="AV123" s="736"/>
      <c r="AW123" s="736"/>
      <c r="AX123" s="1062"/>
      <c r="AY123" s="1045"/>
      <c r="AZ123"/>
      <c r="BA123"/>
      <c r="BB123"/>
      <c r="BC123"/>
      <c r="BD123"/>
      <c r="BE123"/>
      <c r="BF123"/>
      <c r="BG123"/>
    </row>
    <row r="124" spans="1:59" ht="30" customHeight="1">
      <c r="A124" s="1075">
        <v>29</v>
      </c>
      <c r="B124" s="999" t="str">
        <f>IF(基本情報入力シート!B67="", "",基本情報入力シート!B67)</f>
        <v/>
      </c>
      <c r="C124" s="1000"/>
      <c r="D124" s="1000"/>
      <c r="E124" s="1000"/>
      <c r="F124" s="1001"/>
      <c r="G124" s="1007" t="str">
        <f>IF(基本情報入力シート!L67="", "",基本情報入力シート!L67)</f>
        <v/>
      </c>
      <c r="H124" s="1007" t="str">
        <f>IF(基本情報入力シート!Q67="", "",基本情報入力シート!Q67)</f>
        <v/>
      </c>
      <c r="I124" s="1007" t="str">
        <f>IF(基本情報入力シート!V67="", "",基本情報入力シート!V67)</f>
        <v/>
      </c>
      <c r="J124" s="1007" t="str">
        <f>IF(基本情報入力シート!W67="", "",基本情報入力シート!W67)</f>
        <v/>
      </c>
      <c r="K124" s="1007" t="str">
        <f>IF(基本情報入力シート!X67="", "",基本情報入力シート!X67)</f>
        <v/>
      </c>
      <c r="L124" s="1010" t="str">
        <f>IF(基本情報入力シート!AC67=0, "",基本情報入力シート!AC67)</f>
        <v/>
      </c>
      <c r="M124" s="1013"/>
      <c r="N124" s="994"/>
      <c r="O124" s="979" t="str">
        <f>IFERROR(VLOOKUP(K124,【参考】数式用２!$A$2:$AD$50,MATCH(N124,【参考】数式用２!$C$4:$AD$4,0)+2,0),"")</f>
        <v/>
      </c>
      <c r="P124" s="1063"/>
      <c r="Q124" s="1066" t="str">
        <f>IFERROR(VLOOKUP(K124,【参考】数式用２!$A$2:$AC$50,MATCH(P124,【参考】数式用２!$C$4:$AC$4,0)+2,0),"")</f>
        <v/>
      </c>
      <c r="R124" s="1069" t="s">
        <v>141</v>
      </c>
      <c r="S124" s="1072"/>
      <c r="T124" s="988" t="s">
        <v>217</v>
      </c>
      <c r="U124" s="1072"/>
      <c r="V124" s="988" t="s">
        <v>218</v>
      </c>
      <c r="W124" s="1072"/>
      <c r="X124" s="988" t="s">
        <v>217</v>
      </c>
      <c r="Y124" s="1072"/>
      <c r="Z124" s="988" t="s">
        <v>219</v>
      </c>
      <c r="AA124" s="988" t="s">
        <v>72</v>
      </c>
      <c r="AB124" s="988" t="str">
        <f>IF(S124&gt;=1,(W124*12+Y124)-(S124*12+U124)+1,"")</f>
        <v/>
      </c>
      <c r="AC124" s="991" t="s">
        <v>220</v>
      </c>
      <c r="AD124" s="982" t="str">
        <f>IFERROR(ROUNDDOWN(ROUND(L124*Q124,0),0)*AB124,"")</f>
        <v/>
      </c>
      <c r="AE124" s="985" t="str">
        <f>IFERROR(ROUNDDOWN(ROUNDDOWN(ROUND(L124*VLOOKUP(K124,【参考】数式用２!$A$2:$AC$50,MATCH("処遇改善加算Ⅳ",【参考】数式用２!$C$4:$O$4,0)+2,0),0),0)*AB124*0.5,0), "")</f>
        <v/>
      </c>
      <c r="AF124" s="1048"/>
      <c r="AG124" s="982" t="str">
        <f>IF(AND(AQ124&lt;&gt;"対象外", P124&lt;&gt;""),ROUNDDOWN(ROUND(L124*VLOOKUP(K124,【参考】数式用２!$A$2:$K$50,MATCH("ベア加算あり",【参考】数式用２!$C$4:$K$4,0)+2,0),0),0)*AB124,"")</f>
        <v/>
      </c>
      <c r="AH124" s="1051"/>
      <c r="AI124" s="1048"/>
      <c r="AJ124" s="1048"/>
      <c r="AK124" s="1054"/>
      <c r="AL124" s="1057"/>
      <c r="AM124" s="572" t="str">
        <f t="shared" ref="AM124" si="81">IF(Q124="","",IF(Q124&lt;O124,"！加算の要件上は問題ありませんが、令和６年度末の加算率と比較して、令和７年度の加算率が低くなっています。",""))</f>
        <v/>
      </c>
      <c r="AN124" s="326"/>
      <c r="AO124" s="1043" t="str">
        <f>IF(K124&lt;&gt;"","Q列に色付け","")</f>
        <v/>
      </c>
      <c r="AP124" s="1061" t="str">
        <f>IF(AND(AE124&lt;&gt;0,AE124&lt;&gt;""),IF(AF124="○","入力済","未入力"),"")</f>
        <v/>
      </c>
      <c r="AQ124" s="976" t="str">
        <f>IFERROR((VLOOKUP(N124, 【参考】数式用２!$BE$5:$BE$13, 1,FALSE)), "対象外")</f>
        <v>対象外</v>
      </c>
      <c r="AR124" s="736" t="str">
        <f>IF(AG124&lt;&gt;"",IF(AH124="○","入力済","未入力"),"")</f>
        <v/>
      </c>
      <c r="AS124" s="736" t="str">
        <f>IF(AND(P124&lt;&gt;"", AI124=""), "未入力", "入力済")</f>
        <v>入力済</v>
      </c>
      <c r="AT124" s="736" t="str">
        <f>IF(AND(P124&lt;&gt;"", P124&lt;&gt;"処遇改善加算Ⅳ", AJ124=""), "未入力", "入力済")</f>
        <v>入力済</v>
      </c>
      <c r="AU124" s="736" t="str">
        <f>IFERROR(VLOOKUP(K124, 【参考】数式用２!$BB$5:$BC$50, 2, FALSE), "")</f>
        <v/>
      </c>
      <c r="AV124" s="736" t="str">
        <f>IF(AND(P124&lt;&gt;"処遇改善加算Ⅲ",P124&lt;&gt;"処遇改善加算Ⅳ", P124&lt;&gt;"", AU124&lt;&gt;"対象外"), 1,"")</f>
        <v/>
      </c>
      <c r="AW124" s="736" t="str">
        <f>IFERROR("_"&amp;VLOOKUP(K124, 【参考】数式用２!$AG$2:$AH$50, 2, FALSE), "")</f>
        <v/>
      </c>
      <c r="AX124" s="1062" t="str">
        <f>IF(AND(P124="処遇改善加算Ⅰ", AL124=""), "未入力","入力済")</f>
        <v>入力済</v>
      </c>
      <c r="AY124" s="1043" t="str">
        <f>G124</f>
        <v/>
      </c>
      <c r="AZ124"/>
      <c r="BA124"/>
      <c r="BB124"/>
      <c r="BC124"/>
      <c r="BD124"/>
      <c r="BE124"/>
      <c r="BF124"/>
      <c r="BG124"/>
    </row>
    <row r="125" spans="1:59" ht="14.4" customHeight="1">
      <c r="A125" s="1076"/>
      <c r="B125" s="1002"/>
      <c r="C125" s="978"/>
      <c r="D125" s="978"/>
      <c r="E125" s="978"/>
      <c r="F125" s="1003"/>
      <c r="G125" s="1008"/>
      <c r="H125" s="1008"/>
      <c r="I125" s="1008"/>
      <c r="J125" s="1008"/>
      <c r="K125" s="1008"/>
      <c r="L125" s="1011"/>
      <c r="M125" s="1014"/>
      <c r="N125" s="995"/>
      <c r="O125" s="980"/>
      <c r="P125" s="1064"/>
      <c r="Q125" s="1067"/>
      <c r="R125" s="1070"/>
      <c r="S125" s="1073"/>
      <c r="T125" s="989"/>
      <c r="U125" s="1073"/>
      <c r="V125" s="989"/>
      <c r="W125" s="1073"/>
      <c r="X125" s="989"/>
      <c r="Y125" s="1073"/>
      <c r="Z125" s="989"/>
      <c r="AA125" s="989"/>
      <c r="AB125" s="989"/>
      <c r="AC125" s="992"/>
      <c r="AD125" s="983"/>
      <c r="AE125" s="986"/>
      <c r="AF125" s="1049"/>
      <c r="AG125" s="983"/>
      <c r="AH125" s="1052"/>
      <c r="AI125" s="1049"/>
      <c r="AJ125" s="1049"/>
      <c r="AK125" s="1055"/>
      <c r="AL125" s="1058"/>
      <c r="AM125" s="1046" t="str">
        <f t="shared" ref="AM125" si="82">IF(AND(P124&lt;&gt;"", OR(W124&lt;&gt;8,Y124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5" s="326"/>
      <c r="AO125" s="1044"/>
      <c r="AP125" s="1061"/>
      <c r="AQ125" s="977"/>
      <c r="AR125" s="736"/>
      <c r="AS125" s="736"/>
      <c r="AT125" s="736"/>
      <c r="AU125" s="736"/>
      <c r="AV125" s="736"/>
      <c r="AW125" s="736"/>
      <c r="AX125" s="1062"/>
      <c r="AY125" s="1044"/>
      <c r="AZ125"/>
      <c r="BA125"/>
      <c r="BB125"/>
      <c r="BC125"/>
      <c r="BD125"/>
      <c r="BE125"/>
      <c r="BF125"/>
      <c r="BG125"/>
    </row>
    <row r="126" spans="1:59" ht="14.4" customHeight="1">
      <c r="A126" s="1077"/>
      <c r="B126" s="1002"/>
      <c r="C126" s="978"/>
      <c r="D126" s="978"/>
      <c r="E126" s="978"/>
      <c r="F126" s="1003"/>
      <c r="G126" s="1008"/>
      <c r="H126" s="1008"/>
      <c r="I126" s="1008"/>
      <c r="J126" s="1008"/>
      <c r="K126" s="1008"/>
      <c r="L126" s="1011"/>
      <c r="M126" s="1014"/>
      <c r="N126" s="995"/>
      <c r="O126" s="980"/>
      <c r="P126" s="1064"/>
      <c r="Q126" s="1067"/>
      <c r="R126" s="1070"/>
      <c r="S126" s="1073"/>
      <c r="T126" s="989"/>
      <c r="U126" s="1073"/>
      <c r="V126" s="989"/>
      <c r="W126" s="1073"/>
      <c r="X126" s="989"/>
      <c r="Y126" s="1073"/>
      <c r="Z126" s="989"/>
      <c r="AA126" s="989"/>
      <c r="AB126" s="989"/>
      <c r="AC126" s="992"/>
      <c r="AD126" s="983"/>
      <c r="AE126" s="986"/>
      <c r="AF126" s="1049"/>
      <c r="AG126" s="983"/>
      <c r="AH126" s="1052"/>
      <c r="AI126" s="1049"/>
      <c r="AJ126" s="1049"/>
      <c r="AK126" s="1055"/>
      <c r="AL126" s="1058"/>
      <c r="AM126" s="1047"/>
      <c r="AN126" s="326"/>
      <c r="AO126" s="1044"/>
      <c r="AP126" s="1061"/>
      <c r="AQ126" s="977"/>
      <c r="AR126" s="736"/>
      <c r="AS126" s="736"/>
      <c r="AT126" s="736"/>
      <c r="AU126" s="736"/>
      <c r="AV126" s="736"/>
      <c r="AW126" s="736"/>
      <c r="AX126" s="1062"/>
      <c r="AY126" s="1044"/>
      <c r="AZ126"/>
      <c r="BA126"/>
      <c r="BB126"/>
      <c r="BC126"/>
      <c r="BD126"/>
      <c r="BE126"/>
      <c r="BF126"/>
      <c r="BG126"/>
    </row>
    <row r="127" spans="1:59" ht="30" customHeight="1" thickBot="1">
      <c r="A127" s="1078"/>
      <c r="B127" s="1016"/>
      <c r="C127" s="1017"/>
      <c r="D127" s="1017"/>
      <c r="E127" s="1017"/>
      <c r="F127" s="1018"/>
      <c r="G127" s="1019"/>
      <c r="H127" s="1019"/>
      <c r="I127" s="1019"/>
      <c r="J127" s="1019"/>
      <c r="K127" s="1019"/>
      <c r="L127" s="1020"/>
      <c r="M127" s="1021"/>
      <c r="N127" s="996"/>
      <c r="O127" s="981"/>
      <c r="P127" s="1065"/>
      <c r="Q127" s="1068"/>
      <c r="R127" s="1071"/>
      <c r="S127" s="1074"/>
      <c r="T127" s="990"/>
      <c r="U127" s="1074"/>
      <c r="V127" s="990"/>
      <c r="W127" s="1074"/>
      <c r="X127" s="990"/>
      <c r="Y127" s="1074"/>
      <c r="Z127" s="990"/>
      <c r="AA127" s="990"/>
      <c r="AB127" s="990"/>
      <c r="AC127" s="993"/>
      <c r="AD127" s="984"/>
      <c r="AE127" s="987"/>
      <c r="AF127" s="1050"/>
      <c r="AG127" s="984"/>
      <c r="AH127" s="1053"/>
      <c r="AI127" s="1050"/>
      <c r="AJ127" s="1050"/>
      <c r="AK127" s="1056"/>
      <c r="AL127" s="1059"/>
      <c r="AM127" s="573" t="str">
        <f t="shared" ref="AM127" si="83">IF(P124="","",
IF(OR(AF124="",
AND(AG124&lt;&gt;"",AH124=""),
AND(P124&lt;&gt;"",AI124=""),
AND(P124&lt;&gt;"処遇改善加算Ⅳ",AJ124=""),
AND(OR(P124="処遇改善加算Ⅰ",P124="処遇改善加算Ⅱ"),AU124="対象",AK124=""),
AND(P124="処遇改善加算Ⅰ",AL124="")),
"！記入が必要な欄（オレンジ色のセル）に空欄があります。空欄を埋めてください。",""))</f>
        <v/>
      </c>
      <c r="AN127" s="326"/>
      <c r="AO127" s="1045"/>
      <c r="AP127" s="1061"/>
      <c r="AQ127" s="1060"/>
      <c r="AR127" s="736"/>
      <c r="AS127" s="736"/>
      <c r="AT127" s="736"/>
      <c r="AU127" s="736"/>
      <c r="AV127" s="736"/>
      <c r="AW127" s="736"/>
      <c r="AX127" s="1062"/>
      <c r="AY127" s="1045"/>
      <c r="AZ127"/>
      <c r="BA127"/>
      <c r="BB127"/>
      <c r="BC127"/>
      <c r="BD127"/>
      <c r="BE127"/>
      <c r="BF127"/>
      <c r="BG127"/>
    </row>
    <row r="128" spans="1:59" ht="30" customHeight="1">
      <c r="A128" s="1075">
        <v>30</v>
      </c>
      <c r="B128" s="999" t="str">
        <f>IF(基本情報入力シート!B68="", "",基本情報入力シート!B68)</f>
        <v/>
      </c>
      <c r="C128" s="1000"/>
      <c r="D128" s="1000"/>
      <c r="E128" s="1000"/>
      <c r="F128" s="1001"/>
      <c r="G128" s="1007" t="str">
        <f>IF(基本情報入力シート!L68="", "",基本情報入力シート!L68)</f>
        <v/>
      </c>
      <c r="H128" s="1007" t="str">
        <f>IF(基本情報入力シート!Q68="", "",基本情報入力シート!Q68)</f>
        <v/>
      </c>
      <c r="I128" s="1007" t="str">
        <f>IF(基本情報入力シート!V68="", "",基本情報入力シート!V68)</f>
        <v/>
      </c>
      <c r="J128" s="1007" t="str">
        <f>IF(基本情報入力シート!W68="", "",基本情報入力シート!W68)</f>
        <v/>
      </c>
      <c r="K128" s="1007" t="str">
        <f>IF(基本情報入力シート!X68="", "",基本情報入力シート!X68)</f>
        <v/>
      </c>
      <c r="L128" s="1010" t="str">
        <f>IF(基本情報入力シート!AC68=0, "",基本情報入力シート!AC68)</f>
        <v/>
      </c>
      <c r="M128" s="1013"/>
      <c r="N128" s="994"/>
      <c r="O128" s="979" t="str">
        <f>IFERROR(VLOOKUP(K128,【参考】数式用２!$A$2:$AD$50,MATCH(N128,【参考】数式用２!$C$4:$AD$4,0)+2,0),"")</f>
        <v/>
      </c>
      <c r="P128" s="1063"/>
      <c r="Q128" s="1066" t="str">
        <f>IFERROR(VLOOKUP(K128,【参考】数式用２!$A$2:$AC$50,MATCH(P128,【参考】数式用２!$C$4:$AC$4,0)+2,0),"")</f>
        <v/>
      </c>
      <c r="R128" s="1069" t="s">
        <v>141</v>
      </c>
      <c r="S128" s="1072"/>
      <c r="T128" s="988" t="s">
        <v>217</v>
      </c>
      <c r="U128" s="1072"/>
      <c r="V128" s="988" t="s">
        <v>218</v>
      </c>
      <c r="W128" s="1072"/>
      <c r="X128" s="988" t="s">
        <v>217</v>
      </c>
      <c r="Y128" s="1072"/>
      <c r="Z128" s="988" t="s">
        <v>219</v>
      </c>
      <c r="AA128" s="988" t="s">
        <v>72</v>
      </c>
      <c r="AB128" s="988" t="str">
        <f>IF(S128&gt;=1,(W128*12+Y128)-(S128*12+U128)+1,"")</f>
        <v/>
      </c>
      <c r="AC128" s="991" t="s">
        <v>220</v>
      </c>
      <c r="AD128" s="982" t="str">
        <f>IFERROR(ROUNDDOWN(ROUND(L128*Q128,0),0)*AB128,"")</f>
        <v/>
      </c>
      <c r="AE128" s="985" t="str">
        <f>IFERROR(ROUNDDOWN(ROUNDDOWN(ROUND(L128*VLOOKUP(K128,【参考】数式用２!$A$2:$AC$50,MATCH("処遇改善加算Ⅳ",【参考】数式用２!$C$4:$O$4,0)+2,0),0),0)*AB128*0.5,0), "")</f>
        <v/>
      </c>
      <c r="AF128" s="1048"/>
      <c r="AG128" s="982" t="str">
        <f>IF(AND(AQ128&lt;&gt;"対象外", P128&lt;&gt;""),ROUNDDOWN(ROUND(L128*VLOOKUP(K128,【参考】数式用２!$A$2:$K$50,MATCH("ベア加算あり",【参考】数式用２!$C$4:$K$4,0)+2,0),0),0)*AB128,"")</f>
        <v/>
      </c>
      <c r="AH128" s="1051"/>
      <c r="AI128" s="1048"/>
      <c r="AJ128" s="1048"/>
      <c r="AK128" s="1054"/>
      <c r="AL128" s="1057"/>
      <c r="AM128" s="572" t="str">
        <f t="shared" ref="AM128" si="84">IF(Q128="","",IF(Q128&lt;O128,"！加算の要件上は問題ありませんが、令和６年度末の加算率と比較して、令和７年度の加算率が低くなっています。",""))</f>
        <v/>
      </c>
      <c r="AN128" s="326"/>
      <c r="AO128" s="1043" t="str">
        <f>IF(K128&lt;&gt;"","Q列に色付け","")</f>
        <v/>
      </c>
      <c r="AP128" s="1061" t="str">
        <f>IF(AND(AE128&lt;&gt;0,AE128&lt;&gt;""),IF(AF128="○","入力済","未入力"),"")</f>
        <v/>
      </c>
      <c r="AQ128" s="976" t="str">
        <f>IFERROR((VLOOKUP(N128, 【参考】数式用２!$BE$5:$BE$13, 1,FALSE)), "対象外")</f>
        <v>対象外</v>
      </c>
      <c r="AR128" s="736" t="str">
        <f>IF(AG128&lt;&gt;"",IF(AH128="○","入力済","未入力"),"")</f>
        <v/>
      </c>
      <c r="AS128" s="736" t="str">
        <f>IF(AND(P128&lt;&gt;"", AI128=""), "未入力", "入力済")</f>
        <v>入力済</v>
      </c>
      <c r="AT128" s="736" t="str">
        <f>IF(AND(P128&lt;&gt;"", P128&lt;&gt;"処遇改善加算Ⅳ", AJ128=""), "未入力", "入力済")</f>
        <v>入力済</v>
      </c>
      <c r="AU128" s="736" t="str">
        <f>IFERROR(VLOOKUP(K128, 【参考】数式用２!$BB$5:$BC$50, 2, FALSE), "")</f>
        <v/>
      </c>
      <c r="AV128" s="736" t="str">
        <f>IF(AND(P128&lt;&gt;"処遇改善加算Ⅲ",P128&lt;&gt;"処遇改善加算Ⅳ", P128&lt;&gt;"", AU128&lt;&gt;"対象外"), 1,"")</f>
        <v/>
      </c>
      <c r="AW128" s="736" t="str">
        <f>IFERROR("_"&amp;VLOOKUP(K128, 【参考】数式用２!$AG$2:$AH$50, 2, FALSE), "")</f>
        <v/>
      </c>
      <c r="AX128" s="1062" t="str">
        <f>IF(AND(P128="処遇改善加算Ⅰ", AL128=""), "未入力","入力済")</f>
        <v>入力済</v>
      </c>
      <c r="AY128" s="1043" t="str">
        <f>G128</f>
        <v/>
      </c>
      <c r="AZ128"/>
      <c r="BA128"/>
      <c r="BB128"/>
      <c r="BC128"/>
      <c r="BD128"/>
      <c r="BE128"/>
      <c r="BF128"/>
      <c r="BG128"/>
    </row>
    <row r="129" spans="1:59" ht="14.4" customHeight="1">
      <c r="A129" s="1076"/>
      <c r="B129" s="1002"/>
      <c r="C129" s="978"/>
      <c r="D129" s="978"/>
      <c r="E129" s="978"/>
      <c r="F129" s="1003"/>
      <c r="G129" s="1008"/>
      <c r="H129" s="1008"/>
      <c r="I129" s="1008"/>
      <c r="J129" s="1008"/>
      <c r="K129" s="1008"/>
      <c r="L129" s="1011"/>
      <c r="M129" s="1014"/>
      <c r="N129" s="995"/>
      <c r="O129" s="980"/>
      <c r="P129" s="1064"/>
      <c r="Q129" s="1067"/>
      <c r="R129" s="1070"/>
      <c r="S129" s="1073"/>
      <c r="T129" s="989"/>
      <c r="U129" s="1073"/>
      <c r="V129" s="989"/>
      <c r="W129" s="1073"/>
      <c r="X129" s="989"/>
      <c r="Y129" s="1073"/>
      <c r="Z129" s="989"/>
      <c r="AA129" s="989"/>
      <c r="AB129" s="989"/>
      <c r="AC129" s="992"/>
      <c r="AD129" s="983"/>
      <c r="AE129" s="986"/>
      <c r="AF129" s="1049"/>
      <c r="AG129" s="983"/>
      <c r="AH129" s="1052"/>
      <c r="AI129" s="1049"/>
      <c r="AJ129" s="1049"/>
      <c r="AK129" s="1055"/>
      <c r="AL129" s="1058"/>
      <c r="AM129" s="1046" t="str">
        <f t="shared" ref="AM129" si="85">IF(AND(P128&lt;&gt;"", OR(W128&lt;&gt;8,Y128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29" s="326"/>
      <c r="AO129" s="1044"/>
      <c r="AP129" s="1061"/>
      <c r="AQ129" s="977"/>
      <c r="AR129" s="736"/>
      <c r="AS129" s="736"/>
      <c r="AT129" s="736"/>
      <c r="AU129" s="736"/>
      <c r="AV129" s="736"/>
      <c r="AW129" s="736"/>
      <c r="AX129" s="1062"/>
      <c r="AY129" s="1044"/>
      <c r="AZ129"/>
      <c r="BA129"/>
      <c r="BB129"/>
      <c r="BC129"/>
      <c r="BD129"/>
      <c r="BE129"/>
      <c r="BF129"/>
      <c r="BG129"/>
    </row>
    <row r="130" spans="1:59" ht="14.4" customHeight="1">
      <c r="A130" s="1077"/>
      <c r="B130" s="1002"/>
      <c r="C130" s="978"/>
      <c r="D130" s="978"/>
      <c r="E130" s="978"/>
      <c r="F130" s="1003"/>
      <c r="G130" s="1008"/>
      <c r="H130" s="1008"/>
      <c r="I130" s="1008"/>
      <c r="J130" s="1008"/>
      <c r="K130" s="1008"/>
      <c r="L130" s="1011"/>
      <c r="M130" s="1014"/>
      <c r="N130" s="995"/>
      <c r="O130" s="980"/>
      <c r="P130" s="1064"/>
      <c r="Q130" s="1067"/>
      <c r="R130" s="1070"/>
      <c r="S130" s="1073"/>
      <c r="T130" s="989"/>
      <c r="U130" s="1073"/>
      <c r="V130" s="989"/>
      <c r="W130" s="1073"/>
      <c r="X130" s="989"/>
      <c r="Y130" s="1073"/>
      <c r="Z130" s="989"/>
      <c r="AA130" s="989"/>
      <c r="AB130" s="989"/>
      <c r="AC130" s="992"/>
      <c r="AD130" s="983"/>
      <c r="AE130" s="986"/>
      <c r="AF130" s="1049"/>
      <c r="AG130" s="983"/>
      <c r="AH130" s="1052"/>
      <c r="AI130" s="1049"/>
      <c r="AJ130" s="1049"/>
      <c r="AK130" s="1055"/>
      <c r="AL130" s="1058"/>
      <c r="AM130" s="1047"/>
      <c r="AN130" s="326"/>
      <c r="AO130" s="1044"/>
      <c r="AP130" s="1061"/>
      <c r="AQ130" s="977"/>
      <c r="AR130" s="736"/>
      <c r="AS130" s="736"/>
      <c r="AT130" s="736"/>
      <c r="AU130" s="736"/>
      <c r="AV130" s="736"/>
      <c r="AW130" s="736"/>
      <c r="AX130" s="1062"/>
      <c r="AY130" s="1044"/>
      <c r="AZ130"/>
      <c r="BA130"/>
      <c r="BB130"/>
      <c r="BC130"/>
      <c r="BD130"/>
      <c r="BE130"/>
      <c r="BF130"/>
      <c r="BG130"/>
    </row>
    <row r="131" spans="1:59" ht="30" customHeight="1" thickBot="1">
      <c r="A131" s="1078"/>
      <c r="B131" s="1016"/>
      <c r="C131" s="1017"/>
      <c r="D131" s="1017"/>
      <c r="E131" s="1017"/>
      <c r="F131" s="1018"/>
      <c r="G131" s="1019"/>
      <c r="H131" s="1019"/>
      <c r="I131" s="1019"/>
      <c r="J131" s="1019"/>
      <c r="K131" s="1019"/>
      <c r="L131" s="1020"/>
      <c r="M131" s="1021"/>
      <c r="N131" s="996"/>
      <c r="O131" s="981"/>
      <c r="P131" s="1065"/>
      <c r="Q131" s="1068"/>
      <c r="R131" s="1071"/>
      <c r="S131" s="1074"/>
      <c r="T131" s="990"/>
      <c r="U131" s="1074"/>
      <c r="V131" s="990"/>
      <c r="W131" s="1074"/>
      <c r="X131" s="990"/>
      <c r="Y131" s="1074"/>
      <c r="Z131" s="990"/>
      <c r="AA131" s="990"/>
      <c r="AB131" s="990"/>
      <c r="AC131" s="993"/>
      <c r="AD131" s="984"/>
      <c r="AE131" s="987"/>
      <c r="AF131" s="1050"/>
      <c r="AG131" s="984"/>
      <c r="AH131" s="1053"/>
      <c r="AI131" s="1050"/>
      <c r="AJ131" s="1050"/>
      <c r="AK131" s="1056"/>
      <c r="AL131" s="1059"/>
      <c r="AM131" s="573" t="str">
        <f t="shared" ref="AM131" si="86">IF(P128="","",
IF(OR(AF128="",
AND(AG128&lt;&gt;"",AH128=""),
AND(P128&lt;&gt;"",AI128=""),
AND(P128&lt;&gt;"処遇改善加算Ⅳ",AJ128=""),
AND(OR(P128="処遇改善加算Ⅰ",P128="処遇改善加算Ⅱ"),AU128="対象",AK128=""),
AND(P128="処遇改善加算Ⅰ",AL128="")),
"！記入が必要な欄（オレンジ色のセル）に空欄があります。空欄を埋めてください。",""))</f>
        <v/>
      </c>
      <c r="AN131" s="326"/>
      <c r="AO131" s="1045"/>
      <c r="AP131" s="1061"/>
      <c r="AQ131" s="1060"/>
      <c r="AR131" s="736"/>
      <c r="AS131" s="736"/>
      <c r="AT131" s="736"/>
      <c r="AU131" s="736"/>
      <c r="AV131" s="736"/>
      <c r="AW131" s="736"/>
      <c r="AX131" s="1062"/>
      <c r="AY131" s="1045"/>
      <c r="AZ131"/>
      <c r="BA131"/>
      <c r="BB131"/>
      <c r="BC131"/>
      <c r="BD131"/>
      <c r="BE131"/>
      <c r="BF131"/>
      <c r="BG131"/>
    </row>
    <row r="132" spans="1:59" ht="30" customHeight="1">
      <c r="A132" s="1075">
        <v>31</v>
      </c>
      <c r="B132" s="999" t="str">
        <f>IF(基本情報入力シート!B69="", "",基本情報入力シート!B69)</f>
        <v/>
      </c>
      <c r="C132" s="1000"/>
      <c r="D132" s="1000"/>
      <c r="E132" s="1000"/>
      <c r="F132" s="1001"/>
      <c r="G132" s="1007" t="str">
        <f>IF(基本情報入力シート!L69="", "",基本情報入力シート!L69)</f>
        <v/>
      </c>
      <c r="H132" s="1007" t="str">
        <f>IF(基本情報入力シート!Q69="", "",基本情報入力シート!Q69)</f>
        <v/>
      </c>
      <c r="I132" s="1007" t="str">
        <f>IF(基本情報入力シート!V69="", "",基本情報入力シート!V69)</f>
        <v/>
      </c>
      <c r="J132" s="1007" t="str">
        <f>IF(基本情報入力シート!W69="", "",基本情報入力シート!W69)</f>
        <v/>
      </c>
      <c r="K132" s="1007" t="str">
        <f>IF(基本情報入力シート!X69="", "",基本情報入力シート!X69)</f>
        <v/>
      </c>
      <c r="L132" s="1010" t="str">
        <f>IF(基本情報入力シート!AC69=0, "",基本情報入力シート!AC69)</f>
        <v/>
      </c>
      <c r="M132" s="1013"/>
      <c r="N132" s="994"/>
      <c r="O132" s="979" t="str">
        <f>IFERROR(VLOOKUP(K132,【参考】数式用２!$A$2:$AD$50,MATCH(N132,【参考】数式用２!$C$4:$AD$4,0)+2,0),"")</f>
        <v/>
      </c>
      <c r="P132" s="1063"/>
      <c r="Q132" s="1066" t="str">
        <f>IFERROR(VLOOKUP(K132,【参考】数式用２!$A$2:$AC$50,MATCH(P132,【参考】数式用２!$C$4:$AC$4,0)+2,0),"")</f>
        <v/>
      </c>
      <c r="R132" s="1069" t="s">
        <v>141</v>
      </c>
      <c r="S132" s="1072"/>
      <c r="T132" s="988" t="s">
        <v>217</v>
      </c>
      <c r="U132" s="1072"/>
      <c r="V132" s="988" t="s">
        <v>218</v>
      </c>
      <c r="W132" s="1072"/>
      <c r="X132" s="988" t="s">
        <v>217</v>
      </c>
      <c r="Y132" s="1072"/>
      <c r="Z132" s="988" t="s">
        <v>219</v>
      </c>
      <c r="AA132" s="988" t="s">
        <v>72</v>
      </c>
      <c r="AB132" s="988" t="str">
        <f>IF(S132&gt;=1,(W132*12+Y132)-(S132*12+U132)+1,"")</f>
        <v/>
      </c>
      <c r="AC132" s="991" t="s">
        <v>220</v>
      </c>
      <c r="AD132" s="982" t="str">
        <f>IFERROR(ROUNDDOWN(ROUND(L132*Q132,0),0)*AB132,"")</f>
        <v/>
      </c>
      <c r="AE132" s="985" t="str">
        <f>IFERROR(ROUNDDOWN(ROUNDDOWN(ROUND(L132*VLOOKUP(K132,【参考】数式用２!$A$2:$AC$50,MATCH("処遇改善加算Ⅳ",【参考】数式用２!$C$4:$O$4,0)+2,0),0),0)*AB132*0.5,0), "")</f>
        <v/>
      </c>
      <c r="AF132" s="1048"/>
      <c r="AG132" s="982" t="str">
        <f>IF(AND(AQ132&lt;&gt;"対象外", P132&lt;&gt;""),ROUNDDOWN(ROUND(L132*VLOOKUP(K132,【参考】数式用２!$A$2:$K$50,MATCH("ベア加算あり",【参考】数式用２!$C$4:$K$4,0)+2,0),0),0)*AB132,"")</f>
        <v/>
      </c>
      <c r="AH132" s="1051"/>
      <c r="AI132" s="1048"/>
      <c r="AJ132" s="1048"/>
      <c r="AK132" s="1054"/>
      <c r="AL132" s="1057"/>
      <c r="AM132" s="572" t="str">
        <f t="shared" ref="AM132" si="87">IF(Q132="","",IF(Q132&lt;O132,"！加算の要件上は問題ありませんが、令和６年度末の加算率と比較して、令和７年度の加算率が低くなっています。",""))</f>
        <v/>
      </c>
      <c r="AN132" s="326"/>
      <c r="AO132" s="1043" t="str">
        <f>IF(K132&lt;&gt;"","Q列に色付け","")</f>
        <v/>
      </c>
      <c r="AP132" s="1061" t="str">
        <f>IF(AND(AE132&lt;&gt;0,AE132&lt;&gt;""),IF(AF132="○","入力済","未入力"),"")</f>
        <v/>
      </c>
      <c r="AQ132" s="976" t="str">
        <f>IFERROR((VLOOKUP(N132, 【参考】数式用２!$BE$5:$BE$13, 1,FALSE)), "対象外")</f>
        <v>対象外</v>
      </c>
      <c r="AR132" s="736" t="str">
        <f>IF(AG132&lt;&gt;"",IF(AH132="○","入力済","未入力"),"")</f>
        <v/>
      </c>
      <c r="AS132" s="736" t="str">
        <f>IF(AND(P132&lt;&gt;"", AI132=""), "未入力", "入力済")</f>
        <v>入力済</v>
      </c>
      <c r="AT132" s="736" t="str">
        <f>IF(AND(P132&lt;&gt;"", P132&lt;&gt;"処遇改善加算Ⅳ", AJ132=""), "未入力", "入力済")</f>
        <v>入力済</v>
      </c>
      <c r="AU132" s="736" t="str">
        <f>IFERROR(VLOOKUP(K132, 【参考】数式用２!$BB$5:$BC$50, 2, FALSE), "")</f>
        <v/>
      </c>
      <c r="AV132" s="736" t="str">
        <f>IF(AND(P132&lt;&gt;"処遇改善加算Ⅲ",P132&lt;&gt;"処遇改善加算Ⅳ", P132&lt;&gt;"", AU132&lt;&gt;"対象外"), 1,"")</f>
        <v/>
      </c>
      <c r="AW132" s="736" t="str">
        <f>IFERROR("_"&amp;VLOOKUP(K132, 【参考】数式用２!$AG$2:$AH$50, 2, FALSE), "")</f>
        <v/>
      </c>
      <c r="AX132" s="1062" t="str">
        <f>IF(AND(P132="処遇改善加算Ⅰ", AL132=""), "未入力","入力済")</f>
        <v>入力済</v>
      </c>
      <c r="AY132" s="1043" t="str">
        <f>G132</f>
        <v/>
      </c>
      <c r="AZ132"/>
      <c r="BA132"/>
      <c r="BB132"/>
      <c r="BC132"/>
      <c r="BD132"/>
      <c r="BE132"/>
      <c r="BF132"/>
      <c r="BG132"/>
    </row>
    <row r="133" spans="1:59" ht="14.4" customHeight="1">
      <c r="A133" s="1076"/>
      <c r="B133" s="1002"/>
      <c r="C133" s="978"/>
      <c r="D133" s="978"/>
      <c r="E133" s="978"/>
      <c r="F133" s="1003"/>
      <c r="G133" s="1008"/>
      <c r="H133" s="1008"/>
      <c r="I133" s="1008"/>
      <c r="J133" s="1008"/>
      <c r="K133" s="1008"/>
      <c r="L133" s="1011"/>
      <c r="M133" s="1014"/>
      <c r="N133" s="995"/>
      <c r="O133" s="980"/>
      <c r="P133" s="1064"/>
      <c r="Q133" s="1067"/>
      <c r="R133" s="1070"/>
      <c r="S133" s="1073"/>
      <c r="T133" s="989"/>
      <c r="U133" s="1073"/>
      <c r="V133" s="989"/>
      <c r="W133" s="1073"/>
      <c r="X133" s="989"/>
      <c r="Y133" s="1073"/>
      <c r="Z133" s="989"/>
      <c r="AA133" s="989"/>
      <c r="AB133" s="989"/>
      <c r="AC133" s="992"/>
      <c r="AD133" s="983"/>
      <c r="AE133" s="986"/>
      <c r="AF133" s="1049"/>
      <c r="AG133" s="983"/>
      <c r="AH133" s="1052"/>
      <c r="AI133" s="1049"/>
      <c r="AJ133" s="1049"/>
      <c r="AK133" s="1055"/>
      <c r="AL133" s="1058"/>
      <c r="AM133" s="1046" t="str">
        <f t="shared" ref="AM133" si="88">IF(AND(P132&lt;&gt;"", OR(W132&lt;&gt;8,Y132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3" s="326"/>
      <c r="AO133" s="1044"/>
      <c r="AP133" s="1061"/>
      <c r="AQ133" s="977"/>
      <c r="AR133" s="736"/>
      <c r="AS133" s="736"/>
      <c r="AT133" s="736"/>
      <c r="AU133" s="736"/>
      <c r="AV133" s="736"/>
      <c r="AW133" s="736"/>
      <c r="AX133" s="1062"/>
      <c r="AY133" s="1044"/>
      <c r="AZ133"/>
      <c r="BA133"/>
      <c r="BB133"/>
      <c r="BC133"/>
      <c r="BD133"/>
      <c r="BE133"/>
      <c r="BF133"/>
      <c r="BG133"/>
    </row>
    <row r="134" spans="1:59" ht="14.4" customHeight="1">
      <c r="A134" s="1077"/>
      <c r="B134" s="1002"/>
      <c r="C134" s="978"/>
      <c r="D134" s="978"/>
      <c r="E134" s="978"/>
      <c r="F134" s="1003"/>
      <c r="G134" s="1008"/>
      <c r="H134" s="1008"/>
      <c r="I134" s="1008"/>
      <c r="J134" s="1008"/>
      <c r="K134" s="1008"/>
      <c r="L134" s="1011"/>
      <c r="M134" s="1014"/>
      <c r="N134" s="995"/>
      <c r="O134" s="980"/>
      <c r="P134" s="1064"/>
      <c r="Q134" s="1067"/>
      <c r="R134" s="1070"/>
      <c r="S134" s="1073"/>
      <c r="T134" s="989"/>
      <c r="U134" s="1073"/>
      <c r="V134" s="989"/>
      <c r="W134" s="1073"/>
      <c r="X134" s="989"/>
      <c r="Y134" s="1073"/>
      <c r="Z134" s="989"/>
      <c r="AA134" s="989"/>
      <c r="AB134" s="989"/>
      <c r="AC134" s="992"/>
      <c r="AD134" s="983"/>
      <c r="AE134" s="986"/>
      <c r="AF134" s="1049"/>
      <c r="AG134" s="983"/>
      <c r="AH134" s="1052"/>
      <c r="AI134" s="1049"/>
      <c r="AJ134" s="1049"/>
      <c r="AK134" s="1055"/>
      <c r="AL134" s="1058"/>
      <c r="AM134" s="1047"/>
      <c r="AN134" s="326"/>
      <c r="AO134" s="1044"/>
      <c r="AP134" s="1061"/>
      <c r="AQ134" s="977"/>
      <c r="AR134" s="736"/>
      <c r="AS134" s="736"/>
      <c r="AT134" s="736"/>
      <c r="AU134" s="736"/>
      <c r="AV134" s="736"/>
      <c r="AW134" s="736"/>
      <c r="AX134" s="1062"/>
      <c r="AY134" s="1044"/>
      <c r="AZ134"/>
      <c r="BA134"/>
      <c r="BB134"/>
      <c r="BC134"/>
      <c r="BD134"/>
      <c r="BE134"/>
      <c r="BF134"/>
      <c r="BG134"/>
    </row>
    <row r="135" spans="1:59" ht="30" customHeight="1" thickBot="1">
      <c r="A135" s="1078"/>
      <c r="B135" s="1016"/>
      <c r="C135" s="1017"/>
      <c r="D135" s="1017"/>
      <c r="E135" s="1017"/>
      <c r="F135" s="1018"/>
      <c r="G135" s="1019"/>
      <c r="H135" s="1019"/>
      <c r="I135" s="1019"/>
      <c r="J135" s="1019"/>
      <c r="K135" s="1019"/>
      <c r="L135" s="1020"/>
      <c r="M135" s="1021"/>
      <c r="N135" s="996"/>
      <c r="O135" s="981"/>
      <c r="P135" s="1065"/>
      <c r="Q135" s="1068"/>
      <c r="R135" s="1071"/>
      <c r="S135" s="1074"/>
      <c r="T135" s="990"/>
      <c r="U135" s="1074"/>
      <c r="V135" s="990"/>
      <c r="W135" s="1074"/>
      <c r="X135" s="990"/>
      <c r="Y135" s="1074"/>
      <c r="Z135" s="990"/>
      <c r="AA135" s="990"/>
      <c r="AB135" s="990"/>
      <c r="AC135" s="993"/>
      <c r="AD135" s="984"/>
      <c r="AE135" s="987"/>
      <c r="AF135" s="1050"/>
      <c r="AG135" s="984"/>
      <c r="AH135" s="1053"/>
      <c r="AI135" s="1050"/>
      <c r="AJ135" s="1050"/>
      <c r="AK135" s="1056"/>
      <c r="AL135" s="1059"/>
      <c r="AM135" s="573" t="str">
        <f t="shared" ref="AM135" si="89">IF(P132="","",
IF(OR(AF132="",
AND(AG132&lt;&gt;"",AH132=""),
AND(P132&lt;&gt;"",AI132=""),
AND(P132&lt;&gt;"処遇改善加算Ⅳ",AJ132=""),
AND(OR(P132="処遇改善加算Ⅰ",P132="処遇改善加算Ⅱ"),AU132="対象",AK132=""),
AND(P132="処遇改善加算Ⅰ",AL132="")),
"！記入が必要な欄（オレンジ色のセル）に空欄があります。空欄を埋めてください。",""))</f>
        <v/>
      </c>
      <c r="AN135" s="326"/>
      <c r="AO135" s="1045"/>
      <c r="AP135" s="1061"/>
      <c r="AQ135" s="1060"/>
      <c r="AR135" s="736"/>
      <c r="AS135" s="736"/>
      <c r="AT135" s="736"/>
      <c r="AU135" s="736"/>
      <c r="AV135" s="736"/>
      <c r="AW135" s="736"/>
      <c r="AX135" s="1062"/>
      <c r="AY135" s="1045"/>
      <c r="AZ135"/>
      <c r="BA135"/>
      <c r="BB135"/>
      <c r="BC135"/>
      <c r="BD135"/>
      <c r="BE135"/>
      <c r="BF135"/>
      <c r="BG135"/>
    </row>
    <row r="136" spans="1:59" ht="30" customHeight="1">
      <c r="A136" s="1075">
        <v>32</v>
      </c>
      <c r="B136" s="999" t="str">
        <f>IF(基本情報入力シート!B70="", "",基本情報入力シート!B70)</f>
        <v/>
      </c>
      <c r="C136" s="1000"/>
      <c r="D136" s="1000"/>
      <c r="E136" s="1000"/>
      <c r="F136" s="1001"/>
      <c r="G136" s="1007" t="str">
        <f>IF(基本情報入力シート!L70="", "",基本情報入力シート!L70)</f>
        <v/>
      </c>
      <c r="H136" s="1007" t="str">
        <f>IF(基本情報入力シート!Q70="", "",基本情報入力シート!Q70)</f>
        <v/>
      </c>
      <c r="I136" s="1007" t="str">
        <f>IF(基本情報入力シート!V70="", "",基本情報入力シート!V70)</f>
        <v/>
      </c>
      <c r="J136" s="1007" t="str">
        <f>IF(基本情報入力シート!W70="", "",基本情報入力シート!W70)</f>
        <v/>
      </c>
      <c r="K136" s="1007" t="str">
        <f>IF(基本情報入力シート!X70="", "",基本情報入力シート!X70)</f>
        <v/>
      </c>
      <c r="L136" s="1010" t="str">
        <f>IF(基本情報入力シート!AC70=0, "",基本情報入力シート!AC70)</f>
        <v/>
      </c>
      <c r="M136" s="1013"/>
      <c r="N136" s="994"/>
      <c r="O136" s="979" t="str">
        <f>IFERROR(VLOOKUP(K136,【参考】数式用２!$A$2:$AD$50,MATCH(N136,【参考】数式用２!$C$4:$AD$4,0)+2,0),"")</f>
        <v/>
      </c>
      <c r="P136" s="1063"/>
      <c r="Q136" s="1066" t="str">
        <f>IFERROR(VLOOKUP(K136,【参考】数式用２!$A$2:$AC$50,MATCH(P136,【参考】数式用２!$C$4:$AC$4,0)+2,0),"")</f>
        <v/>
      </c>
      <c r="R136" s="1069" t="s">
        <v>141</v>
      </c>
      <c r="S136" s="1072"/>
      <c r="T136" s="988" t="s">
        <v>217</v>
      </c>
      <c r="U136" s="1072"/>
      <c r="V136" s="988" t="s">
        <v>218</v>
      </c>
      <c r="W136" s="1072"/>
      <c r="X136" s="988" t="s">
        <v>217</v>
      </c>
      <c r="Y136" s="1072"/>
      <c r="Z136" s="988" t="s">
        <v>219</v>
      </c>
      <c r="AA136" s="988" t="s">
        <v>72</v>
      </c>
      <c r="AB136" s="988" t="str">
        <f>IF(S136&gt;=1,(W136*12+Y136)-(S136*12+U136)+1,"")</f>
        <v/>
      </c>
      <c r="AC136" s="991" t="s">
        <v>220</v>
      </c>
      <c r="AD136" s="982" t="str">
        <f>IFERROR(ROUNDDOWN(ROUND(L136*Q136,0),0)*AB136,"")</f>
        <v/>
      </c>
      <c r="AE136" s="985" t="str">
        <f>IFERROR(ROUNDDOWN(ROUNDDOWN(ROUND(L136*VLOOKUP(K136,【参考】数式用２!$A$2:$AC$50,MATCH("処遇改善加算Ⅳ",【参考】数式用２!$C$4:$O$4,0)+2,0),0),0)*AB136*0.5,0), "")</f>
        <v/>
      </c>
      <c r="AF136" s="1048"/>
      <c r="AG136" s="982" t="str">
        <f>IF(AND(AQ136&lt;&gt;"対象外", P136&lt;&gt;""),ROUNDDOWN(ROUND(L136*VLOOKUP(K136,【参考】数式用２!$A$2:$K$50,MATCH("ベア加算あり",【参考】数式用２!$C$4:$K$4,0)+2,0),0),0)*AB136,"")</f>
        <v/>
      </c>
      <c r="AH136" s="1051"/>
      <c r="AI136" s="1048"/>
      <c r="AJ136" s="1048"/>
      <c r="AK136" s="1054"/>
      <c r="AL136" s="1057"/>
      <c r="AM136" s="572" t="str">
        <f t="shared" ref="AM136" si="90">IF(Q136="","",IF(Q136&lt;O136,"！加算の要件上は問題ありませんが、令和６年度末の加算率と比較して、令和７年度の加算率が低くなっています。",""))</f>
        <v/>
      </c>
      <c r="AN136" s="326"/>
      <c r="AO136" s="1043" t="str">
        <f>IF(K136&lt;&gt;"","Q列に色付け","")</f>
        <v/>
      </c>
      <c r="AP136" s="1061" t="str">
        <f>IF(AND(AE136&lt;&gt;0,AE136&lt;&gt;""),IF(AF136="○","入力済","未入力"),"")</f>
        <v/>
      </c>
      <c r="AQ136" s="976" t="str">
        <f>IFERROR((VLOOKUP(N136, 【参考】数式用２!$BE$5:$BE$13, 1,FALSE)), "対象外")</f>
        <v>対象外</v>
      </c>
      <c r="AR136" s="736" t="str">
        <f>IF(AG136&lt;&gt;"",IF(AH136="○","入力済","未入力"),"")</f>
        <v/>
      </c>
      <c r="AS136" s="736" t="str">
        <f>IF(AND(P136&lt;&gt;"", AI136=""), "未入力", "入力済")</f>
        <v>入力済</v>
      </c>
      <c r="AT136" s="736" t="str">
        <f>IF(AND(P136&lt;&gt;"", P136&lt;&gt;"処遇改善加算Ⅳ", AJ136=""), "未入力", "入力済")</f>
        <v>入力済</v>
      </c>
      <c r="AU136" s="736" t="str">
        <f>IFERROR(VLOOKUP(K136, 【参考】数式用２!$BB$5:$BC$50, 2, FALSE), "")</f>
        <v/>
      </c>
      <c r="AV136" s="736" t="str">
        <f>IF(AND(P136&lt;&gt;"処遇改善加算Ⅲ",P136&lt;&gt;"処遇改善加算Ⅳ", P136&lt;&gt;"", AU136&lt;&gt;"対象外"), 1,"")</f>
        <v/>
      </c>
      <c r="AW136" s="736" t="str">
        <f>IFERROR("_"&amp;VLOOKUP(K136, 【参考】数式用２!$AG$2:$AH$50, 2, FALSE), "")</f>
        <v/>
      </c>
      <c r="AX136" s="1062" t="str">
        <f>IF(AND(P136="処遇改善加算Ⅰ", AL136=""), "未入力","入力済")</f>
        <v>入力済</v>
      </c>
      <c r="AY136" s="1043" t="str">
        <f>G136</f>
        <v/>
      </c>
      <c r="AZ136"/>
      <c r="BA136"/>
      <c r="BB136"/>
      <c r="BC136"/>
      <c r="BD136"/>
      <c r="BE136"/>
      <c r="BF136"/>
      <c r="BG136"/>
    </row>
    <row r="137" spans="1:59" ht="14.4" customHeight="1">
      <c r="A137" s="1076"/>
      <c r="B137" s="1002"/>
      <c r="C137" s="978"/>
      <c r="D137" s="978"/>
      <c r="E137" s="978"/>
      <c r="F137" s="1003"/>
      <c r="G137" s="1008"/>
      <c r="H137" s="1008"/>
      <c r="I137" s="1008"/>
      <c r="J137" s="1008"/>
      <c r="K137" s="1008"/>
      <c r="L137" s="1011"/>
      <c r="M137" s="1014"/>
      <c r="N137" s="995"/>
      <c r="O137" s="980"/>
      <c r="P137" s="1064"/>
      <c r="Q137" s="1067"/>
      <c r="R137" s="1070"/>
      <c r="S137" s="1073"/>
      <c r="T137" s="989"/>
      <c r="U137" s="1073"/>
      <c r="V137" s="989"/>
      <c r="W137" s="1073"/>
      <c r="X137" s="989"/>
      <c r="Y137" s="1073"/>
      <c r="Z137" s="989"/>
      <c r="AA137" s="989"/>
      <c r="AB137" s="989"/>
      <c r="AC137" s="992"/>
      <c r="AD137" s="983"/>
      <c r="AE137" s="986"/>
      <c r="AF137" s="1049"/>
      <c r="AG137" s="983"/>
      <c r="AH137" s="1052"/>
      <c r="AI137" s="1049"/>
      <c r="AJ137" s="1049"/>
      <c r="AK137" s="1055"/>
      <c r="AL137" s="1058"/>
      <c r="AM137" s="1046" t="str">
        <f t="shared" ref="AM137" si="91">IF(AND(P136&lt;&gt;"", OR(W136&lt;&gt;8,Y136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37" s="326"/>
      <c r="AO137" s="1044"/>
      <c r="AP137" s="1061"/>
      <c r="AQ137" s="977"/>
      <c r="AR137" s="736"/>
      <c r="AS137" s="736"/>
      <c r="AT137" s="736"/>
      <c r="AU137" s="736"/>
      <c r="AV137" s="736"/>
      <c r="AW137" s="736"/>
      <c r="AX137" s="1062"/>
      <c r="AY137" s="1044"/>
      <c r="AZ137"/>
      <c r="BA137"/>
      <c r="BB137"/>
      <c r="BC137"/>
      <c r="BD137"/>
      <c r="BE137"/>
      <c r="BF137"/>
      <c r="BG137"/>
    </row>
    <row r="138" spans="1:59" ht="14.4" customHeight="1">
      <c r="A138" s="1077"/>
      <c r="B138" s="1002"/>
      <c r="C138" s="978"/>
      <c r="D138" s="978"/>
      <c r="E138" s="978"/>
      <c r="F138" s="1003"/>
      <c r="G138" s="1008"/>
      <c r="H138" s="1008"/>
      <c r="I138" s="1008"/>
      <c r="J138" s="1008"/>
      <c r="K138" s="1008"/>
      <c r="L138" s="1011"/>
      <c r="M138" s="1014"/>
      <c r="N138" s="995"/>
      <c r="O138" s="980"/>
      <c r="P138" s="1064"/>
      <c r="Q138" s="1067"/>
      <c r="R138" s="1070"/>
      <c r="S138" s="1073"/>
      <c r="T138" s="989"/>
      <c r="U138" s="1073"/>
      <c r="V138" s="989"/>
      <c r="W138" s="1073"/>
      <c r="X138" s="989"/>
      <c r="Y138" s="1073"/>
      <c r="Z138" s="989"/>
      <c r="AA138" s="989"/>
      <c r="AB138" s="989"/>
      <c r="AC138" s="992"/>
      <c r="AD138" s="983"/>
      <c r="AE138" s="986"/>
      <c r="AF138" s="1049"/>
      <c r="AG138" s="983"/>
      <c r="AH138" s="1052"/>
      <c r="AI138" s="1049"/>
      <c r="AJ138" s="1049"/>
      <c r="AK138" s="1055"/>
      <c r="AL138" s="1058"/>
      <c r="AM138" s="1047"/>
      <c r="AN138" s="326"/>
      <c r="AO138" s="1044"/>
      <c r="AP138" s="1061"/>
      <c r="AQ138" s="977"/>
      <c r="AR138" s="736"/>
      <c r="AS138" s="736"/>
      <c r="AT138" s="736"/>
      <c r="AU138" s="736"/>
      <c r="AV138" s="736"/>
      <c r="AW138" s="736"/>
      <c r="AX138" s="1062"/>
      <c r="AY138" s="1044"/>
      <c r="AZ138"/>
      <c r="BA138"/>
      <c r="BB138"/>
      <c r="BC138"/>
      <c r="BD138"/>
      <c r="BE138"/>
      <c r="BF138"/>
      <c r="BG138"/>
    </row>
    <row r="139" spans="1:59" ht="30" customHeight="1" thickBot="1">
      <c r="A139" s="1078"/>
      <c r="B139" s="1016"/>
      <c r="C139" s="1017"/>
      <c r="D139" s="1017"/>
      <c r="E139" s="1017"/>
      <c r="F139" s="1018"/>
      <c r="G139" s="1019"/>
      <c r="H139" s="1019"/>
      <c r="I139" s="1019"/>
      <c r="J139" s="1019"/>
      <c r="K139" s="1019"/>
      <c r="L139" s="1020"/>
      <c r="M139" s="1021"/>
      <c r="N139" s="996"/>
      <c r="O139" s="981"/>
      <c r="P139" s="1065"/>
      <c r="Q139" s="1068"/>
      <c r="R139" s="1071"/>
      <c r="S139" s="1074"/>
      <c r="T139" s="990"/>
      <c r="U139" s="1074"/>
      <c r="V139" s="990"/>
      <c r="W139" s="1074"/>
      <c r="X139" s="990"/>
      <c r="Y139" s="1074"/>
      <c r="Z139" s="990"/>
      <c r="AA139" s="990"/>
      <c r="AB139" s="990"/>
      <c r="AC139" s="993"/>
      <c r="AD139" s="984"/>
      <c r="AE139" s="987"/>
      <c r="AF139" s="1050"/>
      <c r="AG139" s="984"/>
      <c r="AH139" s="1053"/>
      <c r="AI139" s="1050"/>
      <c r="AJ139" s="1050"/>
      <c r="AK139" s="1056"/>
      <c r="AL139" s="1059"/>
      <c r="AM139" s="573" t="str">
        <f t="shared" ref="AM139" si="92">IF(P136="","",
IF(OR(AF136="",
AND(AG136&lt;&gt;"",AH136=""),
AND(P136&lt;&gt;"",AI136=""),
AND(P136&lt;&gt;"処遇改善加算Ⅳ",AJ136=""),
AND(OR(P136="処遇改善加算Ⅰ",P136="処遇改善加算Ⅱ"),AU136="対象",AK136=""),
AND(P136="処遇改善加算Ⅰ",AL136="")),
"！記入が必要な欄（オレンジ色のセル）に空欄があります。空欄を埋めてください。",""))</f>
        <v/>
      </c>
      <c r="AN139" s="326"/>
      <c r="AO139" s="1045"/>
      <c r="AP139" s="1061"/>
      <c r="AQ139" s="1060"/>
      <c r="AR139" s="736"/>
      <c r="AS139" s="736"/>
      <c r="AT139" s="736"/>
      <c r="AU139" s="736"/>
      <c r="AV139" s="736"/>
      <c r="AW139" s="736"/>
      <c r="AX139" s="1062"/>
      <c r="AY139" s="1045"/>
      <c r="AZ139"/>
      <c r="BA139"/>
      <c r="BB139"/>
      <c r="BC139"/>
      <c r="BD139"/>
      <c r="BE139"/>
      <c r="BF139"/>
      <c r="BG139"/>
    </row>
    <row r="140" spans="1:59" ht="30" customHeight="1">
      <c r="A140" s="1075">
        <v>33</v>
      </c>
      <c r="B140" s="999" t="str">
        <f>IF(基本情報入力シート!B71="", "",基本情報入力シート!B71)</f>
        <v/>
      </c>
      <c r="C140" s="1000"/>
      <c r="D140" s="1000"/>
      <c r="E140" s="1000"/>
      <c r="F140" s="1001"/>
      <c r="G140" s="1007" t="str">
        <f>IF(基本情報入力シート!L71="", "",基本情報入力シート!L71)</f>
        <v/>
      </c>
      <c r="H140" s="1007" t="str">
        <f>IF(基本情報入力シート!Q71="", "",基本情報入力シート!Q71)</f>
        <v/>
      </c>
      <c r="I140" s="1007" t="str">
        <f>IF(基本情報入力シート!V71="", "",基本情報入力シート!V71)</f>
        <v/>
      </c>
      <c r="J140" s="1007" t="str">
        <f>IF(基本情報入力シート!W71="", "",基本情報入力シート!W71)</f>
        <v/>
      </c>
      <c r="K140" s="1007" t="str">
        <f>IF(基本情報入力シート!X71="", "",基本情報入力シート!X71)</f>
        <v/>
      </c>
      <c r="L140" s="1010" t="str">
        <f>IF(基本情報入力シート!AC71=0, "",基本情報入力シート!AC71)</f>
        <v/>
      </c>
      <c r="M140" s="1013"/>
      <c r="N140" s="994"/>
      <c r="O140" s="979" t="str">
        <f>IFERROR(VLOOKUP(K140,【参考】数式用２!$A$2:$AD$50,MATCH(N140,【参考】数式用２!$C$4:$AD$4,0)+2,0),"")</f>
        <v/>
      </c>
      <c r="P140" s="1063"/>
      <c r="Q140" s="1066" t="str">
        <f>IFERROR(VLOOKUP(K140,【参考】数式用２!$A$2:$AC$50,MATCH(P140,【参考】数式用２!$C$4:$AC$4,0)+2,0),"")</f>
        <v/>
      </c>
      <c r="R140" s="1069" t="s">
        <v>141</v>
      </c>
      <c r="S140" s="1072"/>
      <c r="T140" s="988" t="s">
        <v>217</v>
      </c>
      <c r="U140" s="1072"/>
      <c r="V140" s="988" t="s">
        <v>218</v>
      </c>
      <c r="W140" s="1072"/>
      <c r="X140" s="988" t="s">
        <v>217</v>
      </c>
      <c r="Y140" s="1072"/>
      <c r="Z140" s="988" t="s">
        <v>219</v>
      </c>
      <c r="AA140" s="988" t="s">
        <v>72</v>
      </c>
      <c r="AB140" s="988" t="str">
        <f>IF(S140&gt;=1,(W140*12+Y140)-(S140*12+U140)+1,"")</f>
        <v/>
      </c>
      <c r="AC140" s="991" t="s">
        <v>220</v>
      </c>
      <c r="AD140" s="982" t="str">
        <f>IFERROR(ROUNDDOWN(ROUND(L140*Q140,0),0)*AB140,"")</f>
        <v/>
      </c>
      <c r="AE140" s="985" t="str">
        <f>IFERROR(ROUNDDOWN(ROUNDDOWN(ROUND(L140*VLOOKUP(K140,【参考】数式用２!$A$2:$AC$50,MATCH("処遇改善加算Ⅳ",【参考】数式用２!$C$4:$O$4,0)+2,0),0),0)*AB140*0.5,0), "")</f>
        <v/>
      </c>
      <c r="AF140" s="1048"/>
      <c r="AG140" s="982" t="str">
        <f>IF(AND(AQ140&lt;&gt;"対象外", P140&lt;&gt;""),ROUNDDOWN(ROUND(L140*VLOOKUP(K140,【参考】数式用２!$A$2:$K$50,MATCH("ベア加算あり",【参考】数式用２!$C$4:$K$4,0)+2,0),0),0)*AB140,"")</f>
        <v/>
      </c>
      <c r="AH140" s="1051"/>
      <c r="AI140" s="1048"/>
      <c r="AJ140" s="1048"/>
      <c r="AK140" s="1054"/>
      <c r="AL140" s="1057"/>
      <c r="AM140" s="572" t="str">
        <f t="shared" ref="AM140" si="93">IF(Q140="","",IF(Q140&lt;O140,"！加算の要件上は問題ありませんが、令和６年度末の加算率と比較して、令和７年度の加算率が低くなっています。",""))</f>
        <v/>
      </c>
      <c r="AN140" s="326"/>
      <c r="AO140" s="1043" t="str">
        <f>IF(K140&lt;&gt;"","Q列に色付け","")</f>
        <v/>
      </c>
      <c r="AP140" s="1061" t="str">
        <f>IF(AND(AE140&lt;&gt;0,AE140&lt;&gt;""),IF(AF140="○","入力済","未入力"),"")</f>
        <v/>
      </c>
      <c r="AQ140" s="976" t="str">
        <f>IFERROR((VLOOKUP(N140, 【参考】数式用２!$BE$5:$BE$13, 1,FALSE)), "対象外")</f>
        <v>対象外</v>
      </c>
      <c r="AR140" s="736" t="str">
        <f>IF(AG140&lt;&gt;"",IF(AH140="○","入力済","未入力"),"")</f>
        <v/>
      </c>
      <c r="AS140" s="736" t="str">
        <f>IF(AND(P140&lt;&gt;"", AI140=""), "未入力", "入力済")</f>
        <v>入力済</v>
      </c>
      <c r="AT140" s="736" t="str">
        <f>IF(AND(P140&lt;&gt;"", P140&lt;&gt;"処遇改善加算Ⅳ", AJ140=""), "未入力", "入力済")</f>
        <v>入力済</v>
      </c>
      <c r="AU140" s="736" t="str">
        <f>IFERROR(VLOOKUP(K140, 【参考】数式用２!$BB$5:$BC$50, 2, FALSE), "")</f>
        <v/>
      </c>
      <c r="AV140" s="736" t="str">
        <f>IF(AND(P140&lt;&gt;"処遇改善加算Ⅲ",P140&lt;&gt;"処遇改善加算Ⅳ", P140&lt;&gt;"", AU140&lt;&gt;"対象外"), 1,"")</f>
        <v/>
      </c>
      <c r="AW140" s="736" t="str">
        <f>IFERROR("_"&amp;VLOOKUP(K140, 【参考】数式用２!$AG$2:$AH$50, 2, FALSE), "")</f>
        <v/>
      </c>
      <c r="AX140" s="1062" t="str">
        <f>IF(AND(P140="処遇改善加算Ⅰ", AL140=""), "未入力","入力済")</f>
        <v>入力済</v>
      </c>
      <c r="AY140" s="1043" t="str">
        <f>G140</f>
        <v/>
      </c>
      <c r="AZ140"/>
      <c r="BA140"/>
      <c r="BB140"/>
      <c r="BC140"/>
      <c r="BD140"/>
      <c r="BE140"/>
      <c r="BF140"/>
      <c r="BG140"/>
    </row>
    <row r="141" spans="1:59" ht="14.4" customHeight="1">
      <c r="A141" s="1076"/>
      <c r="B141" s="1002"/>
      <c r="C141" s="978"/>
      <c r="D141" s="978"/>
      <c r="E141" s="978"/>
      <c r="F141" s="1003"/>
      <c r="G141" s="1008"/>
      <c r="H141" s="1008"/>
      <c r="I141" s="1008"/>
      <c r="J141" s="1008"/>
      <c r="K141" s="1008"/>
      <c r="L141" s="1011"/>
      <c r="M141" s="1014"/>
      <c r="N141" s="995"/>
      <c r="O141" s="980"/>
      <c r="P141" s="1064"/>
      <c r="Q141" s="1067"/>
      <c r="R141" s="1070"/>
      <c r="S141" s="1073"/>
      <c r="T141" s="989"/>
      <c r="U141" s="1073"/>
      <c r="V141" s="989"/>
      <c r="W141" s="1073"/>
      <c r="X141" s="989"/>
      <c r="Y141" s="1073"/>
      <c r="Z141" s="989"/>
      <c r="AA141" s="989"/>
      <c r="AB141" s="989"/>
      <c r="AC141" s="992"/>
      <c r="AD141" s="983"/>
      <c r="AE141" s="986"/>
      <c r="AF141" s="1049"/>
      <c r="AG141" s="983"/>
      <c r="AH141" s="1052"/>
      <c r="AI141" s="1049"/>
      <c r="AJ141" s="1049"/>
      <c r="AK141" s="1055"/>
      <c r="AL141" s="1058"/>
      <c r="AM141" s="1046" t="str">
        <f t="shared" ref="AM141" si="94">IF(AND(P140&lt;&gt;"", OR(W140&lt;&gt;8,Y140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1" s="326"/>
      <c r="AO141" s="1044"/>
      <c r="AP141" s="1061"/>
      <c r="AQ141" s="977"/>
      <c r="AR141" s="736"/>
      <c r="AS141" s="736"/>
      <c r="AT141" s="736"/>
      <c r="AU141" s="736"/>
      <c r="AV141" s="736"/>
      <c r="AW141" s="736"/>
      <c r="AX141" s="1062"/>
      <c r="AY141" s="1044"/>
      <c r="AZ141"/>
      <c r="BA141"/>
      <c r="BB141"/>
      <c r="BC141"/>
      <c r="BD141"/>
      <c r="BE141"/>
      <c r="BF141"/>
      <c r="BG141"/>
    </row>
    <row r="142" spans="1:59" ht="14.4" customHeight="1">
      <c r="A142" s="1077"/>
      <c r="B142" s="1002"/>
      <c r="C142" s="978"/>
      <c r="D142" s="978"/>
      <c r="E142" s="978"/>
      <c r="F142" s="1003"/>
      <c r="G142" s="1008"/>
      <c r="H142" s="1008"/>
      <c r="I142" s="1008"/>
      <c r="J142" s="1008"/>
      <c r="K142" s="1008"/>
      <c r="L142" s="1011"/>
      <c r="M142" s="1014"/>
      <c r="N142" s="995"/>
      <c r="O142" s="980"/>
      <c r="P142" s="1064"/>
      <c r="Q142" s="1067"/>
      <c r="R142" s="1070"/>
      <c r="S142" s="1073"/>
      <c r="T142" s="989"/>
      <c r="U142" s="1073"/>
      <c r="V142" s="989"/>
      <c r="W142" s="1073"/>
      <c r="X142" s="989"/>
      <c r="Y142" s="1073"/>
      <c r="Z142" s="989"/>
      <c r="AA142" s="989"/>
      <c r="AB142" s="989"/>
      <c r="AC142" s="992"/>
      <c r="AD142" s="983"/>
      <c r="AE142" s="986"/>
      <c r="AF142" s="1049"/>
      <c r="AG142" s="983"/>
      <c r="AH142" s="1052"/>
      <c r="AI142" s="1049"/>
      <c r="AJ142" s="1049"/>
      <c r="AK142" s="1055"/>
      <c r="AL142" s="1058"/>
      <c r="AM142" s="1047"/>
      <c r="AN142" s="326"/>
      <c r="AO142" s="1044"/>
      <c r="AP142" s="1061"/>
      <c r="AQ142" s="977"/>
      <c r="AR142" s="736"/>
      <c r="AS142" s="736"/>
      <c r="AT142" s="736"/>
      <c r="AU142" s="736"/>
      <c r="AV142" s="736"/>
      <c r="AW142" s="736"/>
      <c r="AX142" s="1062"/>
      <c r="AY142" s="1044"/>
      <c r="AZ142"/>
      <c r="BA142"/>
      <c r="BB142"/>
      <c r="BC142"/>
      <c r="BD142"/>
      <c r="BE142"/>
      <c r="BF142"/>
      <c r="BG142"/>
    </row>
    <row r="143" spans="1:59" ht="30" customHeight="1" thickBot="1">
      <c r="A143" s="1078"/>
      <c r="B143" s="1016"/>
      <c r="C143" s="1017"/>
      <c r="D143" s="1017"/>
      <c r="E143" s="1017"/>
      <c r="F143" s="1018"/>
      <c r="G143" s="1019"/>
      <c r="H143" s="1019"/>
      <c r="I143" s="1019"/>
      <c r="J143" s="1019"/>
      <c r="K143" s="1019"/>
      <c r="L143" s="1020"/>
      <c r="M143" s="1021"/>
      <c r="N143" s="996"/>
      <c r="O143" s="981"/>
      <c r="P143" s="1065"/>
      <c r="Q143" s="1068"/>
      <c r="R143" s="1071"/>
      <c r="S143" s="1074"/>
      <c r="T143" s="990"/>
      <c r="U143" s="1074"/>
      <c r="V143" s="990"/>
      <c r="W143" s="1074"/>
      <c r="X143" s="990"/>
      <c r="Y143" s="1074"/>
      <c r="Z143" s="990"/>
      <c r="AA143" s="990"/>
      <c r="AB143" s="990"/>
      <c r="AC143" s="993"/>
      <c r="AD143" s="984"/>
      <c r="AE143" s="987"/>
      <c r="AF143" s="1050"/>
      <c r="AG143" s="984"/>
      <c r="AH143" s="1053"/>
      <c r="AI143" s="1050"/>
      <c r="AJ143" s="1050"/>
      <c r="AK143" s="1056"/>
      <c r="AL143" s="1059"/>
      <c r="AM143" s="573" t="str">
        <f t="shared" ref="AM143" si="95">IF(P140="","",
IF(OR(AF140="",
AND(AG140&lt;&gt;"",AH140=""),
AND(P140&lt;&gt;"",AI140=""),
AND(P140&lt;&gt;"処遇改善加算Ⅳ",AJ140=""),
AND(OR(P140="処遇改善加算Ⅰ",P140="処遇改善加算Ⅱ"),AU140="対象",AK140=""),
AND(P140="処遇改善加算Ⅰ",AL140="")),
"！記入が必要な欄（オレンジ色のセル）に空欄があります。空欄を埋めてください。",""))</f>
        <v/>
      </c>
      <c r="AN143" s="326"/>
      <c r="AO143" s="1045"/>
      <c r="AP143" s="1061"/>
      <c r="AQ143" s="1060"/>
      <c r="AR143" s="736"/>
      <c r="AS143" s="736"/>
      <c r="AT143" s="736"/>
      <c r="AU143" s="736"/>
      <c r="AV143" s="736"/>
      <c r="AW143" s="736"/>
      <c r="AX143" s="1062"/>
      <c r="AY143" s="1045"/>
      <c r="AZ143"/>
      <c r="BA143"/>
      <c r="BB143"/>
      <c r="BC143"/>
      <c r="BD143"/>
      <c r="BE143"/>
      <c r="BF143"/>
      <c r="BG143"/>
    </row>
    <row r="144" spans="1:59" ht="30" customHeight="1">
      <c r="A144" s="1075">
        <v>34</v>
      </c>
      <c r="B144" s="999" t="str">
        <f>IF(基本情報入力シート!B72="", "",基本情報入力シート!B72)</f>
        <v/>
      </c>
      <c r="C144" s="1000"/>
      <c r="D144" s="1000"/>
      <c r="E144" s="1000"/>
      <c r="F144" s="1001"/>
      <c r="G144" s="1007" t="str">
        <f>IF(基本情報入力シート!L72="", "",基本情報入力シート!L72)</f>
        <v/>
      </c>
      <c r="H144" s="1007" t="str">
        <f>IF(基本情報入力シート!Q72="", "",基本情報入力シート!Q72)</f>
        <v/>
      </c>
      <c r="I144" s="1007" t="str">
        <f>IF(基本情報入力シート!V72="", "",基本情報入力シート!V72)</f>
        <v/>
      </c>
      <c r="J144" s="1007" t="str">
        <f>IF(基本情報入力シート!W72="", "",基本情報入力シート!W72)</f>
        <v/>
      </c>
      <c r="K144" s="1007" t="str">
        <f>IF(基本情報入力シート!X72="", "",基本情報入力シート!X72)</f>
        <v/>
      </c>
      <c r="L144" s="1010" t="str">
        <f>IF(基本情報入力シート!AC72=0, "",基本情報入力シート!AC72)</f>
        <v/>
      </c>
      <c r="M144" s="1013"/>
      <c r="N144" s="994"/>
      <c r="O144" s="979" t="str">
        <f>IFERROR(VLOOKUP(K144,【参考】数式用２!$A$2:$AD$50,MATCH(N144,【参考】数式用２!$C$4:$AD$4,0)+2,0),"")</f>
        <v/>
      </c>
      <c r="P144" s="1063"/>
      <c r="Q144" s="1066" t="str">
        <f>IFERROR(VLOOKUP(K144,【参考】数式用２!$A$2:$AC$50,MATCH(P144,【参考】数式用２!$C$4:$AC$4,0)+2,0),"")</f>
        <v/>
      </c>
      <c r="R144" s="1069" t="s">
        <v>141</v>
      </c>
      <c r="S144" s="1072"/>
      <c r="T144" s="988" t="s">
        <v>217</v>
      </c>
      <c r="U144" s="1072"/>
      <c r="V144" s="988" t="s">
        <v>218</v>
      </c>
      <c r="W144" s="1072"/>
      <c r="X144" s="988" t="s">
        <v>217</v>
      </c>
      <c r="Y144" s="1072"/>
      <c r="Z144" s="988" t="s">
        <v>219</v>
      </c>
      <c r="AA144" s="988" t="s">
        <v>72</v>
      </c>
      <c r="AB144" s="988" t="str">
        <f>IF(S144&gt;=1,(W144*12+Y144)-(S144*12+U144)+1,"")</f>
        <v/>
      </c>
      <c r="AC144" s="991" t="s">
        <v>220</v>
      </c>
      <c r="AD144" s="982" t="str">
        <f>IFERROR(ROUNDDOWN(ROUND(L144*Q144,0),0)*AB144,"")</f>
        <v/>
      </c>
      <c r="AE144" s="985" t="str">
        <f>IFERROR(ROUNDDOWN(ROUNDDOWN(ROUND(L144*VLOOKUP(K144,【参考】数式用２!$A$2:$AC$50,MATCH("処遇改善加算Ⅳ",【参考】数式用２!$C$4:$O$4,0)+2,0),0),0)*AB144*0.5,0), "")</f>
        <v/>
      </c>
      <c r="AF144" s="1048"/>
      <c r="AG144" s="982" t="str">
        <f>IF(AND(AQ144&lt;&gt;"対象外", P144&lt;&gt;""),ROUNDDOWN(ROUND(L144*VLOOKUP(K144,【参考】数式用２!$A$2:$K$50,MATCH("ベア加算あり",【参考】数式用２!$C$4:$K$4,0)+2,0),0),0)*AB144,"")</f>
        <v/>
      </c>
      <c r="AH144" s="1051"/>
      <c r="AI144" s="1048"/>
      <c r="AJ144" s="1048"/>
      <c r="AK144" s="1054"/>
      <c r="AL144" s="1057"/>
      <c r="AM144" s="572" t="str">
        <f t="shared" ref="AM144" si="96">IF(Q144="","",IF(Q144&lt;O144,"！加算の要件上は問題ありませんが、令和６年度末の加算率と比較して、令和７年度の加算率が低くなっています。",""))</f>
        <v/>
      </c>
      <c r="AN144" s="326"/>
      <c r="AO144" s="1043" t="str">
        <f>IF(K144&lt;&gt;"","Q列に色付け","")</f>
        <v/>
      </c>
      <c r="AP144" s="1061" t="str">
        <f>IF(AND(AE144&lt;&gt;0,AE144&lt;&gt;""),IF(AF144="○","入力済","未入力"),"")</f>
        <v/>
      </c>
      <c r="AQ144" s="976" t="str">
        <f>IFERROR((VLOOKUP(N144, 【参考】数式用２!$BE$5:$BE$13, 1,FALSE)), "対象外")</f>
        <v>対象外</v>
      </c>
      <c r="AR144" s="736" t="str">
        <f>IF(AG144&lt;&gt;"",IF(AH144="○","入力済","未入力"),"")</f>
        <v/>
      </c>
      <c r="AS144" s="736" t="str">
        <f>IF(AND(P144&lt;&gt;"", AI144=""), "未入力", "入力済")</f>
        <v>入力済</v>
      </c>
      <c r="AT144" s="736" t="str">
        <f>IF(AND(P144&lt;&gt;"", P144&lt;&gt;"処遇改善加算Ⅳ", AJ144=""), "未入力", "入力済")</f>
        <v>入力済</v>
      </c>
      <c r="AU144" s="736" t="str">
        <f>IFERROR(VLOOKUP(K144, 【参考】数式用２!$BB$5:$BC$50, 2, FALSE), "")</f>
        <v/>
      </c>
      <c r="AV144" s="736" t="str">
        <f>IF(AND(P144&lt;&gt;"処遇改善加算Ⅲ",P144&lt;&gt;"処遇改善加算Ⅳ", P144&lt;&gt;"", AU144&lt;&gt;"対象外"), 1,"")</f>
        <v/>
      </c>
      <c r="AW144" s="736" t="str">
        <f>IFERROR("_"&amp;VLOOKUP(K144, 【参考】数式用２!$AG$2:$AH$50, 2, FALSE), "")</f>
        <v/>
      </c>
      <c r="AX144" s="1062" t="str">
        <f>IF(AND(P144="処遇改善加算Ⅰ", AL144=""), "未入力","入力済")</f>
        <v>入力済</v>
      </c>
      <c r="AY144" s="1043" t="str">
        <f>G144</f>
        <v/>
      </c>
      <c r="AZ144"/>
      <c r="BA144"/>
      <c r="BB144"/>
      <c r="BC144"/>
      <c r="BD144"/>
      <c r="BE144"/>
      <c r="BF144"/>
      <c r="BG144"/>
    </row>
    <row r="145" spans="1:59" ht="14.4" customHeight="1">
      <c r="A145" s="1076"/>
      <c r="B145" s="1002"/>
      <c r="C145" s="978"/>
      <c r="D145" s="978"/>
      <c r="E145" s="978"/>
      <c r="F145" s="1003"/>
      <c r="G145" s="1008"/>
      <c r="H145" s="1008"/>
      <c r="I145" s="1008"/>
      <c r="J145" s="1008"/>
      <c r="K145" s="1008"/>
      <c r="L145" s="1011"/>
      <c r="M145" s="1014"/>
      <c r="N145" s="995"/>
      <c r="O145" s="980"/>
      <c r="P145" s="1064"/>
      <c r="Q145" s="1067"/>
      <c r="R145" s="1070"/>
      <c r="S145" s="1073"/>
      <c r="T145" s="989"/>
      <c r="U145" s="1073"/>
      <c r="V145" s="989"/>
      <c r="W145" s="1073"/>
      <c r="X145" s="989"/>
      <c r="Y145" s="1073"/>
      <c r="Z145" s="989"/>
      <c r="AA145" s="989"/>
      <c r="AB145" s="989"/>
      <c r="AC145" s="992"/>
      <c r="AD145" s="983"/>
      <c r="AE145" s="986"/>
      <c r="AF145" s="1049"/>
      <c r="AG145" s="983"/>
      <c r="AH145" s="1052"/>
      <c r="AI145" s="1049"/>
      <c r="AJ145" s="1049"/>
      <c r="AK145" s="1055"/>
      <c r="AL145" s="1058"/>
      <c r="AM145" s="1046" t="str">
        <f t="shared" ref="AM145" si="97">IF(AND(P144&lt;&gt;"", OR(W144&lt;&gt;8,Y144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5" s="326"/>
      <c r="AO145" s="1044"/>
      <c r="AP145" s="1061"/>
      <c r="AQ145" s="977"/>
      <c r="AR145" s="736"/>
      <c r="AS145" s="736"/>
      <c r="AT145" s="736"/>
      <c r="AU145" s="736"/>
      <c r="AV145" s="736"/>
      <c r="AW145" s="736"/>
      <c r="AX145" s="1062"/>
      <c r="AY145" s="1044"/>
      <c r="AZ145"/>
      <c r="BA145"/>
      <c r="BB145"/>
      <c r="BC145"/>
      <c r="BD145"/>
      <c r="BE145"/>
      <c r="BF145"/>
      <c r="BG145"/>
    </row>
    <row r="146" spans="1:59" ht="14.4" customHeight="1">
      <c r="A146" s="1077"/>
      <c r="B146" s="1002"/>
      <c r="C146" s="978"/>
      <c r="D146" s="978"/>
      <c r="E146" s="978"/>
      <c r="F146" s="1003"/>
      <c r="G146" s="1008"/>
      <c r="H146" s="1008"/>
      <c r="I146" s="1008"/>
      <c r="J146" s="1008"/>
      <c r="K146" s="1008"/>
      <c r="L146" s="1011"/>
      <c r="M146" s="1014"/>
      <c r="N146" s="995"/>
      <c r="O146" s="980"/>
      <c r="P146" s="1064"/>
      <c r="Q146" s="1067"/>
      <c r="R146" s="1070"/>
      <c r="S146" s="1073"/>
      <c r="T146" s="989"/>
      <c r="U146" s="1073"/>
      <c r="V146" s="989"/>
      <c r="W146" s="1073"/>
      <c r="X146" s="989"/>
      <c r="Y146" s="1073"/>
      <c r="Z146" s="989"/>
      <c r="AA146" s="989"/>
      <c r="AB146" s="989"/>
      <c r="AC146" s="992"/>
      <c r="AD146" s="983"/>
      <c r="AE146" s="986"/>
      <c r="AF146" s="1049"/>
      <c r="AG146" s="983"/>
      <c r="AH146" s="1052"/>
      <c r="AI146" s="1049"/>
      <c r="AJ146" s="1049"/>
      <c r="AK146" s="1055"/>
      <c r="AL146" s="1058"/>
      <c r="AM146" s="1047"/>
      <c r="AN146" s="326"/>
      <c r="AO146" s="1044"/>
      <c r="AP146" s="1061"/>
      <c r="AQ146" s="977"/>
      <c r="AR146" s="736"/>
      <c r="AS146" s="736"/>
      <c r="AT146" s="736"/>
      <c r="AU146" s="736"/>
      <c r="AV146" s="736"/>
      <c r="AW146" s="736"/>
      <c r="AX146" s="1062"/>
      <c r="AY146" s="1044"/>
      <c r="AZ146"/>
      <c r="BA146"/>
      <c r="BB146"/>
      <c r="BC146"/>
      <c r="BD146"/>
      <c r="BE146"/>
      <c r="BF146"/>
      <c r="BG146"/>
    </row>
    <row r="147" spans="1:59" ht="30" customHeight="1" thickBot="1">
      <c r="A147" s="1078"/>
      <c r="B147" s="1016"/>
      <c r="C147" s="1017"/>
      <c r="D147" s="1017"/>
      <c r="E147" s="1017"/>
      <c r="F147" s="1018"/>
      <c r="G147" s="1019"/>
      <c r="H147" s="1019"/>
      <c r="I147" s="1019"/>
      <c r="J147" s="1019"/>
      <c r="K147" s="1019"/>
      <c r="L147" s="1020"/>
      <c r="M147" s="1021"/>
      <c r="N147" s="996"/>
      <c r="O147" s="981"/>
      <c r="P147" s="1065"/>
      <c r="Q147" s="1068"/>
      <c r="R147" s="1071"/>
      <c r="S147" s="1074"/>
      <c r="T147" s="990"/>
      <c r="U147" s="1074"/>
      <c r="V147" s="990"/>
      <c r="W147" s="1074"/>
      <c r="X147" s="990"/>
      <c r="Y147" s="1074"/>
      <c r="Z147" s="990"/>
      <c r="AA147" s="990"/>
      <c r="AB147" s="990"/>
      <c r="AC147" s="993"/>
      <c r="AD147" s="984"/>
      <c r="AE147" s="987"/>
      <c r="AF147" s="1050"/>
      <c r="AG147" s="984"/>
      <c r="AH147" s="1053"/>
      <c r="AI147" s="1050"/>
      <c r="AJ147" s="1050"/>
      <c r="AK147" s="1056"/>
      <c r="AL147" s="1059"/>
      <c r="AM147" s="573" t="str">
        <f t="shared" ref="AM147" si="98">IF(P144="","",
IF(OR(AF144="",
AND(AG144&lt;&gt;"",AH144=""),
AND(P144&lt;&gt;"",AI144=""),
AND(P144&lt;&gt;"処遇改善加算Ⅳ",AJ144=""),
AND(OR(P144="処遇改善加算Ⅰ",P144="処遇改善加算Ⅱ"),AU144="対象",AK144=""),
AND(P144="処遇改善加算Ⅰ",AL144="")),
"！記入が必要な欄（オレンジ色のセル）に空欄があります。空欄を埋めてください。",""))</f>
        <v/>
      </c>
      <c r="AN147" s="326"/>
      <c r="AO147" s="1045"/>
      <c r="AP147" s="1061"/>
      <c r="AQ147" s="1060"/>
      <c r="AR147" s="736"/>
      <c r="AS147" s="736"/>
      <c r="AT147" s="736"/>
      <c r="AU147" s="736"/>
      <c r="AV147" s="736"/>
      <c r="AW147" s="736"/>
      <c r="AX147" s="1062"/>
      <c r="AY147" s="1045"/>
      <c r="AZ147"/>
      <c r="BA147"/>
      <c r="BB147"/>
      <c r="BC147"/>
      <c r="BD147"/>
      <c r="BE147"/>
      <c r="BF147"/>
      <c r="BG147"/>
    </row>
    <row r="148" spans="1:59" ht="30" customHeight="1">
      <c r="A148" s="1075">
        <v>35</v>
      </c>
      <c r="B148" s="999" t="str">
        <f>IF(基本情報入力シート!B73="", "",基本情報入力シート!B73)</f>
        <v/>
      </c>
      <c r="C148" s="1000"/>
      <c r="D148" s="1000"/>
      <c r="E148" s="1000"/>
      <c r="F148" s="1001"/>
      <c r="G148" s="1007" t="str">
        <f>IF(基本情報入力シート!L73="", "",基本情報入力シート!L73)</f>
        <v/>
      </c>
      <c r="H148" s="1007" t="str">
        <f>IF(基本情報入力シート!Q73="", "",基本情報入力シート!Q73)</f>
        <v/>
      </c>
      <c r="I148" s="1007" t="str">
        <f>IF(基本情報入力シート!V73="", "",基本情報入力シート!V73)</f>
        <v/>
      </c>
      <c r="J148" s="1007" t="str">
        <f>IF(基本情報入力シート!W73="", "",基本情報入力シート!W73)</f>
        <v/>
      </c>
      <c r="K148" s="1007" t="str">
        <f>IF(基本情報入力シート!X73="", "",基本情報入力シート!X73)</f>
        <v/>
      </c>
      <c r="L148" s="1010" t="str">
        <f>IF(基本情報入力シート!AC73=0, "",基本情報入力シート!AC73)</f>
        <v/>
      </c>
      <c r="M148" s="1013"/>
      <c r="N148" s="994"/>
      <c r="O148" s="979" t="str">
        <f>IFERROR(VLOOKUP(K148,【参考】数式用２!$A$2:$AD$50,MATCH(N148,【参考】数式用２!$C$4:$AD$4,0)+2,0),"")</f>
        <v/>
      </c>
      <c r="P148" s="1063"/>
      <c r="Q148" s="1066" t="str">
        <f>IFERROR(VLOOKUP(K148,【参考】数式用２!$A$2:$AC$50,MATCH(P148,【参考】数式用２!$C$4:$AC$4,0)+2,0),"")</f>
        <v/>
      </c>
      <c r="R148" s="1069" t="s">
        <v>141</v>
      </c>
      <c r="S148" s="1072"/>
      <c r="T148" s="988" t="s">
        <v>217</v>
      </c>
      <c r="U148" s="1072"/>
      <c r="V148" s="988" t="s">
        <v>218</v>
      </c>
      <c r="W148" s="1072"/>
      <c r="X148" s="988" t="s">
        <v>217</v>
      </c>
      <c r="Y148" s="1072"/>
      <c r="Z148" s="988" t="s">
        <v>219</v>
      </c>
      <c r="AA148" s="988" t="s">
        <v>72</v>
      </c>
      <c r="AB148" s="988" t="str">
        <f>IF(S148&gt;=1,(W148*12+Y148)-(S148*12+U148)+1,"")</f>
        <v/>
      </c>
      <c r="AC148" s="991" t="s">
        <v>220</v>
      </c>
      <c r="AD148" s="982" t="str">
        <f>IFERROR(ROUNDDOWN(ROUND(L148*Q148,0),0)*AB148,"")</f>
        <v/>
      </c>
      <c r="AE148" s="985" t="str">
        <f>IFERROR(ROUNDDOWN(ROUNDDOWN(ROUND(L148*VLOOKUP(K148,【参考】数式用２!$A$2:$AC$50,MATCH("処遇改善加算Ⅳ",【参考】数式用２!$C$4:$O$4,0)+2,0),0),0)*AB148*0.5,0), "")</f>
        <v/>
      </c>
      <c r="AF148" s="1048"/>
      <c r="AG148" s="982" t="str">
        <f>IF(AND(AQ148&lt;&gt;"対象外", P148&lt;&gt;""),ROUNDDOWN(ROUND(L148*VLOOKUP(K148,【参考】数式用２!$A$2:$K$50,MATCH("ベア加算あり",【参考】数式用２!$C$4:$K$4,0)+2,0),0),0)*AB148,"")</f>
        <v/>
      </c>
      <c r="AH148" s="1051"/>
      <c r="AI148" s="1048"/>
      <c r="AJ148" s="1048"/>
      <c r="AK148" s="1054"/>
      <c r="AL148" s="1057"/>
      <c r="AM148" s="572" t="str">
        <f t="shared" ref="AM148" si="99">IF(Q148="","",IF(Q148&lt;O148,"！加算の要件上は問題ありませんが、令和６年度末の加算率と比較して、令和７年度の加算率が低くなっています。",""))</f>
        <v/>
      </c>
      <c r="AN148" s="326"/>
      <c r="AO148" s="1043" t="str">
        <f>IF(K148&lt;&gt;"","Q列に色付け","")</f>
        <v/>
      </c>
      <c r="AP148" s="1061" t="str">
        <f>IF(AND(AE148&lt;&gt;0,AE148&lt;&gt;""),IF(AF148="○","入力済","未入力"),"")</f>
        <v/>
      </c>
      <c r="AQ148" s="976" t="str">
        <f>IFERROR((VLOOKUP(N148, 【参考】数式用２!$BE$5:$BE$13, 1,FALSE)), "対象外")</f>
        <v>対象外</v>
      </c>
      <c r="AR148" s="736" t="str">
        <f>IF(AG148&lt;&gt;"",IF(AH148="○","入力済","未入力"),"")</f>
        <v/>
      </c>
      <c r="AS148" s="736" t="str">
        <f>IF(AND(P148&lt;&gt;"", AI148=""), "未入力", "入力済")</f>
        <v>入力済</v>
      </c>
      <c r="AT148" s="736" t="str">
        <f>IF(AND(P148&lt;&gt;"", P148&lt;&gt;"処遇改善加算Ⅳ", AJ148=""), "未入力", "入力済")</f>
        <v>入力済</v>
      </c>
      <c r="AU148" s="736" t="str">
        <f>IFERROR(VLOOKUP(K148, 【参考】数式用２!$BB$5:$BC$50, 2, FALSE), "")</f>
        <v/>
      </c>
      <c r="AV148" s="736" t="str">
        <f>IF(AND(P148&lt;&gt;"処遇改善加算Ⅲ",P148&lt;&gt;"処遇改善加算Ⅳ", P148&lt;&gt;"", AU148&lt;&gt;"対象外"), 1,"")</f>
        <v/>
      </c>
      <c r="AW148" s="736" t="str">
        <f>IFERROR("_"&amp;VLOOKUP(K148, 【参考】数式用２!$AG$2:$AH$50, 2, FALSE), "")</f>
        <v/>
      </c>
      <c r="AX148" s="1062" t="str">
        <f>IF(AND(P148="処遇改善加算Ⅰ", AL148=""), "未入力","入力済")</f>
        <v>入力済</v>
      </c>
      <c r="AY148" s="1043" t="str">
        <f>G148</f>
        <v/>
      </c>
      <c r="AZ148"/>
      <c r="BA148"/>
      <c r="BB148"/>
      <c r="BC148"/>
      <c r="BD148"/>
      <c r="BE148"/>
      <c r="BF148"/>
      <c r="BG148"/>
    </row>
    <row r="149" spans="1:59" ht="14.4" customHeight="1">
      <c r="A149" s="1076"/>
      <c r="B149" s="1002"/>
      <c r="C149" s="978"/>
      <c r="D149" s="978"/>
      <c r="E149" s="978"/>
      <c r="F149" s="1003"/>
      <c r="G149" s="1008"/>
      <c r="H149" s="1008"/>
      <c r="I149" s="1008"/>
      <c r="J149" s="1008"/>
      <c r="K149" s="1008"/>
      <c r="L149" s="1011"/>
      <c r="M149" s="1014"/>
      <c r="N149" s="995"/>
      <c r="O149" s="980"/>
      <c r="P149" s="1064"/>
      <c r="Q149" s="1067"/>
      <c r="R149" s="1070"/>
      <c r="S149" s="1073"/>
      <c r="T149" s="989"/>
      <c r="U149" s="1073"/>
      <c r="V149" s="989"/>
      <c r="W149" s="1073"/>
      <c r="X149" s="989"/>
      <c r="Y149" s="1073"/>
      <c r="Z149" s="989"/>
      <c r="AA149" s="989"/>
      <c r="AB149" s="989"/>
      <c r="AC149" s="992"/>
      <c r="AD149" s="983"/>
      <c r="AE149" s="986"/>
      <c r="AF149" s="1049"/>
      <c r="AG149" s="983"/>
      <c r="AH149" s="1052"/>
      <c r="AI149" s="1049"/>
      <c r="AJ149" s="1049"/>
      <c r="AK149" s="1055"/>
      <c r="AL149" s="1058"/>
      <c r="AM149" s="1046" t="str">
        <f t="shared" ref="AM149" si="100">IF(AND(P148&lt;&gt;"", OR(W148&lt;&gt;8,Y148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49" s="326"/>
      <c r="AO149" s="1044"/>
      <c r="AP149" s="1061"/>
      <c r="AQ149" s="977"/>
      <c r="AR149" s="736"/>
      <c r="AS149" s="736"/>
      <c r="AT149" s="736"/>
      <c r="AU149" s="736"/>
      <c r="AV149" s="736"/>
      <c r="AW149" s="736"/>
      <c r="AX149" s="1062"/>
      <c r="AY149" s="1044"/>
      <c r="AZ149"/>
      <c r="BA149"/>
      <c r="BB149"/>
      <c r="BC149"/>
      <c r="BD149"/>
      <c r="BE149"/>
      <c r="BF149"/>
      <c r="BG149"/>
    </row>
    <row r="150" spans="1:59" ht="14.4" customHeight="1">
      <c r="A150" s="1077"/>
      <c r="B150" s="1002"/>
      <c r="C150" s="978"/>
      <c r="D150" s="978"/>
      <c r="E150" s="978"/>
      <c r="F150" s="1003"/>
      <c r="G150" s="1008"/>
      <c r="H150" s="1008"/>
      <c r="I150" s="1008"/>
      <c r="J150" s="1008"/>
      <c r="K150" s="1008"/>
      <c r="L150" s="1011"/>
      <c r="M150" s="1014"/>
      <c r="N150" s="995"/>
      <c r="O150" s="980"/>
      <c r="P150" s="1064"/>
      <c r="Q150" s="1067"/>
      <c r="R150" s="1070"/>
      <c r="S150" s="1073"/>
      <c r="T150" s="989"/>
      <c r="U150" s="1073"/>
      <c r="V150" s="989"/>
      <c r="W150" s="1073"/>
      <c r="X150" s="989"/>
      <c r="Y150" s="1073"/>
      <c r="Z150" s="989"/>
      <c r="AA150" s="989"/>
      <c r="AB150" s="989"/>
      <c r="AC150" s="992"/>
      <c r="AD150" s="983"/>
      <c r="AE150" s="986"/>
      <c r="AF150" s="1049"/>
      <c r="AG150" s="983"/>
      <c r="AH150" s="1052"/>
      <c r="AI150" s="1049"/>
      <c r="AJ150" s="1049"/>
      <c r="AK150" s="1055"/>
      <c r="AL150" s="1058"/>
      <c r="AM150" s="1047"/>
      <c r="AN150" s="326"/>
      <c r="AO150" s="1044"/>
      <c r="AP150" s="1061"/>
      <c r="AQ150" s="977"/>
      <c r="AR150" s="736"/>
      <c r="AS150" s="736"/>
      <c r="AT150" s="736"/>
      <c r="AU150" s="736"/>
      <c r="AV150" s="736"/>
      <c r="AW150" s="736"/>
      <c r="AX150" s="1062"/>
      <c r="AY150" s="1044"/>
      <c r="AZ150"/>
      <c r="BA150"/>
      <c r="BB150"/>
      <c r="BC150"/>
      <c r="BD150"/>
      <c r="BE150"/>
      <c r="BF150"/>
      <c r="BG150"/>
    </row>
    <row r="151" spans="1:59" ht="30" customHeight="1" thickBot="1">
      <c r="A151" s="1078"/>
      <c r="B151" s="1016"/>
      <c r="C151" s="1017"/>
      <c r="D151" s="1017"/>
      <c r="E151" s="1017"/>
      <c r="F151" s="1018"/>
      <c r="G151" s="1019"/>
      <c r="H151" s="1019"/>
      <c r="I151" s="1019"/>
      <c r="J151" s="1019"/>
      <c r="K151" s="1019"/>
      <c r="L151" s="1020"/>
      <c r="M151" s="1021"/>
      <c r="N151" s="996"/>
      <c r="O151" s="981"/>
      <c r="P151" s="1065"/>
      <c r="Q151" s="1068"/>
      <c r="R151" s="1071"/>
      <c r="S151" s="1074"/>
      <c r="T151" s="990"/>
      <c r="U151" s="1074"/>
      <c r="V151" s="990"/>
      <c r="W151" s="1074"/>
      <c r="X151" s="990"/>
      <c r="Y151" s="1074"/>
      <c r="Z151" s="990"/>
      <c r="AA151" s="990"/>
      <c r="AB151" s="990"/>
      <c r="AC151" s="993"/>
      <c r="AD151" s="984"/>
      <c r="AE151" s="987"/>
      <c r="AF151" s="1050"/>
      <c r="AG151" s="984"/>
      <c r="AH151" s="1053"/>
      <c r="AI151" s="1050"/>
      <c r="AJ151" s="1050"/>
      <c r="AK151" s="1056"/>
      <c r="AL151" s="1059"/>
      <c r="AM151" s="573" t="str">
        <f t="shared" ref="AM151" si="101">IF(P148="","",
IF(OR(AF148="",
AND(AG148&lt;&gt;"",AH148=""),
AND(P148&lt;&gt;"",AI148=""),
AND(P148&lt;&gt;"処遇改善加算Ⅳ",AJ148=""),
AND(OR(P148="処遇改善加算Ⅰ",P148="処遇改善加算Ⅱ"),AU148="対象",AK148=""),
AND(P148="処遇改善加算Ⅰ",AL148="")),
"！記入が必要な欄（オレンジ色のセル）に空欄があります。空欄を埋めてください。",""))</f>
        <v/>
      </c>
      <c r="AN151" s="326"/>
      <c r="AO151" s="1045"/>
      <c r="AP151" s="1061"/>
      <c r="AQ151" s="1060"/>
      <c r="AR151" s="736"/>
      <c r="AS151" s="736"/>
      <c r="AT151" s="736"/>
      <c r="AU151" s="736"/>
      <c r="AV151" s="736"/>
      <c r="AW151" s="736"/>
      <c r="AX151" s="1062"/>
      <c r="AY151" s="1045"/>
      <c r="AZ151"/>
      <c r="BA151"/>
      <c r="BB151"/>
      <c r="BC151"/>
      <c r="BD151"/>
      <c r="BE151"/>
      <c r="BF151"/>
      <c r="BG151"/>
    </row>
    <row r="152" spans="1:59" ht="30" customHeight="1">
      <c r="A152" s="1075">
        <v>36</v>
      </c>
      <c r="B152" s="999" t="str">
        <f>IF(基本情報入力シート!B74="", "",基本情報入力シート!B74)</f>
        <v/>
      </c>
      <c r="C152" s="1000"/>
      <c r="D152" s="1000"/>
      <c r="E152" s="1000"/>
      <c r="F152" s="1001"/>
      <c r="G152" s="1007" t="str">
        <f>IF(基本情報入力シート!L74="", "",基本情報入力シート!L74)</f>
        <v/>
      </c>
      <c r="H152" s="1007" t="str">
        <f>IF(基本情報入力シート!Q74="", "",基本情報入力シート!Q74)</f>
        <v/>
      </c>
      <c r="I152" s="1007" t="str">
        <f>IF(基本情報入力シート!V74="", "",基本情報入力シート!V74)</f>
        <v/>
      </c>
      <c r="J152" s="1007" t="str">
        <f>IF(基本情報入力シート!W74="", "",基本情報入力シート!W74)</f>
        <v/>
      </c>
      <c r="K152" s="1007" t="str">
        <f>IF(基本情報入力シート!X74="", "",基本情報入力シート!X74)</f>
        <v/>
      </c>
      <c r="L152" s="1010" t="str">
        <f>IF(基本情報入力シート!AC74=0, "",基本情報入力シート!AC74)</f>
        <v/>
      </c>
      <c r="M152" s="1013"/>
      <c r="N152" s="994"/>
      <c r="O152" s="979" t="str">
        <f>IFERROR(VLOOKUP(K152,【参考】数式用２!$A$2:$AD$50,MATCH(N152,【参考】数式用２!$C$4:$AD$4,0)+2,0),"")</f>
        <v/>
      </c>
      <c r="P152" s="1063"/>
      <c r="Q152" s="1066" t="str">
        <f>IFERROR(VLOOKUP(K152,【参考】数式用２!$A$2:$AC$50,MATCH(P152,【参考】数式用２!$C$4:$AC$4,0)+2,0),"")</f>
        <v/>
      </c>
      <c r="R152" s="1069" t="s">
        <v>141</v>
      </c>
      <c r="S152" s="1072"/>
      <c r="T152" s="988" t="s">
        <v>217</v>
      </c>
      <c r="U152" s="1072"/>
      <c r="V152" s="988" t="s">
        <v>218</v>
      </c>
      <c r="W152" s="1072"/>
      <c r="X152" s="988" t="s">
        <v>217</v>
      </c>
      <c r="Y152" s="1072"/>
      <c r="Z152" s="988" t="s">
        <v>219</v>
      </c>
      <c r="AA152" s="988" t="s">
        <v>72</v>
      </c>
      <c r="AB152" s="988" t="str">
        <f>IF(S152&gt;=1,(W152*12+Y152)-(S152*12+U152)+1,"")</f>
        <v/>
      </c>
      <c r="AC152" s="991" t="s">
        <v>220</v>
      </c>
      <c r="AD152" s="982" t="str">
        <f>IFERROR(ROUNDDOWN(ROUND(L152*Q152,0),0)*AB152,"")</f>
        <v/>
      </c>
      <c r="AE152" s="985" t="str">
        <f>IFERROR(ROUNDDOWN(ROUNDDOWN(ROUND(L152*VLOOKUP(K152,【参考】数式用２!$A$2:$AC$50,MATCH("処遇改善加算Ⅳ",【参考】数式用２!$C$4:$O$4,0)+2,0),0),0)*AB152*0.5,0), "")</f>
        <v/>
      </c>
      <c r="AF152" s="1048"/>
      <c r="AG152" s="982" t="str">
        <f>IF(AND(AQ152&lt;&gt;"対象外", P152&lt;&gt;""),ROUNDDOWN(ROUND(L152*VLOOKUP(K152,【参考】数式用２!$A$2:$K$50,MATCH("ベア加算あり",【参考】数式用２!$C$4:$K$4,0)+2,0),0),0)*AB152,"")</f>
        <v/>
      </c>
      <c r="AH152" s="1051"/>
      <c r="AI152" s="1048"/>
      <c r="AJ152" s="1048"/>
      <c r="AK152" s="1054"/>
      <c r="AL152" s="1057"/>
      <c r="AM152" s="572" t="str">
        <f t="shared" ref="AM152" si="102">IF(Q152="","",IF(Q152&lt;O152,"！加算の要件上は問題ありませんが、令和６年度末の加算率と比較して、令和７年度の加算率が低くなっています。",""))</f>
        <v/>
      </c>
      <c r="AN152" s="326"/>
      <c r="AO152" s="1043" t="str">
        <f>IF(K152&lt;&gt;"","Q列に色付け","")</f>
        <v/>
      </c>
      <c r="AP152" s="1061" t="str">
        <f>IF(AND(AE152&lt;&gt;0,AE152&lt;&gt;""),IF(AF152="○","入力済","未入力"),"")</f>
        <v/>
      </c>
      <c r="AQ152" s="976" t="str">
        <f>IFERROR((VLOOKUP(N152, 【参考】数式用２!$BE$5:$BE$13, 1,FALSE)), "対象外")</f>
        <v>対象外</v>
      </c>
      <c r="AR152" s="736" t="str">
        <f>IF(AG152&lt;&gt;"",IF(AH152="○","入力済","未入力"),"")</f>
        <v/>
      </c>
      <c r="AS152" s="736" t="str">
        <f>IF(AND(P152&lt;&gt;"", AI152=""), "未入力", "入力済")</f>
        <v>入力済</v>
      </c>
      <c r="AT152" s="736" t="str">
        <f>IF(AND(P152&lt;&gt;"", P152&lt;&gt;"処遇改善加算Ⅳ", AJ152=""), "未入力", "入力済")</f>
        <v>入力済</v>
      </c>
      <c r="AU152" s="736" t="str">
        <f>IFERROR(VLOOKUP(K152, 【参考】数式用２!$BB$5:$BC$50, 2, FALSE), "")</f>
        <v/>
      </c>
      <c r="AV152" s="736" t="str">
        <f>IF(AND(P152&lt;&gt;"処遇改善加算Ⅲ",P152&lt;&gt;"処遇改善加算Ⅳ", P152&lt;&gt;"", AU152&lt;&gt;"対象外"), 1,"")</f>
        <v/>
      </c>
      <c r="AW152" s="736" t="str">
        <f>IFERROR("_"&amp;VLOOKUP(K152, 【参考】数式用２!$AG$2:$AH$50, 2, FALSE), "")</f>
        <v/>
      </c>
      <c r="AX152" s="1062" t="str">
        <f>IF(AND(P152="処遇改善加算Ⅰ", AL152=""), "未入力","入力済")</f>
        <v>入力済</v>
      </c>
      <c r="AY152" s="1043" t="str">
        <f>G152</f>
        <v/>
      </c>
      <c r="AZ152"/>
      <c r="BA152"/>
      <c r="BB152"/>
      <c r="BC152"/>
      <c r="BD152"/>
      <c r="BE152"/>
      <c r="BF152"/>
      <c r="BG152"/>
    </row>
    <row r="153" spans="1:59" ht="14.4" customHeight="1">
      <c r="A153" s="1076"/>
      <c r="B153" s="1002"/>
      <c r="C153" s="978"/>
      <c r="D153" s="978"/>
      <c r="E153" s="978"/>
      <c r="F153" s="1003"/>
      <c r="G153" s="1008"/>
      <c r="H153" s="1008"/>
      <c r="I153" s="1008"/>
      <c r="J153" s="1008"/>
      <c r="K153" s="1008"/>
      <c r="L153" s="1011"/>
      <c r="M153" s="1014"/>
      <c r="N153" s="995"/>
      <c r="O153" s="980"/>
      <c r="P153" s="1064"/>
      <c r="Q153" s="1067"/>
      <c r="R153" s="1070"/>
      <c r="S153" s="1073"/>
      <c r="T153" s="989"/>
      <c r="U153" s="1073"/>
      <c r="V153" s="989"/>
      <c r="W153" s="1073"/>
      <c r="X153" s="989"/>
      <c r="Y153" s="1073"/>
      <c r="Z153" s="989"/>
      <c r="AA153" s="989"/>
      <c r="AB153" s="989"/>
      <c r="AC153" s="992"/>
      <c r="AD153" s="983"/>
      <c r="AE153" s="986"/>
      <c r="AF153" s="1049"/>
      <c r="AG153" s="983"/>
      <c r="AH153" s="1052"/>
      <c r="AI153" s="1049"/>
      <c r="AJ153" s="1049"/>
      <c r="AK153" s="1055"/>
      <c r="AL153" s="1058"/>
      <c r="AM153" s="1046" t="str">
        <f t="shared" ref="AM153" si="103">IF(AND(P152&lt;&gt;"", OR(W152&lt;&gt;8,Y152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53" s="326"/>
      <c r="AO153" s="1044"/>
      <c r="AP153" s="1061"/>
      <c r="AQ153" s="977"/>
      <c r="AR153" s="736"/>
      <c r="AS153" s="736"/>
      <c r="AT153" s="736"/>
      <c r="AU153" s="736"/>
      <c r="AV153" s="736"/>
      <c r="AW153" s="736"/>
      <c r="AX153" s="1062"/>
      <c r="AY153" s="1044"/>
      <c r="AZ153"/>
      <c r="BA153"/>
      <c r="BB153"/>
      <c r="BC153"/>
      <c r="BD153"/>
      <c r="BE153"/>
      <c r="BF153"/>
      <c r="BG153"/>
    </row>
    <row r="154" spans="1:59" ht="14.4" customHeight="1">
      <c r="A154" s="1077"/>
      <c r="B154" s="1002"/>
      <c r="C154" s="978"/>
      <c r="D154" s="978"/>
      <c r="E154" s="978"/>
      <c r="F154" s="1003"/>
      <c r="G154" s="1008"/>
      <c r="H154" s="1008"/>
      <c r="I154" s="1008"/>
      <c r="J154" s="1008"/>
      <c r="K154" s="1008"/>
      <c r="L154" s="1011"/>
      <c r="M154" s="1014"/>
      <c r="N154" s="995"/>
      <c r="O154" s="980"/>
      <c r="P154" s="1064"/>
      <c r="Q154" s="1067"/>
      <c r="R154" s="1070"/>
      <c r="S154" s="1073"/>
      <c r="T154" s="989"/>
      <c r="U154" s="1073"/>
      <c r="V154" s="989"/>
      <c r="W154" s="1073"/>
      <c r="X154" s="989"/>
      <c r="Y154" s="1073"/>
      <c r="Z154" s="989"/>
      <c r="AA154" s="989"/>
      <c r="AB154" s="989"/>
      <c r="AC154" s="992"/>
      <c r="AD154" s="983"/>
      <c r="AE154" s="986"/>
      <c r="AF154" s="1049"/>
      <c r="AG154" s="983"/>
      <c r="AH154" s="1052"/>
      <c r="AI154" s="1049"/>
      <c r="AJ154" s="1049"/>
      <c r="AK154" s="1055"/>
      <c r="AL154" s="1058"/>
      <c r="AM154" s="1047"/>
      <c r="AN154" s="326"/>
      <c r="AO154" s="1044"/>
      <c r="AP154" s="1061"/>
      <c r="AQ154" s="977"/>
      <c r="AR154" s="736"/>
      <c r="AS154" s="736"/>
      <c r="AT154" s="736"/>
      <c r="AU154" s="736"/>
      <c r="AV154" s="736"/>
      <c r="AW154" s="736"/>
      <c r="AX154" s="1062"/>
      <c r="AY154" s="1044"/>
      <c r="AZ154"/>
      <c r="BA154"/>
      <c r="BB154"/>
      <c r="BC154"/>
      <c r="BD154"/>
      <c r="BE154"/>
      <c r="BF154"/>
      <c r="BG154"/>
    </row>
    <row r="155" spans="1:59" ht="30" customHeight="1" thickBot="1">
      <c r="A155" s="1078"/>
      <c r="B155" s="1016"/>
      <c r="C155" s="1017"/>
      <c r="D155" s="1017"/>
      <c r="E155" s="1017"/>
      <c r="F155" s="1018"/>
      <c r="G155" s="1019"/>
      <c r="H155" s="1019"/>
      <c r="I155" s="1019"/>
      <c r="J155" s="1019"/>
      <c r="K155" s="1019"/>
      <c r="L155" s="1020"/>
      <c r="M155" s="1021"/>
      <c r="N155" s="996"/>
      <c r="O155" s="981"/>
      <c r="P155" s="1065"/>
      <c r="Q155" s="1068"/>
      <c r="R155" s="1071"/>
      <c r="S155" s="1074"/>
      <c r="T155" s="990"/>
      <c r="U155" s="1074"/>
      <c r="V155" s="990"/>
      <c r="W155" s="1074"/>
      <c r="X155" s="990"/>
      <c r="Y155" s="1074"/>
      <c r="Z155" s="990"/>
      <c r="AA155" s="990"/>
      <c r="AB155" s="990"/>
      <c r="AC155" s="993"/>
      <c r="AD155" s="984"/>
      <c r="AE155" s="987"/>
      <c r="AF155" s="1050"/>
      <c r="AG155" s="984"/>
      <c r="AH155" s="1053"/>
      <c r="AI155" s="1050"/>
      <c r="AJ155" s="1050"/>
      <c r="AK155" s="1056"/>
      <c r="AL155" s="1059"/>
      <c r="AM155" s="573" t="str">
        <f t="shared" ref="AM155" si="104">IF(P152="","",
IF(OR(AF152="",
AND(AG152&lt;&gt;"",AH152=""),
AND(P152&lt;&gt;"",AI152=""),
AND(P152&lt;&gt;"処遇改善加算Ⅳ",AJ152=""),
AND(OR(P152="処遇改善加算Ⅰ",P152="処遇改善加算Ⅱ"),AU152="対象",AK152=""),
AND(P152="処遇改善加算Ⅰ",AL152="")),
"！記入が必要な欄（オレンジ色のセル）に空欄があります。空欄を埋めてください。",""))</f>
        <v/>
      </c>
      <c r="AN155" s="326"/>
      <c r="AO155" s="1044"/>
      <c r="AP155" s="1061"/>
      <c r="AQ155" s="1060"/>
      <c r="AR155" s="736"/>
      <c r="AS155" s="736"/>
      <c r="AT155" s="736"/>
      <c r="AU155" s="736"/>
      <c r="AV155" s="736"/>
      <c r="AW155" s="736"/>
      <c r="AX155" s="1062"/>
      <c r="AY155" s="1045"/>
      <c r="AZ155"/>
      <c r="BA155"/>
      <c r="BB155"/>
      <c r="BC155"/>
      <c r="BD155"/>
      <c r="BE155"/>
      <c r="BF155"/>
      <c r="BG155"/>
    </row>
    <row r="156" spans="1:59" ht="30" customHeight="1">
      <c r="A156" s="1075">
        <v>37</v>
      </c>
      <c r="B156" s="999" t="str">
        <f>IF(基本情報入力シート!B75="", "",基本情報入力シート!B75)</f>
        <v/>
      </c>
      <c r="C156" s="1000"/>
      <c r="D156" s="1000"/>
      <c r="E156" s="1000"/>
      <c r="F156" s="1001"/>
      <c r="G156" s="1007" t="str">
        <f>IF(基本情報入力シート!L75="", "",基本情報入力シート!L75)</f>
        <v/>
      </c>
      <c r="H156" s="1007" t="str">
        <f>IF(基本情報入力シート!Q75="", "",基本情報入力シート!Q75)</f>
        <v/>
      </c>
      <c r="I156" s="1007" t="str">
        <f>IF(基本情報入力シート!V75="", "",基本情報入力シート!V75)</f>
        <v/>
      </c>
      <c r="J156" s="1007" t="str">
        <f>IF(基本情報入力シート!W75="", "",基本情報入力シート!W75)</f>
        <v/>
      </c>
      <c r="K156" s="1007" t="str">
        <f>IF(基本情報入力シート!X75="", "",基本情報入力シート!X75)</f>
        <v/>
      </c>
      <c r="L156" s="1010" t="str">
        <f>IF(基本情報入力シート!AC75=0, "",基本情報入力シート!AC75)</f>
        <v/>
      </c>
      <c r="M156" s="1013"/>
      <c r="N156" s="994"/>
      <c r="O156" s="979" t="str">
        <f>IFERROR(VLOOKUP(K156,【参考】数式用２!$A$2:$AD$50,MATCH(N156,【参考】数式用２!$C$4:$AD$4,0)+2,0),"")</f>
        <v/>
      </c>
      <c r="P156" s="1063"/>
      <c r="Q156" s="1066" t="str">
        <f>IFERROR(VLOOKUP(K156,【参考】数式用２!$A$2:$AC$50,MATCH(P156,【参考】数式用２!$C$4:$AC$4,0)+2,0),"")</f>
        <v/>
      </c>
      <c r="R156" s="1069" t="s">
        <v>141</v>
      </c>
      <c r="S156" s="1072"/>
      <c r="T156" s="988" t="s">
        <v>217</v>
      </c>
      <c r="U156" s="1072"/>
      <c r="V156" s="988" t="s">
        <v>218</v>
      </c>
      <c r="W156" s="1072"/>
      <c r="X156" s="988" t="s">
        <v>217</v>
      </c>
      <c r="Y156" s="1072"/>
      <c r="Z156" s="988" t="s">
        <v>219</v>
      </c>
      <c r="AA156" s="988" t="s">
        <v>72</v>
      </c>
      <c r="AB156" s="988" t="str">
        <f>IF(S156&gt;=1,(W156*12+Y156)-(S156*12+U156)+1,"")</f>
        <v/>
      </c>
      <c r="AC156" s="991" t="s">
        <v>220</v>
      </c>
      <c r="AD156" s="982" t="str">
        <f>IFERROR(ROUNDDOWN(ROUND(L156*Q156,0),0)*AB156,"")</f>
        <v/>
      </c>
      <c r="AE156" s="985" t="str">
        <f>IFERROR(ROUNDDOWN(ROUNDDOWN(ROUND(L156*VLOOKUP(K156,【参考】数式用２!$A$2:$AC$50,MATCH("処遇改善加算Ⅳ",【参考】数式用２!$C$4:$O$4,0)+2,0),0),0)*AB156*0.5,0), "")</f>
        <v/>
      </c>
      <c r="AF156" s="1048"/>
      <c r="AG156" s="982" t="str">
        <f>IF(AND(AQ156&lt;&gt;"対象外", P156&lt;&gt;""),ROUNDDOWN(ROUND(L156*VLOOKUP(K156,【参考】数式用２!$A$2:$K$50,MATCH("ベア加算あり",【参考】数式用２!$C$4:$K$4,0)+2,0),0),0)*AB156,"")</f>
        <v/>
      </c>
      <c r="AH156" s="1051"/>
      <c r="AI156" s="1048"/>
      <c r="AJ156" s="1048"/>
      <c r="AK156" s="1054"/>
      <c r="AL156" s="1057"/>
      <c r="AM156" s="572" t="str">
        <f t="shared" ref="AM156" si="105">IF(Q156="","",IF(Q156&lt;O156,"！加算の要件上は問題ありませんが、令和６年度末の加算率と比較して、令和７年度の加算率が低くなっています。",""))</f>
        <v/>
      </c>
      <c r="AN156" s="326"/>
      <c r="AO156" s="1043" t="str">
        <f>IF(K156&lt;&gt;"","Q列に色付け","")</f>
        <v/>
      </c>
      <c r="AP156" s="1061" t="str">
        <f>IF(AND(AE156&lt;&gt;0,AE156&lt;&gt;""),IF(AF156="○","入力済","未入力"),"")</f>
        <v/>
      </c>
      <c r="AQ156" s="976" t="str">
        <f>IFERROR((VLOOKUP(N156, 【参考】数式用２!$BE$5:$BE$13, 1,FALSE)), "対象外")</f>
        <v>対象外</v>
      </c>
      <c r="AR156" s="736" t="str">
        <f>IF(AG156&lt;&gt;"",IF(AH156="○","入力済","未入力"),"")</f>
        <v/>
      </c>
      <c r="AS156" s="736" t="str">
        <f>IF(AND(P156&lt;&gt;"", AI156=""), "未入力", "入力済")</f>
        <v>入力済</v>
      </c>
      <c r="AT156" s="736" t="str">
        <f>IF(AND(P156&lt;&gt;"", P156&lt;&gt;"処遇改善加算Ⅳ", AJ156=""), "未入力", "入力済")</f>
        <v>入力済</v>
      </c>
      <c r="AU156" s="736" t="str">
        <f>IFERROR(VLOOKUP(K156, 【参考】数式用２!$BB$5:$BC$50, 2, FALSE), "")</f>
        <v/>
      </c>
      <c r="AV156" s="736" t="str">
        <f>IF(AND(P156&lt;&gt;"処遇改善加算Ⅲ",P156&lt;&gt;"処遇改善加算Ⅳ", P156&lt;&gt;"", AU156&lt;&gt;"対象外"), 1,"")</f>
        <v/>
      </c>
      <c r="AW156" s="736" t="str">
        <f>IFERROR("_"&amp;VLOOKUP(K156, 【参考】数式用２!$AG$2:$AH$50, 2, FALSE), "")</f>
        <v/>
      </c>
      <c r="AX156" s="1062" t="str">
        <f>IF(AND(P156="処遇改善加算Ⅰ", AL156=""), "未入力","入力済")</f>
        <v>入力済</v>
      </c>
      <c r="AY156" s="1043" t="str">
        <f>G156</f>
        <v/>
      </c>
      <c r="AZ156"/>
      <c r="BA156"/>
      <c r="BB156"/>
      <c r="BC156"/>
      <c r="BD156"/>
      <c r="BE156"/>
      <c r="BF156"/>
      <c r="BG156"/>
    </row>
    <row r="157" spans="1:59" ht="14.4" customHeight="1">
      <c r="A157" s="1076"/>
      <c r="B157" s="1002"/>
      <c r="C157" s="978"/>
      <c r="D157" s="978"/>
      <c r="E157" s="978"/>
      <c r="F157" s="1003"/>
      <c r="G157" s="1008"/>
      <c r="H157" s="1008"/>
      <c r="I157" s="1008"/>
      <c r="J157" s="1008"/>
      <c r="K157" s="1008"/>
      <c r="L157" s="1011"/>
      <c r="M157" s="1014"/>
      <c r="N157" s="995"/>
      <c r="O157" s="980"/>
      <c r="P157" s="1064"/>
      <c r="Q157" s="1067"/>
      <c r="R157" s="1070"/>
      <c r="S157" s="1073"/>
      <c r="T157" s="989"/>
      <c r="U157" s="1073"/>
      <c r="V157" s="989"/>
      <c r="W157" s="1073"/>
      <c r="X157" s="989"/>
      <c r="Y157" s="1073"/>
      <c r="Z157" s="989"/>
      <c r="AA157" s="989"/>
      <c r="AB157" s="989"/>
      <c r="AC157" s="992"/>
      <c r="AD157" s="983"/>
      <c r="AE157" s="986"/>
      <c r="AF157" s="1049"/>
      <c r="AG157" s="983"/>
      <c r="AH157" s="1052"/>
      <c r="AI157" s="1049"/>
      <c r="AJ157" s="1049"/>
      <c r="AK157" s="1055"/>
      <c r="AL157" s="1058"/>
      <c r="AM157" s="1046" t="str">
        <f t="shared" ref="AM157" si="106">IF(AND(P156&lt;&gt;"", OR(W156&lt;&gt;8,Y156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57" s="326"/>
      <c r="AO157" s="1044"/>
      <c r="AP157" s="1061"/>
      <c r="AQ157" s="977"/>
      <c r="AR157" s="736"/>
      <c r="AS157" s="736"/>
      <c r="AT157" s="736"/>
      <c r="AU157" s="736"/>
      <c r="AV157" s="736"/>
      <c r="AW157" s="736"/>
      <c r="AX157" s="1062"/>
      <c r="AY157" s="1044"/>
      <c r="AZ157"/>
      <c r="BA157"/>
      <c r="BB157"/>
      <c r="BC157"/>
      <c r="BD157"/>
      <c r="BE157"/>
      <c r="BF157"/>
      <c r="BG157"/>
    </row>
    <row r="158" spans="1:59" ht="14.4" customHeight="1">
      <c r="A158" s="1077"/>
      <c r="B158" s="1002"/>
      <c r="C158" s="978"/>
      <c r="D158" s="978"/>
      <c r="E158" s="978"/>
      <c r="F158" s="1003"/>
      <c r="G158" s="1008"/>
      <c r="H158" s="1008"/>
      <c r="I158" s="1008"/>
      <c r="J158" s="1008"/>
      <c r="K158" s="1008"/>
      <c r="L158" s="1011"/>
      <c r="M158" s="1014"/>
      <c r="N158" s="995"/>
      <c r="O158" s="980"/>
      <c r="P158" s="1064"/>
      <c r="Q158" s="1067"/>
      <c r="R158" s="1070"/>
      <c r="S158" s="1073"/>
      <c r="T158" s="989"/>
      <c r="U158" s="1073"/>
      <c r="V158" s="989"/>
      <c r="W158" s="1073"/>
      <c r="X158" s="989"/>
      <c r="Y158" s="1073"/>
      <c r="Z158" s="989"/>
      <c r="AA158" s="989"/>
      <c r="AB158" s="989"/>
      <c r="AC158" s="992"/>
      <c r="AD158" s="983"/>
      <c r="AE158" s="986"/>
      <c r="AF158" s="1049"/>
      <c r="AG158" s="983"/>
      <c r="AH158" s="1052"/>
      <c r="AI158" s="1049"/>
      <c r="AJ158" s="1049"/>
      <c r="AK158" s="1055"/>
      <c r="AL158" s="1058"/>
      <c r="AM158" s="1047"/>
      <c r="AN158" s="326"/>
      <c r="AO158" s="1044"/>
      <c r="AP158" s="1061"/>
      <c r="AQ158" s="977"/>
      <c r="AR158" s="736"/>
      <c r="AS158" s="736"/>
      <c r="AT158" s="736"/>
      <c r="AU158" s="736"/>
      <c r="AV158" s="736"/>
      <c r="AW158" s="736"/>
      <c r="AX158" s="1062"/>
      <c r="AY158" s="1044"/>
      <c r="AZ158"/>
      <c r="BA158"/>
      <c r="BB158"/>
      <c r="BC158"/>
      <c r="BD158"/>
      <c r="BE158"/>
      <c r="BF158"/>
      <c r="BG158"/>
    </row>
    <row r="159" spans="1:59" ht="30" customHeight="1" thickBot="1">
      <c r="A159" s="1078"/>
      <c r="B159" s="1016"/>
      <c r="C159" s="1017"/>
      <c r="D159" s="1017"/>
      <c r="E159" s="1017"/>
      <c r="F159" s="1018"/>
      <c r="G159" s="1019"/>
      <c r="H159" s="1019"/>
      <c r="I159" s="1019"/>
      <c r="J159" s="1019"/>
      <c r="K159" s="1019"/>
      <c r="L159" s="1020"/>
      <c r="M159" s="1021"/>
      <c r="N159" s="996"/>
      <c r="O159" s="981"/>
      <c r="P159" s="1065"/>
      <c r="Q159" s="1068"/>
      <c r="R159" s="1071"/>
      <c r="S159" s="1074"/>
      <c r="T159" s="990"/>
      <c r="U159" s="1074"/>
      <c r="V159" s="990"/>
      <c r="W159" s="1074"/>
      <c r="X159" s="990"/>
      <c r="Y159" s="1074"/>
      <c r="Z159" s="990"/>
      <c r="AA159" s="990"/>
      <c r="AB159" s="990"/>
      <c r="AC159" s="993"/>
      <c r="AD159" s="984"/>
      <c r="AE159" s="987"/>
      <c r="AF159" s="1050"/>
      <c r="AG159" s="984"/>
      <c r="AH159" s="1053"/>
      <c r="AI159" s="1050"/>
      <c r="AJ159" s="1050"/>
      <c r="AK159" s="1056"/>
      <c r="AL159" s="1059"/>
      <c r="AM159" s="573" t="str">
        <f t="shared" ref="AM159" si="107">IF(P156="","",
IF(OR(AF156="",
AND(AG156&lt;&gt;"",AH156=""),
AND(P156&lt;&gt;"",AI156=""),
AND(P156&lt;&gt;"処遇改善加算Ⅳ",AJ156=""),
AND(OR(P156="処遇改善加算Ⅰ",P156="処遇改善加算Ⅱ"),AU156="対象",AK156=""),
AND(P156="処遇改善加算Ⅰ",AL156="")),
"！記入が必要な欄（オレンジ色のセル）に空欄があります。空欄を埋めてください。",""))</f>
        <v/>
      </c>
      <c r="AN159" s="326"/>
      <c r="AO159" s="1045"/>
      <c r="AP159" s="1061"/>
      <c r="AQ159" s="1060"/>
      <c r="AR159" s="736"/>
      <c r="AS159" s="736"/>
      <c r="AT159" s="736"/>
      <c r="AU159" s="736"/>
      <c r="AV159" s="736"/>
      <c r="AW159" s="736"/>
      <c r="AX159" s="1062"/>
      <c r="AY159" s="1045"/>
      <c r="AZ159"/>
      <c r="BA159"/>
      <c r="BB159"/>
      <c r="BC159"/>
      <c r="BD159"/>
      <c r="BE159"/>
      <c r="BF159"/>
      <c r="BG159"/>
    </row>
    <row r="160" spans="1:59" ht="30" customHeight="1">
      <c r="A160" s="1075">
        <v>38</v>
      </c>
      <c r="B160" s="999" t="str">
        <f>IF(基本情報入力シート!B76="", "",基本情報入力シート!B76)</f>
        <v/>
      </c>
      <c r="C160" s="1000"/>
      <c r="D160" s="1000"/>
      <c r="E160" s="1000"/>
      <c r="F160" s="1001"/>
      <c r="G160" s="1007" t="str">
        <f>IF(基本情報入力シート!L76="", "",基本情報入力シート!L76)</f>
        <v/>
      </c>
      <c r="H160" s="1007" t="str">
        <f>IF(基本情報入力シート!Q76="", "",基本情報入力シート!Q76)</f>
        <v/>
      </c>
      <c r="I160" s="1007" t="str">
        <f>IF(基本情報入力シート!V76="", "",基本情報入力シート!V76)</f>
        <v/>
      </c>
      <c r="J160" s="1007" t="str">
        <f>IF(基本情報入力シート!W76="", "",基本情報入力シート!W76)</f>
        <v/>
      </c>
      <c r="K160" s="1007" t="str">
        <f>IF(基本情報入力シート!X76="", "",基本情報入力シート!X76)</f>
        <v/>
      </c>
      <c r="L160" s="1010" t="str">
        <f>IF(基本情報入力シート!AC76=0, "",基本情報入力シート!AC76)</f>
        <v/>
      </c>
      <c r="M160" s="1013"/>
      <c r="N160" s="994"/>
      <c r="O160" s="979" t="str">
        <f>IFERROR(VLOOKUP(K160,【参考】数式用２!$A$2:$AD$50,MATCH(N160,【参考】数式用２!$C$4:$AD$4,0)+2,0),"")</f>
        <v/>
      </c>
      <c r="P160" s="1063"/>
      <c r="Q160" s="1066" t="str">
        <f>IFERROR(VLOOKUP(K160,【参考】数式用２!$A$2:$AC$50,MATCH(P160,【参考】数式用２!$C$4:$AC$4,0)+2,0),"")</f>
        <v/>
      </c>
      <c r="R160" s="1069" t="s">
        <v>141</v>
      </c>
      <c r="S160" s="1072"/>
      <c r="T160" s="988" t="s">
        <v>217</v>
      </c>
      <c r="U160" s="1072"/>
      <c r="V160" s="988" t="s">
        <v>218</v>
      </c>
      <c r="W160" s="1072"/>
      <c r="X160" s="988" t="s">
        <v>217</v>
      </c>
      <c r="Y160" s="1072"/>
      <c r="Z160" s="988" t="s">
        <v>219</v>
      </c>
      <c r="AA160" s="988" t="s">
        <v>72</v>
      </c>
      <c r="AB160" s="988" t="str">
        <f>IF(S160&gt;=1,(W160*12+Y160)-(S160*12+U160)+1,"")</f>
        <v/>
      </c>
      <c r="AC160" s="991" t="s">
        <v>220</v>
      </c>
      <c r="AD160" s="982" t="str">
        <f>IFERROR(ROUNDDOWN(ROUND(L160*Q160,0),0)*AB160,"")</f>
        <v/>
      </c>
      <c r="AE160" s="985" t="str">
        <f>IFERROR(ROUNDDOWN(ROUNDDOWN(ROUND(L160*VLOOKUP(K160,【参考】数式用２!$A$2:$AC$50,MATCH("処遇改善加算Ⅳ",【参考】数式用２!$C$4:$O$4,0)+2,0),0),0)*AB160*0.5,0), "")</f>
        <v/>
      </c>
      <c r="AF160" s="1048"/>
      <c r="AG160" s="982" t="str">
        <f>IF(AND(AQ160&lt;&gt;"対象外", P160&lt;&gt;""),ROUNDDOWN(ROUND(L160*VLOOKUP(K160,【参考】数式用２!$A$2:$K$50,MATCH("ベア加算あり",【参考】数式用２!$C$4:$K$4,0)+2,0),0),0)*AB160,"")</f>
        <v/>
      </c>
      <c r="AH160" s="1051"/>
      <c r="AI160" s="1048"/>
      <c r="AJ160" s="1048"/>
      <c r="AK160" s="1054"/>
      <c r="AL160" s="1057"/>
      <c r="AM160" s="572" t="str">
        <f t="shared" ref="AM160" si="108">IF(Q160="","",IF(Q160&lt;O160,"！加算の要件上は問題ありませんが、令和６年度末の加算率と比較して、令和７年度の加算率が低くなっています。",""))</f>
        <v/>
      </c>
      <c r="AN160" s="326"/>
      <c r="AO160" s="1044" t="str">
        <f>IF(K160&lt;&gt;"","Q列に色付け","")</f>
        <v/>
      </c>
      <c r="AP160" s="1061" t="str">
        <f>IF(AND(AE160&lt;&gt;0,AE160&lt;&gt;""),IF(AF160="○","入力済","未入力"),"")</f>
        <v/>
      </c>
      <c r="AQ160" s="976" t="str">
        <f>IFERROR((VLOOKUP(N160, 【参考】数式用２!$BE$5:$BE$13, 1,FALSE)), "対象外")</f>
        <v>対象外</v>
      </c>
      <c r="AR160" s="736" t="str">
        <f>IF(AG160&lt;&gt;"",IF(AH160="○","入力済","未入力"),"")</f>
        <v/>
      </c>
      <c r="AS160" s="736" t="str">
        <f>IF(AND(P160&lt;&gt;"", AI160=""), "未入力", "入力済")</f>
        <v>入力済</v>
      </c>
      <c r="AT160" s="736" t="str">
        <f>IF(AND(P160&lt;&gt;"", P160&lt;&gt;"処遇改善加算Ⅳ", AJ160=""), "未入力", "入力済")</f>
        <v>入力済</v>
      </c>
      <c r="AU160" s="736" t="str">
        <f>IFERROR(VLOOKUP(K160, 【参考】数式用２!$BB$5:$BC$50, 2, FALSE), "")</f>
        <v/>
      </c>
      <c r="AV160" s="736" t="str">
        <f>IF(AND(P160&lt;&gt;"処遇改善加算Ⅲ",P160&lt;&gt;"処遇改善加算Ⅳ", P160&lt;&gt;"", AU160&lt;&gt;"対象外"), 1,"")</f>
        <v/>
      </c>
      <c r="AW160" s="736" t="str">
        <f>IFERROR("_"&amp;VLOOKUP(K160, 【参考】数式用２!$AG$2:$AH$50, 2, FALSE), "")</f>
        <v/>
      </c>
      <c r="AX160" s="1062" t="str">
        <f>IF(AND(P160="処遇改善加算Ⅰ", AL160=""), "未入力","入力済")</f>
        <v>入力済</v>
      </c>
      <c r="AY160" s="1043" t="str">
        <f>G160</f>
        <v/>
      </c>
      <c r="AZ160"/>
      <c r="BA160"/>
      <c r="BB160"/>
      <c r="BC160"/>
      <c r="BD160"/>
      <c r="BE160"/>
      <c r="BF160"/>
      <c r="BG160"/>
    </row>
    <row r="161" spans="1:59" ht="14.4" customHeight="1">
      <c r="A161" s="1076"/>
      <c r="B161" s="1002"/>
      <c r="C161" s="978"/>
      <c r="D161" s="978"/>
      <c r="E161" s="978"/>
      <c r="F161" s="1003"/>
      <c r="G161" s="1008"/>
      <c r="H161" s="1008"/>
      <c r="I161" s="1008"/>
      <c r="J161" s="1008"/>
      <c r="K161" s="1008"/>
      <c r="L161" s="1011"/>
      <c r="M161" s="1014"/>
      <c r="N161" s="995"/>
      <c r="O161" s="980"/>
      <c r="P161" s="1064"/>
      <c r="Q161" s="1067"/>
      <c r="R161" s="1070"/>
      <c r="S161" s="1073"/>
      <c r="T161" s="989"/>
      <c r="U161" s="1073"/>
      <c r="V161" s="989"/>
      <c r="W161" s="1073"/>
      <c r="X161" s="989"/>
      <c r="Y161" s="1073"/>
      <c r="Z161" s="989"/>
      <c r="AA161" s="989"/>
      <c r="AB161" s="989"/>
      <c r="AC161" s="992"/>
      <c r="AD161" s="983"/>
      <c r="AE161" s="986"/>
      <c r="AF161" s="1049"/>
      <c r="AG161" s="983"/>
      <c r="AH161" s="1052"/>
      <c r="AI161" s="1049"/>
      <c r="AJ161" s="1049"/>
      <c r="AK161" s="1055"/>
      <c r="AL161" s="1058"/>
      <c r="AM161" s="1046" t="str">
        <f t="shared" ref="AM161" si="109">IF(AND(P160&lt;&gt;"", OR(W160&lt;&gt;8,Y160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1" s="326"/>
      <c r="AO161" s="1044"/>
      <c r="AP161" s="1061"/>
      <c r="AQ161" s="977"/>
      <c r="AR161" s="736"/>
      <c r="AS161" s="736"/>
      <c r="AT161" s="736"/>
      <c r="AU161" s="736"/>
      <c r="AV161" s="736"/>
      <c r="AW161" s="736"/>
      <c r="AX161" s="1062"/>
      <c r="AY161" s="1044"/>
      <c r="AZ161"/>
      <c r="BA161"/>
      <c r="BB161"/>
      <c r="BC161"/>
      <c r="BD161"/>
      <c r="BE161"/>
      <c r="BF161"/>
      <c r="BG161"/>
    </row>
    <row r="162" spans="1:59" ht="14.4" customHeight="1">
      <c r="A162" s="1077"/>
      <c r="B162" s="1002"/>
      <c r="C162" s="978"/>
      <c r="D162" s="978"/>
      <c r="E162" s="978"/>
      <c r="F162" s="1003"/>
      <c r="G162" s="1008"/>
      <c r="H162" s="1008"/>
      <c r="I162" s="1008"/>
      <c r="J162" s="1008"/>
      <c r="K162" s="1008"/>
      <c r="L162" s="1011"/>
      <c r="M162" s="1014"/>
      <c r="N162" s="995"/>
      <c r="O162" s="980"/>
      <c r="P162" s="1064"/>
      <c r="Q162" s="1067"/>
      <c r="R162" s="1070"/>
      <c r="S162" s="1073"/>
      <c r="T162" s="989"/>
      <c r="U162" s="1073"/>
      <c r="V162" s="989"/>
      <c r="W162" s="1073"/>
      <c r="X162" s="989"/>
      <c r="Y162" s="1073"/>
      <c r="Z162" s="989"/>
      <c r="AA162" s="989"/>
      <c r="AB162" s="989"/>
      <c r="AC162" s="992"/>
      <c r="AD162" s="983"/>
      <c r="AE162" s="986"/>
      <c r="AF162" s="1049"/>
      <c r="AG162" s="983"/>
      <c r="AH162" s="1052"/>
      <c r="AI162" s="1049"/>
      <c r="AJ162" s="1049"/>
      <c r="AK162" s="1055"/>
      <c r="AL162" s="1058"/>
      <c r="AM162" s="1047"/>
      <c r="AN162" s="326"/>
      <c r="AO162" s="1044"/>
      <c r="AP162" s="1061"/>
      <c r="AQ162" s="977"/>
      <c r="AR162" s="736"/>
      <c r="AS162" s="736"/>
      <c r="AT162" s="736"/>
      <c r="AU162" s="736"/>
      <c r="AV162" s="736"/>
      <c r="AW162" s="736"/>
      <c r="AX162" s="1062"/>
      <c r="AY162" s="1044"/>
      <c r="AZ162"/>
      <c r="BA162"/>
      <c r="BB162"/>
      <c r="BC162"/>
      <c r="BD162"/>
      <c r="BE162"/>
      <c r="BF162"/>
      <c r="BG162"/>
    </row>
    <row r="163" spans="1:59" ht="30" customHeight="1" thickBot="1">
      <c r="A163" s="1078"/>
      <c r="B163" s="1016"/>
      <c r="C163" s="1017"/>
      <c r="D163" s="1017"/>
      <c r="E163" s="1017"/>
      <c r="F163" s="1018"/>
      <c r="G163" s="1019"/>
      <c r="H163" s="1019"/>
      <c r="I163" s="1019"/>
      <c r="J163" s="1019"/>
      <c r="K163" s="1019"/>
      <c r="L163" s="1020"/>
      <c r="M163" s="1021"/>
      <c r="N163" s="996"/>
      <c r="O163" s="981"/>
      <c r="P163" s="1065"/>
      <c r="Q163" s="1068"/>
      <c r="R163" s="1071"/>
      <c r="S163" s="1074"/>
      <c r="T163" s="990"/>
      <c r="U163" s="1074"/>
      <c r="V163" s="990"/>
      <c r="W163" s="1074"/>
      <c r="X163" s="990"/>
      <c r="Y163" s="1074"/>
      <c r="Z163" s="990"/>
      <c r="AA163" s="990"/>
      <c r="AB163" s="990"/>
      <c r="AC163" s="993"/>
      <c r="AD163" s="984"/>
      <c r="AE163" s="987"/>
      <c r="AF163" s="1050"/>
      <c r="AG163" s="984"/>
      <c r="AH163" s="1053"/>
      <c r="AI163" s="1050"/>
      <c r="AJ163" s="1050"/>
      <c r="AK163" s="1056"/>
      <c r="AL163" s="1059"/>
      <c r="AM163" s="573" t="str">
        <f t="shared" ref="AM163" si="110">IF(P160="","",
IF(OR(AF160="",
AND(AG160&lt;&gt;"",AH160=""),
AND(P160&lt;&gt;"",AI160=""),
AND(P160&lt;&gt;"処遇改善加算Ⅳ",AJ160=""),
AND(OR(P160="処遇改善加算Ⅰ",P160="処遇改善加算Ⅱ"),AU160="対象",AK160=""),
AND(P160="処遇改善加算Ⅰ",AL160="")),
"！記入が必要な欄（オレンジ色のセル）に空欄があります。空欄を埋めてください。",""))</f>
        <v/>
      </c>
      <c r="AN163" s="326"/>
      <c r="AO163" s="1045"/>
      <c r="AP163" s="1061"/>
      <c r="AQ163" s="1060"/>
      <c r="AR163" s="736"/>
      <c r="AS163" s="736"/>
      <c r="AT163" s="736"/>
      <c r="AU163" s="736"/>
      <c r="AV163" s="736"/>
      <c r="AW163" s="736"/>
      <c r="AX163" s="1062"/>
      <c r="AY163" s="1045"/>
      <c r="AZ163"/>
      <c r="BA163"/>
      <c r="BB163"/>
      <c r="BC163"/>
      <c r="BD163"/>
      <c r="BE163"/>
      <c r="BF163"/>
      <c r="BG163"/>
    </row>
    <row r="164" spans="1:59" ht="30" customHeight="1">
      <c r="A164" s="1075">
        <v>39</v>
      </c>
      <c r="B164" s="999" t="str">
        <f>IF(基本情報入力シート!B77="", "",基本情報入力シート!B77)</f>
        <v/>
      </c>
      <c r="C164" s="1000"/>
      <c r="D164" s="1000"/>
      <c r="E164" s="1000"/>
      <c r="F164" s="1001"/>
      <c r="G164" s="1007" t="str">
        <f>IF(基本情報入力シート!L77="", "",基本情報入力シート!L77)</f>
        <v/>
      </c>
      <c r="H164" s="1007" t="str">
        <f>IF(基本情報入力シート!Q77="", "",基本情報入力シート!Q77)</f>
        <v/>
      </c>
      <c r="I164" s="1007" t="str">
        <f>IF(基本情報入力シート!V77="", "",基本情報入力シート!V77)</f>
        <v/>
      </c>
      <c r="J164" s="1007" t="str">
        <f>IF(基本情報入力シート!W77="", "",基本情報入力シート!W77)</f>
        <v/>
      </c>
      <c r="K164" s="1007" t="str">
        <f>IF(基本情報入力シート!X77="", "",基本情報入力シート!X77)</f>
        <v/>
      </c>
      <c r="L164" s="1010" t="str">
        <f>IF(基本情報入力シート!AC77=0, "",基本情報入力シート!AC77)</f>
        <v/>
      </c>
      <c r="M164" s="1013"/>
      <c r="N164" s="994"/>
      <c r="O164" s="979" t="str">
        <f>IFERROR(VLOOKUP(K164,【参考】数式用２!$A$2:$AD$50,MATCH(N164,【参考】数式用２!$C$4:$AD$4,0)+2,0),"")</f>
        <v/>
      </c>
      <c r="P164" s="1063"/>
      <c r="Q164" s="1066" t="str">
        <f>IFERROR(VLOOKUP(K164,【参考】数式用２!$A$2:$AC$50,MATCH(P164,【参考】数式用２!$C$4:$AC$4,0)+2,0),"")</f>
        <v/>
      </c>
      <c r="R164" s="1069" t="s">
        <v>141</v>
      </c>
      <c r="S164" s="1072"/>
      <c r="T164" s="988" t="s">
        <v>217</v>
      </c>
      <c r="U164" s="1072"/>
      <c r="V164" s="988" t="s">
        <v>218</v>
      </c>
      <c r="W164" s="1072"/>
      <c r="X164" s="988" t="s">
        <v>217</v>
      </c>
      <c r="Y164" s="1072"/>
      <c r="Z164" s="988" t="s">
        <v>219</v>
      </c>
      <c r="AA164" s="988" t="s">
        <v>72</v>
      </c>
      <c r="AB164" s="988" t="str">
        <f>IF(S164&gt;=1,(W164*12+Y164)-(S164*12+U164)+1,"")</f>
        <v/>
      </c>
      <c r="AC164" s="991" t="s">
        <v>220</v>
      </c>
      <c r="AD164" s="982" t="str">
        <f>IFERROR(ROUNDDOWN(ROUND(L164*Q164,0),0)*AB164,"")</f>
        <v/>
      </c>
      <c r="AE164" s="985" t="str">
        <f>IFERROR(ROUNDDOWN(ROUNDDOWN(ROUND(L164*VLOOKUP(K164,【参考】数式用２!$A$2:$AC$50,MATCH("処遇改善加算Ⅳ",【参考】数式用２!$C$4:$O$4,0)+2,0),0),0)*AB164*0.5,0), "")</f>
        <v/>
      </c>
      <c r="AF164" s="1048"/>
      <c r="AG164" s="982" t="str">
        <f>IF(AND(AQ164&lt;&gt;"対象外", P164&lt;&gt;""),ROUNDDOWN(ROUND(L164*VLOOKUP(K164,【参考】数式用２!$A$2:$K$50,MATCH("ベア加算あり",【参考】数式用２!$C$4:$K$4,0)+2,0),0),0)*AB164,"")</f>
        <v/>
      </c>
      <c r="AH164" s="1051"/>
      <c r="AI164" s="1048"/>
      <c r="AJ164" s="1048"/>
      <c r="AK164" s="1054"/>
      <c r="AL164" s="1057"/>
      <c r="AM164" s="572" t="str">
        <f t="shared" ref="AM164" si="111">IF(Q164="","",IF(Q164&lt;O164,"！加算の要件上は問題ありませんが、令和６年度末の加算率と比較して、令和７年度の加算率が低くなっています。",""))</f>
        <v/>
      </c>
      <c r="AN164" s="326"/>
      <c r="AO164" s="1044" t="str">
        <f>IF(K164&lt;&gt;"","Q列に色付け","")</f>
        <v/>
      </c>
      <c r="AP164" s="1061" t="str">
        <f>IF(AND(AE164&lt;&gt;0,AE164&lt;&gt;""),IF(AF164="○","入力済","未入力"),"")</f>
        <v/>
      </c>
      <c r="AQ164" s="976" t="str">
        <f>IFERROR((VLOOKUP(N164, 【参考】数式用２!$BE$5:$BE$13, 1,FALSE)), "対象外")</f>
        <v>対象外</v>
      </c>
      <c r="AR164" s="736" t="str">
        <f>IF(AG164&lt;&gt;"",IF(AH164="○","入力済","未入力"),"")</f>
        <v/>
      </c>
      <c r="AS164" s="736" t="str">
        <f>IF(AND(P164&lt;&gt;"", AI164=""), "未入力", "入力済")</f>
        <v>入力済</v>
      </c>
      <c r="AT164" s="736" t="str">
        <f>IF(AND(P164&lt;&gt;"", P164&lt;&gt;"処遇改善加算Ⅳ", AJ164=""), "未入力", "入力済")</f>
        <v>入力済</v>
      </c>
      <c r="AU164" s="736" t="str">
        <f>IFERROR(VLOOKUP(K164, 【参考】数式用２!$BB$5:$BC$50, 2, FALSE), "")</f>
        <v/>
      </c>
      <c r="AV164" s="736" t="str">
        <f>IF(AND(P164&lt;&gt;"処遇改善加算Ⅲ",P164&lt;&gt;"処遇改善加算Ⅳ", P164&lt;&gt;"", AU164&lt;&gt;"対象外"), 1,"")</f>
        <v/>
      </c>
      <c r="AW164" s="736" t="str">
        <f>IFERROR("_"&amp;VLOOKUP(K164, 【参考】数式用２!$AG$2:$AH$50, 2, FALSE), "")</f>
        <v/>
      </c>
      <c r="AX164" s="1062" t="str">
        <f>IF(AND(P164="処遇改善加算Ⅰ", AL164=""), "未入力","入力済")</f>
        <v>入力済</v>
      </c>
      <c r="AY164" s="1043" t="str">
        <f>G164</f>
        <v/>
      </c>
      <c r="AZ164"/>
      <c r="BA164"/>
      <c r="BB164"/>
      <c r="BC164"/>
      <c r="BD164"/>
      <c r="BE164"/>
      <c r="BF164"/>
      <c r="BG164"/>
    </row>
    <row r="165" spans="1:59" ht="14.4" customHeight="1">
      <c r="A165" s="1076"/>
      <c r="B165" s="1002"/>
      <c r="C165" s="978"/>
      <c r="D165" s="978"/>
      <c r="E165" s="978"/>
      <c r="F165" s="1003"/>
      <c r="G165" s="1008"/>
      <c r="H165" s="1008"/>
      <c r="I165" s="1008"/>
      <c r="J165" s="1008"/>
      <c r="K165" s="1008"/>
      <c r="L165" s="1011"/>
      <c r="M165" s="1014"/>
      <c r="N165" s="995"/>
      <c r="O165" s="980"/>
      <c r="P165" s="1064"/>
      <c r="Q165" s="1067"/>
      <c r="R165" s="1070"/>
      <c r="S165" s="1073"/>
      <c r="T165" s="989"/>
      <c r="U165" s="1073"/>
      <c r="V165" s="989"/>
      <c r="W165" s="1073"/>
      <c r="X165" s="989"/>
      <c r="Y165" s="1073"/>
      <c r="Z165" s="989"/>
      <c r="AA165" s="989"/>
      <c r="AB165" s="989"/>
      <c r="AC165" s="992"/>
      <c r="AD165" s="983"/>
      <c r="AE165" s="986"/>
      <c r="AF165" s="1049"/>
      <c r="AG165" s="983"/>
      <c r="AH165" s="1052"/>
      <c r="AI165" s="1049"/>
      <c r="AJ165" s="1049"/>
      <c r="AK165" s="1055"/>
      <c r="AL165" s="1058"/>
      <c r="AM165" s="1046" t="str">
        <f t="shared" ref="AM165" si="112">IF(AND(P164&lt;&gt;"", OR(W164&lt;&gt;8,Y164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5" s="326"/>
      <c r="AO165" s="1044"/>
      <c r="AP165" s="1061"/>
      <c r="AQ165" s="977"/>
      <c r="AR165" s="736"/>
      <c r="AS165" s="736"/>
      <c r="AT165" s="736"/>
      <c r="AU165" s="736"/>
      <c r="AV165" s="736"/>
      <c r="AW165" s="736"/>
      <c r="AX165" s="1062"/>
      <c r="AY165" s="1044"/>
      <c r="AZ165"/>
      <c r="BA165"/>
      <c r="BB165"/>
      <c r="BC165"/>
      <c r="BD165"/>
      <c r="BE165"/>
      <c r="BF165"/>
      <c r="BG165"/>
    </row>
    <row r="166" spans="1:59" ht="14.4" customHeight="1">
      <c r="A166" s="1077"/>
      <c r="B166" s="1002"/>
      <c r="C166" s="978"/>
      <c r="D166" s="978"/>
      <c r="E166" s="978"/>
      <c r="F166" s="1003"/>
      <c r="G166" s="1008"/>
      <c r="H166" s="1008"/>
      <c r="I166" s="1008"/>
      <c r="J166" s="1008"/>
      <c r="K166" s="1008"/>
      <c r="L166" s="1011"/>
      <c r="M166" s="1014"/>
      <c r="N166" s="995"/>
      <c r="O166" s="980"/>
      <c r="P166" s="1064"/>
      <c r="Q166" s="1067"/>
      <c r="R166" s="1070"/>
      <c r="S166" s="1073"/>
      <c r="T166" s="989"/>
      <c r="U166" s="1073"/>
      <c r="V166" s="989"/>
      <c r="W166" s="1073"/>
      <c r="X166" s="989"/>
      <c r="Y166" s="1073"/>
      <c r="Z166" s="989"/>
      <c r="AA166" s="989"/>
      <c r="AB166" s="989"/>
      <c r="AC166" s="992"/>
      <c r="AD166" s="983"/>
      <c r="AE166" s="986"/>
      <c r="AF166" s="1049"/>
      <c r="AG166" s="983"/>
      <c r="AH166" s="1052"/>
      <c r="AI166" s="1049"/>
      <c r="AJ166" s="1049"/>
      <c r="AK166" s="1055"/>
      <c r="AL166" s="1058"/>
      <c r="AM166" s="1047"/>
      <c r="AN166" s="326"/>
      <c r="AO166" s="1044"/>
      <c r="AP166" s="1061"/>
      <c r="AQ166" s="977"/>
      <c r="AR166" s="736"/>
      <c r="AS166" s="736"/>
      <c r="AT166" s="736"/>
      <c r="AU166" s="736"/>
      <c r="AV166" s="736"/>
      <c r="AW166" s="736"/>
      <c r="AX166" s="1062"/>
      <c r="AY166" s="1044"/>
      <c r="AZ166"/>
      <c r="BA166"/>
      <c r="BB166"/>
      <c r="BC166"/>
      <c r="BD166"/>
      <c r="BE166"/>
      <c r="BF166"/>
      <c r="BG166"/>
    </row>
    <row r="167" spans="1:59" ht="30" customHeight="1" thickBot="1">
      <c r="A167" s="1078"/>
      <c r="B167" s="1016"/>
      <c r="C167" s="1017"/>
      <c r="D167" s="1017"/>
      <c r="E167" s="1017"/>
      <c r="F167" s="1018"/>
      <c r="G167" s="1019"/>
      <c r="H167" s="1019"/>
      <c r="I167" s="1019"/>
      <c r="J167" s="1019"/>
      <c r="K167" s="1019"/>
      <c r="L167" s="1020"/>
      <c r="M167" s="1021"/>
      <c r="N167" s="996"/>
      <c r="O167" s="981"/>
      <c r="P167" s="1065"/>
      <c r="Q167" s="1068"/>
      <c r="R167" s="1071"/>
      <c r="S167" s="1074"/>
      <c r="T167" s="990"/>
      <c r="U167" s="1074"/>
      <c r="V167" s="990"/>
      <c r="W167" s="1074"/>
      <c r="X167" s="990"/>
      <c r="Y167" s="1074"/>
      <c r="Z167" s="990"/>
      <c r="AA167" s="990"/>
      <c r="AB167" s="990"/>
      <c r="AC167" s="993"/>
      <c r="AD167" s="984"/>
      <c r="AE167" s="987"/>
      <c r="AF167" s="1050"/>
      <c r="AG167" s="984"/>
      <c r="AH167" s="1053"/>
      <c r="AI167" s="1050"/>
      <c r="AJ167" s="1050"/>
      <c r="AK167" s="1056"/>
      <c r="AL167" s="1059"/>
      <c r="AM167" s="573" t="str">
        <f t="shared" ref="AM167" si="113">IF(P164="","",
IF(OR(AF164="",
AND(AG164&lt;&gt;"",AH164=""),
AND(P164&lt;&gt;"",AI164=""),
AND(P164&lt;&gt;"処遇改善加算Ⅳ",AJ164=""),
AND(OR(P164="処遇改善加算Ⅰ",P164="処遇改善加算Ⅱ"),AU164="対象",AK164=""),
AND(P164="処遇改善加算Ⅰ",AL164="")),
"！記入が必要な欄（オレンジ色のセル）に空欄があります。空欄を埋めてください。",""))</f>
        <v/>
      </c>
      <c r="AN167" s="326"/>
      <c r="AO167" s="1044"/>
      <c r="AP167" s="1061"/>
      <c r="AQ167" s="1060"/>
      <c r="AR167" s="736"/>
      <c r="AS167" s="736"/>
      <c r="AT167" s="736"/>
      <c r="AU167" s="736"/>
      <c r="AV167" s="736"/>
      <c r="AW167" s="736"/>
      <c r="AX167" s="1062"/>
      <c r="AY167" s="1045"/>
      <c r="AZ167"/>
      <c r="BA167"/>
      <c r="BB167"/>
      <c r="BC167"/>
      <c r="BD167"/>
      <c r="BE167"/>
      <c r="BF167"/>
      <c r="BG167"/>
    </row>
    <row r="168" spans="1:59" ht="30" customHeight="1">
      <c r="A168" s="1075">
        <v>40</v>
      </c>
      <c r="B168" s="999" t="str">
        <f>IF(基本情報入力シート!B78="", "",基本情報入力シート!B78)</f>
        <v/>
      </c>
      <c r="C168" s="1000"/>
      <c r="D168" s="1000"/>
      <c r="E168" s="1000"/>
      <c r="F168" s="1001"/>
      <c r="G168" s="1007" t="str">
        <f>IF(基本情報入力シート!L78="", "",基本情報入力シート!L78)</f>
        <v/>
      </c>
      <c r="H168" s="1007" t="str">
        <f>IF(基本情報入力シート!Q78="", "",基本情報入力シート!Q78)</f>
        <v/>
      </c>
      <c r="I168" s="1007" t="str">
        <f>IF(基本情報入力シート!V78="", "",基本情報入力シート!V78)</f>
        <v/>
      </c>
      <c r="J168" s="1007" t="str">
        <f>IF(基本情報入力シート!W78="", "",基本情報入力シート!W78)</f>
        <v/>
      </c>
      <c r="K168" s="1007" t="str">
        <f>IF(基本情報入力シート!X78="", "",基本情報入力シート!X78)</f>
        <v/>
      </c>
      <c r="L168" s="1010" t="str">
        <f>IF(基本情報入力シート!AC78=0, "",基本情報入力シート!AC78)</f>
        <v/>
      </c>
      <c r="M168" s="1013"/>
      <c r="N168" s="994"/>
      <c r="O168" s="979" t="str">
        <f>IFERROR(VLOOKUP(K168,【参考】数式用２!$A$2:$AD$50,MATCH(N168,【参考】数式用２!$C$4:$AD$4,0)+2,0),"")</f>
        <v/>
      </c>
      <c r="P168" s="1063"/>
      <c r="Q168" s="1066" t="str">
        <f>IFERROR(VLOOKUP(K168,【参考】数式用２!$A$2:$AC$50,MATCH(P168,【参考】数式用２!$C$4:$AC$4,0)+2,0),"")</f>
        <v/>
      </c>
      <c r="R168" s="1069" t="s">
        <v>141</v>
      </c>
      <c r="S168" s="1072"/>
      <c r="T168" s="988" t="s">
        <v>217</v>
      </c>
      <c r="U168" s="1072"/>
      <c r="V168" s="988" t="s">
        <v>218</v>
      </c>
      <c r="W168" s="1072"/>
      <c r="X168" s="988" t="s">
        <v>217</v>
      </c>
      <c r="Y168" s="1072"/>
      <c r="Z168" s="988" t="s">
        <v>219</v>
      </c>
      <c r="AA168" s="988" t="s">
        <v>72</v>
      </c>
      <c r="AB168" s="988" t="str">
        <f>IF(S168&gt;=1,(W168*12+Y168)-(S168*12+U168)+1,"")</f>
        <v/>
      </c>
      <c r="AC168" s="991" t="s">
        <v>220</v>
      </c>
      <c r="AD168" s="982" t="str">
        <f>IFERROR(ROUNDDOWN(ROUND(L168*Q168,0),0)*AB168,"")</f>
        <v/>
      </c>
      <c r="AE168" s="985" t="str">
        <f>IFERROR(ROUNDDOWN(ROUNDDOWN(ROUND(L168*VLOOKUP(K168,【参考】数式用２!$A$2:$AC$50,MATCH("処遇改善加算Ⅳ",【参考】数式用２!$C$4:$O$4,0)+2,0),0),0)*AB168*0.5,0), "")</f>
        <v/>
      </c>
      <c r="AF168" s="1048"/>
      <c r="AG168" s="982" t="str">
        <f>IF(AND(AQ168&lt;&gt;"対象外", P168&lt;&gt;""),ROUNDDOWN(ROUND(L168*VLOOKUP(K168,【参考】数式用２!$A$2:$K$50,MATCH("ベア加算あり",【参考】数式用２!$C$4:$K$4,0)+2,0),0),0)*AB168,"")</f>
        <v/>
      </c>
      <c r="AH168" s="1051"/>
      <c r="AI168" s="1048"/>
      <c r="AJ168" s="1048"/>
      <c r="AK168" s="1054"/>
      <c r="AL168" s="1057"/>
      <c r="AM168" s="572" t="str">
        <f t="shared" ref="AM168" si="114">IF(Q168="","",IF(Q168&lt;O168,"！加算の要件上は問題ありませんが、令和６年度末の加算率と比較して、令和７年度の加算率が低くなっています。",""))</f>
        <v/>
      </c>
      <c r="AN168" s="326"/>
      <c r="AO168" s="1043" t="str">
        <f>IF(K168&lt;&gt;"","Q列に色付け","")</f>
        <v/>
      </c>
      <c r="AP168" s="1061" t="str">
        <f>IF(AND(AE168&lt;&gt;0,AE168&lt;&gt;""),IF(AF168="○","入力済","未入力"),"")</f>
        <v/>
      </c>
      <c r="AQ168" s="976" t="str">
        <f>IFERROR((VLOOKUP(N168, 【参考】数式用２!$BE$5:$BE$13, 1,FALSE)), "対象外")</f>
        <v>対象外</v>
      </c>
      <c r="AR168" s="736" t="str">
        <f>IF(AG168&lt;&gt;"",IF(AH168="○","入力済","未入力"),"")</f>
        <v/>
      </c>
      <c r="AS168" s="736" t="str">
        <f>IF(AND(P168&lt;&gt;"", AI168=""), "未入力", "入力済")</f>
        <v>入力済</v>
      </c>
      <c r="AT168" s="736" t="str">
        <f>IF(AND(P168&lt;&gt;"", P168&lt;&gt;"処遇改善加算Ⅳ", AJ168=""), "未入力", "入力済")</f>
        <v>入力済</v>
      </c>
      <c r="AU168" s="736" t="str">
        <f>IFERROR(VLOOKUP(K168, 【参考】数式用２!$BB$5:$BC$50, 2, FALSE), "")</f>
        <v/>
      </c>
      <c r="AV168" s="736" t="str">
        <f>IF(AND(P168&lt;&gt;"処遇改善加算Ⅲ",P168&lt;&gt;"処遇改善加算Ⅳ", P168&lt;&gt;"", AU168&lt;&gt;"対象外"), 1,"")</f>
        <v/>
      </c>
      <c r="AW168" s="736" t="str">
        <f>IFERROR("_"&amp;VLOOKUP(K168, 【参考】数式用２!$AG$2:$AH$50, 2, FALSE), "")</f>
        <v/>
      </c>
      <c r="AX168" s="1062" t="str">
        <f>IF(AND(P168="処遇改善加算Ⅰ", AL168=""), "未入力","入力済")</f>
        <v>入力済</v>
      </c>
      <c r="AY168" s="1043" t="str">
        <f>G168</f>
        <v/>
      </c>
      <c r="AZ168"/>
      <c r="BA168"/>
      <c r="BB168"/>
      <c r="BC168"/>
      <c r="BD168"/>
      <c r="BE168"/>
      <c r="BF168"/>
      <c r="BG168"/>
    </row>
    <row r="169" spans="1:59" ht="14.4" customHeight="1">
      <c r="A169" s="1076"/>
      <c r="B169" s="1002"/>
      <c r="C169" s="978"/>
      <c r="D169" s="978"/>
      <c r="E169" s="978"/>
      <c r="F169" s="1003"/>
      <c r="G169" s="1008"/>
      <c r="H169" s="1008"/>
      <c r="I169" s="1008"/>
      <c r="J169" s="1008"/>
      <c r="K169" s="1008"/>
      <c r="L169" s="1011"/>
      <c r="M169" s="1014"/>
      <c r="N169" s="995"/>
      <c r="O169" s="980"/>
      <c r="P169" s="1064"/>
      <c r="Q169" s="1067"/>
      <c r="R169" s="1070"/>
      <c r="S169" s="1073"/>
      <c r="T169" s="989"/>
      <c r="U169" s="1073"/>
      <c r="V169" s="989"/>
      <c r="W169" s="1073"/>
      <c r="X169" s="989"/>
      <c r="Y169" s="1073"/>
      <c r="Z169" s="989"/>
      <c r="AA169" s="989"/>
      <c r="AB169" s="989"/>
      <c r="AC169" s="992"/>
      <c r="AD169" s="983"/>
      <c r="AE169" s="986"/>
      <c r="AF169" s="1049"/>
      <c r="AG169" s="983"/>
      <c r="AH169" s="1052"/>
      <c r="AI169" s="1049"/>
      <c r="AJ169" s="1049"/>
      <c r="AK169" s="1055"/>
      <c r="AL169" s="1058"/>
      <c r="AM169" s="1046" t="str">
        <f t="shared" ref="AM169" si="115">IF(AND(P168&lt;&gt;"", OR(W168&lt;&gt;8,Y168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69" s="326"/>
      <c r="AO169" s="1044"/>
      <c r="AP169" s="1061"/>
      <c r="AQ169" s="977"/>
      <c r="AR169" s="736"/>
      <c r="AS169" s="736"/>
      <c r="AT169" s="736"/>
      <c r="AU169" s="736"/>
      <c r="AV169" s="736"/>
      <c r="AW169" s="736"/>
      <c r="AX169" s="1062"/>
      <c r="AY169" s="1044"/>
      <c r="AZ169"/>
      <c r="BA169"/>
      <c r="BB169"/>
      <c r="BC169"/>
      <c r="BD169"/>
      <c r="BE169"/>
      <c r="BF169"/>
      <c r="BG169"/>
    </row>
    <row r="170" spans="1:59" ht="14.4" customHeight="1">
      <c r="A170" s="1077"/>
      <c r="B170" s="1002"/>
      <c r="C170" s="978"/>
      <c r="D170" s="978"/>
      <c r="E170" s="978"/>
      <c r="F170" s="1003"/>
      <c r="G170" s="1008"/>
      <c r="H170" s="1008"/>
      <c r="I170" s="1008"/>
      <c r="J170" s="1008"/>
      <c r="K170" s="1008"/>
      <c r="L170" s="1011"/>
      <c r="M170" s="1014"/>
      <c r="N170" s="995"/>
      <c r="O170" s="980"/>
      <c r="P170" s="1064"/>
      <c r="Q170" s="1067"/>
      <c r="R170" s="1070"/>
      <c r="S170" s="1073"/>
      <c r="T170" s="989"/>
      <c r="U170" s="1073"/>
      <c r="V170" s="989"/>
      <c r="W170" s="1073"/>
      <c r="X170" s="989"/>
      <c r="Y170" s="1073"/>
      <c r="Z170" s="989"/>
      <c r="AA170" s="989"/>
      <c r="AB170" s="989"/>
      <c r="AC170" s="992"/>
      <c r="AD170" s="983"/>
      <c r="AE170" s="986"/>
      <c r="AF170" s="1049"/>
      <c r="AG170" s="983"/>
      <c r="AH170" s="1052"/>
      <c r="AI170" s="1049"/>
      <c r="AJ170" s="1049"/>
      <c r="AK170" s="1055"/>
      <c r="AL170" s="1058"/>
      <c r="AM170" s="1047"/>
      <c r="AN170" s="326"/>
      <c r="AO170" s="1044"/>
      <c r="AP170" s="1061"/>
      <c r="AQ170" s="977"/>
      <c r="AR170" s="736"/>
      <c r="AS170" s="736"/>
      <c r="AT170" s="736"/>
      <c r="AU170" s="736"/>
      <c r="AV170" s="736"/>
      <c r="AW170" s="736"/>
      <c r="AX170" s="1062"/>
      <c r="AY170" s="1044"/>
      <c r="AZ170"/>
      <c r="BA170"/>
      <c r="BB170"/>
      <c r="BC170"/>
      <c r="BD170"/>
      <c r="BE170"/>
      <c r="BF170"/>
      <c r="BG170"/>
    </row>
    <row r="171" spans="1:59" ht="30" customHeight="1" thickBot="1">
      <c r="A171" s="1078"/>
      <c r="B171" s="1016"/>
      <c r="C171" s="1017"/>
      <c r="D171" s="1017"/>
      <c r="E171" s="1017"/>
      <c r="F171" s="1018"/>
      <c r="G171" s="1019"/>
      <c r="H171" s="1019"/>
      <c r="I171" s="1019"/>
      <c r="J171" s="1019"/>
      <c r="K171" s="1019"/>
      <c r="L171" s="1020"/>
      <c r="M171" s="1021"/>
      <c r="N171" s="996"/>
      <c r="O171" s="981"/>
      <c r="P171" s="1065"/>
      <c r="Q171" s="1068"/>
      <c r="R171" s="1071"/>
      <c r="S171" s="1074"/>
      <c r="T171" s="990"/>
      <c r="U171" s="1074"/>
      <c r="V171" s="990"/>
      <c r="W171" s="1074"/>
      <c r="X171" s="990"/>
      <c r="Y171" s="1074"/>
      <c r="Z171" s="990"/>
      <c r="AA171" s="990"/>
      <c r="AB171" s="990"/>
      <c r="AC171" s="993"/>
      <c r="AD171" s="984"/>
      <c r="AE171" s="987"/>
      <c r="AF171" s="1050"/>
      <c r="AG171" s="984"/>
      <c r="AH171" s="1053"/>
      <c r="AI171" s="1050"/>
      <c r="AJ171" s="1050"/>
      <c r="AK171" s="1056"/>
      <c r="AL171" s="1059"/>
      <c r="AM171" s="573" t="str">
        <f t="shared" ref="AM171" si="116">IF(P168="","",
IF(OR(AF168="",
AND(AG168&lt;&gt;"",AH168=""),
AND(P168&lt;&gt;"",AI168=""),
AND(P168&lt;&gt;"処遇改善加算Ⅳ",AJ168=""),
AND(OR(P168="処遇改善加算Ⅰ",P168="処遇改善加算Ⅱ"),AU168="対象",AK168=""),
AND(P168="処遇改善加算Ⅰ",AL168="")),
"！記入が必要な欄（オレンジ色のセル）に空欄があります。空欄を埋めてください。",""))</f>
        <v/>
      </c>
      <c r="AN171" s="326"/>
      <c r="AO171" s="1045"/>
      <c r="AP171" s="1061"/>
      <c r="AQ171" s="1060"/>
      <c r="AR171" s="736"/>
      <c r="AS171" s="736"/>
      <c r="AT171" s="736"/>
      <c r="AU171" s="736"/>
      <c r="AV171" s="736"/>
      <c r="AW171" s="736"/>
      <c r="AX171" s="1062"/>
      <c r="AY171" s="1045"/>
      <c r="AZ171"/>
      <c r="BA171"/>
      <c r="BB171"/>
      <c r="BC171"/>
      <c r="BD171"/>
      <c r="BE171"/>
      <c r="BF171"/>
      <c r="BG171"/>
    </row>
    <row r="172" spans="1:59" ht="30" customHeight="1">
      <c r="A172" s="1075">
        <v>41</v>
      </c>
      <c r="B172" s="999" t="str">
        <f>IF(基本情報入力シート!B79="", "",基本情報入力シート!B79)</f>
        <v/>
      </c>
      <c r="C172" s="1000"/>
      <c r="D172" s="1000"/>
      <c r="E172" s="1000"/>
      <c r="F172" s="1001"/>
      <c r="G172" s="1007" t="str">
        <f>IF(基本情報入力シート!L79="", "",基本情報入力シート!L79)</f>
        <v/>
      </c>
      <c r="H172" s="1007" t="str">
        <f>IF(基本情報入力シート!Q79="", "",基本情報入力シート!Q79)</f>
        <v/>
      </c>
      <c r="I172" s="1007" t="str">
        <f>IF(基本情報入力シート!V79="", "",基本情報入力シート!V79)</f>
        <v/>
      </c>
      <c r="J172" s="1007" t="str">
        <f>IF(基本情報入力シート!W79="", "",基本情報入力シート!W79)</f>
        <v/>
      </c>
      <c r="K172" s="1007" t="str">
        <f>IF(基本情報入力シート!X79="", "",基本情報入力シート!X79)</f>
        <v/>
      </c>
      <c r="L172" s="1010" t="str">
        <f>IF(基本情報入力シート!AC79=0, "",基本情報入力シート!AC79)</f>
        <v/>
      </c>
      <c r="M172" s="1013"/>
      <c r="N172" s="994"/>
      <c r="O172" s="979" t="str">
        <f>IFERROR(VLOOKUP(K172,【参考】数式用２!$A$2:$AD$50,MATCH(N172,【参考】数式用２!$C$4:$AD$4,0)+2,0),"")</f>
        <v/>
      </c>
      <c r="P172" s="1063"/>
      <c r="Q172" s="1066" t="str">
        <f>IFERROR(VLOOKUP(K172,【参考】数式用２!$A$2:$AC$50,MATCH(P172,【参考】数式用２!$C$4:$AC$4,0)+2,0),"")</f>
        <v/>
      </c>
      <c r="R172" s="1069" t="s">
        <v>141</v>
      </c>
      <c r="S172" s="1072"/>
      <c r="T172" s="988" t="s">
        <v>217</v>
      </c>
      <c r="U172" s="1072"/>
      <c r="V172" s="988" t="s">
        <v>218</v>
      </c>
      <c r="W172" s="1072"/>
      <c r="X172" s="988" t="s">
        <v>217</v>
      </c>
      <c r="Y172" s="1072"/>
      <c r="Z172" s="988" t="s">
        <v>219</v>
      </c>
      <c r="AA172" s="988" t="s">
        <v>72</v>
      </c>
      <c r="AB172" s="988" t="str">
        <f>IF(S172&gt;=1,(W172*12+Y172)-(S172*12+U172)+1,"")</f>
        <v/>
      </c>
      <c r="AC172" s="991" t="s">
        <v>220</v>
      </c>
      <c r="AD172" s="982" t="str">
        <f>IFERROR(ROUNDDOWN(ROUND(L172*Q172,0),0)*AB172,"")</f>
        <v/>
      </c>
      <c r="AE172" s="985" t="str">
        <f>IFERROR(ROUNDDOWN(ROUNDDOWN(ROUND(L172*VLOOKUP(K172,【参考】数式用２!$A$2:$AC$50,MATCH("処遇改善加算Ⅳ",【参考】数式用２!$C$4:$O$4,0)+2,0),0),0)*AB172*0.5,0), "")</f>
        <v/>
      </c>
      <c r="AF172" s="1048"/>
      <c r="AG172" s="982" t="str">
        <f>IF(AND(AQ172&lt;&gt;"対象外", P172&lt;&gt;""),ROUNDDOWN(ROUND(L172*VLOOKUP(K172,【参考】数式用２!$A$2:$K$50,MATCH("ベア加算あり",【参考】数式用２!$C$4:$K$4,0)+2,0),0),0)*AB172,"")</f>
        <v/>
      </c>
      <c r="AH172" s="1051"/>
      <c r="AI172" s="1048"/>
      <c r="AJ172" s="1048"/>
      <c r="AK172" s="1054"/>
      <c r="AL172" s="1057"/>
      <c r="AM172" s="572" t="str">
        <f t="shared" ref="AM172" si="117">IF(Q172="","",IF(Q172&lt;O172,"！加算の要件上は問題ありませんが、令和６年度末の加算率と比較して、令和７年度の加算率が低くなっています。",""))</f>
        <v/>
      </c>
      <c r="AN172" s="326"/>
      <c r="AO172" s="1044" t="str">
        <f>IF(K172&lt;&gt;"","Q列に色付け","")</f>
        <v/>
      </c>
      <c r="AP172" s="1061" t="str">
        <f>IF(AND(AE172&lt;&gt;0,AE172&lt;&gt;""),IF(AF172="○","入力済","未入力"),"")</f>
        <v/>
      </c>
      <c r="AQ172" s="976" t="str">
        <f>IFERROR((VLOOKUP(N172, 【参考】数式用２!$BE$5:$BE$13, 1,FALSE)), "対象外")</f>
        <v>対象外</v>
      </c>
      <c r="AR172" s="736" t="str">
        <f>IF(AG172&lt;&gt;"",IF(AH172="○","入力済","未入力"),"")</f>
        <v/>
      </c>
      <c r="AS172" s="736" t="str">
        <f>IF(AND(P172&lt;&gt;"", AI172=""), "未入力", "入力済")</f>
        <v>入力済</v>
      </c>
      <c r="AT172" s="736" t="str">
        <f>IF(AND(P172&lt;&gt;"", P172&lt;&gt;"処遇改善加算Ⅳ", AJ172=""), "未入力", "入力済")</f>
        <v>入力済</v>
      </c>
      <c r="AU172" s="736" t="str">
        <f>IFERROR(VLOOKUP(K172, 【参考】数式用２!$BB$5:$BC$50, 2, FALSE), "")</f>
        <v/>
      </c>
      <c r="AV172" s="736" t="str">
        <f>IF(AND(P172&lt;&gt;"処遇改善加算Ⅲ",P172&lt;&gt;"処遇改善加算Ⅳ", P172&lt;&gt;"", AU172&lt;&gt;"対象外"), 1,"")</f>
        <v/>
      </c>
      <c r="AW172" s="736" t="str">
        <f>IFERROR("_"&amp;VLOOKUP(K172, 【参考】数式用２!$AG$2:$AH$50, 2, FALSE), "")</f>
        <v/>
      </c>
      <c r="AX172" s="1062" t="str">
        <f>IF(AND(P172="処遇改善加算Ⅰ", AL172=""), "未入力","入力済")</f>
        <v>入力済</v>
      </c>
      <c r="AY172" s="1043" t="str">
        <f>G172</f>
        <v/>
      </c>
      <c r="AZ172"/>
      <c r="BA172"/>
      <c r="BB172"/>
      <c r="BC172"/>
      <c r="BD172"/>
      <c r="BE172"/>
      <c r="BF172"/>
      <c r="BG172"/>
    </row>
    <row r="173" spans="1:59" ht="14.4" customHeight="1">
      <c r="A173" s="1076"/>
      <c r="B173" s="1002"/>
      <c r="C173" s="978"/>
      <c r="D173" s="978"/>
      <c r="E173" s="978"/>
      <c r="F173" s="1003"/>
      <c r="G173" s="1008"/>
      <c r="H173" s="1008"/>
      <c r="I173" s="1008"/>
      <c r="J173" s="1008"/>
      <c r="K173" s="1008"/>
      <c r="L173" s="1011"/>
      <c r="M173" s="1014"/>
      <c r="N173" s="995"/>
      <c r="O173" s="980"/>
      <c r="P173" s="1064"/>
      <c r="Q173" s="1067"/>
      <c r="R173" s="1070"/>
      <c r="S173" s="1073"/>
      <c r="T173" s="989"/>
      <c r="U173" s="1073"/>
      <c r="V173" s="989"/>
      <c r="W173" s="1073"/>
      <c r="X173" s="989"/>
      <c r="Y173" s="1073"/>
      <c r="Z173" s="989"/>
      <c r="AA173" s="989"/>
      <c r="AB173" s="989"/>
      <c r="AC173" s="992"/>
      <c r="AD173" s="983"/>
      <c r="AE173" s="986"/>
      <c r="AF173" s="1049"/>
      <c r="AG173" s="983"/>
      <c r="AH173" s="1052"/>
      <c r="AI173" s="1049"/>
      <c r="AJ173" s="1049"/>
      <c r="AK173" s="1055"/>
      <c r="AL173" s="1058"/>
      <c r="AM173" s="1046" t="str">
        <f t="shared" ref="AM173" si="118">IF(AND(P172&lt;&gt;"", OR(W172&lt;&gt;8,Y172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3" s="326"/>
      <c r="AO173" s="1044"/>
      <c r="AP173" s="1061"/>
      <c r="AQ173" s="977"/>
      <c r="AR173" s="736"/>
      <c r="AS173" s="736"/>
      <c r="AT173" s="736"/>
      <c r="AU173" s="736"/>
      <c r="AV173" s="736"/>
      <c r="AW173" s="736"/>
      <c r="AX173" s="1062"/>
      <c r="AY173" s="1044"/>
      <c r="AZ173"/>
      <c r="BA173"/>
      <c r="BB173"/>
      <c r="BC173"/>
      <c r="BD173"/>
      <c r="BE173"/>
      <c r="BF173"/>
      <c r="BG173"/>
    </row>
    <row r="174" spans="1:59" ht="14.4" customHeight="1">
      <c r="A174" s="1077"/>
      <c r="B174" s="1002"/>
      <c r="C174" s="978"/>
      <c r="D174" s="978"/>
      <c r="E174" s="978"/>
      <c r="F174" s="1003"/>
      <c r="G174" s="1008"/>
      <c r="H174" s="1008"/>
      <c r="I174" s="1008"/>
      <c r="J174" s="1008"/>
      <c r="K174" s="1008"/>
      <c r="L174" s="1011"/>
      <c r="M174" s="1014"/>
      <c r="N174" s="995"/>
      <c r="O174" s="980"/>
      <c r="P174" s="1064"/>
      <c r="Q174" s="1067"/>
      <c r="R174" s="1070"/>
      <c r="S174" s="1073"/>
      <c r="T174" s="989"/>
      <c r="U174" s="1073"/>
      <c r="V174" s="989"/>
      <c r="W174" s="1073"/>
      <c r="X174" s="989"/>
      <c r="Y174" s="1073"/>
      <c r="Z174" s="989"/>
      <c r="AA174" s="989"/>
      <c r="AB174" s="989"/>
      <c r="AC174" s="992"/>
      <c r="AD174" s="983"/>
      <c r="AE174" s="986"/>
      <c r="AF174" s="1049"/>
      <c r="AG174" s="983"/>
      <c r="AH174" s="1052"/>
      <c r="AI174" s="1049"/>
      <c r="AJ174" s="1049"/>
      <c r="AK174" s="1055"/>
      <c r="AL174" s="1058"/>
      <c r="AM174" s="1047"/>
      <c r="AN174" s="326"/>
      <c r="AO174" s="1044"/>
      <c r="AP174" s="1061"/>
      <c r="AQ174" s="977"/>
      <c r="AR174" s="736"/>
      <c r="AS174" s="736"/>
      <c r="AT174" s="736"/>
      <c r="AU174" s="736"/>
      <c r="AV174" s="736"/>
      <c r="AW174" s="736"/>
      <c r="AX174" s="1062"/>
      <c r="AY174" s="1044"/>
      <c r="AZ174"/>
      <c r="BA174"/>
      <c r="BB174"/>
      <c r="BC174"/>
      <c r="BD174"/>
      <c r="BE174"/>
      <c r="BF174"/>
      <c r="BG174"/>
    </row>
    <row r="175" spans="1:59" ht="30" customHeight="1" thickBot="1">
      <c r="A175" s="1078"/>
      <c r="B175" s="1016"/>
      <c r="C175" s="1017"/>
      <c r="D175" s="1017"/>
      <c r="E175" s="1017"/>
      <c r="F175" s="1018"/>
      <c r="G175" s="1019"/>
      <c r="H175" s="1019"/>
      <c r="I175" s="1019"/>
      <c r="J175" s="1019"/>
      <c r="K175" s="1019"/>
      <c r="L175" s="1020"/>
      <c r="M175" s="1021"/>
      <c r="N175" s="996"/>
      <c r="O175" s="981"/>
      <c r="P175" s="1065"/>
      <c r="Q175" s="1068"/>
      <c r="R175" s="1071"/>
      <c r="S175" s="1074"/>
      <c r="T175" s="990"/>
      <c r="U175" s="1074"/>
      <c r="V175" s="990"/>
      <c r="W175" s="1074"/>
      <c r="X175" s="990"/>
      <c r="Y175" s="1074"/>
      <c r="Z175" s="990"/>
      <c r="AA175" s="990"/>
      <c r="AB175" s="990"/>
      <c r="AC175" s="993"/>
      <c r="AD175" s="984"/>
      <c r="AE175" s="987"/>
      <c r="AF175" s="1050"/>
      <c r="AG175" s="984"/>
      <c r="AH175" s="1053"/>
      <c r="AI175" s="1050"/>
      <c r="AJ175" s="1050"/>
      <c r="AK175" s="1056"/>
      <c r="AL175" s="1059"/>
      <c r="AM175" s="573" t="str">
        <f t="shared" ref="AM175" si="119">IF(P172="","",
IF(OR(AF172="",
AND(AG172&lt;&gt;"",AH172=""),
AND(P172&lt;&gt;"",AI172=""),
AND(P172&lt;&gt;"処遇改善加算Ⅳ",AJ172=""),
AND(OR(P172="処遇改善加算Ⅰ",P172="処遇改善加算Ⅱ"),AU172="対象",AK172=""),
AND(P172="処遇改善加算Ⅰ",AL172="")),
"！記入が必要な欄（オレンジ色のセル）に空欄があります。空欄を埋めてください。",""))</f>
        <v/>
      </c>
      <c r="AN175" s="326"/>
      <c r="AO175" s="1044"/>
      <c r="AP175" s="1061"/>
      <c r="AQ175" s="1060"/>
      <c r="AR175" s="736"/>
      <c r="AS175" s="736"/>
      <c r="AT175" s="736"/>
      <c r="AU175" s="736"/>
      <c r="AV175" s="736"/>
      <c r="AW175" s="736"/>
      <c r="AX175" s="1062"/>
      <c r="AY175" s="1045"/>
      <c r="AZ175"/>
      <c r="BA175"/>
      <c r="BB175"/>
      <c r="BC175"/>
      <c r="BD175"/>
      <c r="BE175"/>
      <c r="BF175"/>
      <c r="BG175"/>
    </row>
    <row r="176" spans="1:59" ht="30" customHeight="1">
      <c r="A176" s="1075">
        <v>42</v>
      </c>
      <c r="B176" s="999" t="str">
        <f>IF(基本情報入力シート!B80="", "",基本情報入力シート!B80)</f>
        <v/>
      </c>
      <c r="C176" s="1000"/>
      <c r="D176" s="1000"/>
      <c r="E176" s="1000"/>
      <c r="F176" s="1001"/>
      <c r="G176" s="1007" t="str">
        <f>IF(基本情報入力シート!L80="", "",基本情報入力シート!L80)</f>
        <v/>
      </c>
      <c r="H176" s="1007" t="str">
        <f>IF(基本情報入力シート!Q80="", "",基本情報入力シート!Q80)</f>
        <v/>
      </c>
      <c r="I176" s="1007" t="str">
        <f>IF(基本情報入力シート!V80="", "",基本情報入力シート!V80)</f>
        <v/>
      </c>
      <c r="J176" s="1007" t="str">
        <f>IF(基本情報入力シート!W80="", "",基本情報入力シート!W80)</f>
        <v/>
      </c>
      <c r="K176" s="1007" t="str">
        <f>IF(基本情報入力シート!X80="", "",基本情報入力シート!X80)</f>
        <v/>
      </c>
      <c r="L176" s="1010" t="str">
        <f>IF(基本情報入力シート!AC80=0, "",基本情報入力シート!AC80)</f>
        <v/>
      </c>
      <c r="M176" s="1013"/>
      <c r="N176" s="994"/>
      <c r="O176" s="979" t="str">
        <f>IFERROR(VLOOKUP(K176,【参考】数式用２!$A$2:$AD$50,MATCH(N176,【参考】数式用２!$C$4:$AD$4,0)+2,0),"")</f>
        <v/>
      </c>
      <c r="P176" s="1063"/>
      <c r="Q176" s="1066" t="str">
        <f>IFERROR(VLOOKUP(K176,【参考】数式用２!$A$2:$AC$50,MATCH(P176,【参考】数式用２!$C$4:$AC$4,0)+2,0),"")</f>
        <v/>
      </c>
      <c r="R176" s="1069" t="s">
        <v>141</v>
      </c>
      <c r="S176" s="1072"/>
      <c r="T176" s="988" t="s">
        <v>217</v>
      </c>
      <c r="U176" s="1072"/>
      <c r="V176" s="988" t="s">
        <v>218</v>
      </c>
      <c r="W176" s="1072"/>
      <c r="X176" s="988" t="s">
        <v>217</v>
      </c>
      <c r="Y176" s="1072"/>
      <c r="Z176" s="988" t="s">
        <v>219</v>
      </c>
      <c r="AA176" s="988" t="s">
        <v>72</v>
      </c>
      <c r="AB176" s="988" t="str">
        <f>IF(S176&gt;=1,(W176*12+Y176)-(S176*12+U176)+1,"")</f>
        <v/>
      </c>
      <c r="AC176" s="991" t="s">
        <v>220</v>
      </c>
      <c r="AD176" s="982" t="str">
        <f>IFERROR(ROUNDDOWN(ROUND(L176*Q176,0),0)*AB176,"")</f>
        <v/>
      </c>
      <c r="AE176" s="985" t="str">
        <f>IFERROR(ROUNDDOWN(ROUNDDOWN(ROUND(L176*VLOOKUP(K176,【参考】数式用２!$A$2:$AC$50,MATCH("処遇改善加算Ⅳ",【参考】数式用２!$C$4:$O$4,0)+2,0),0),0)*AB176*0.5,0), "")</f>
        <v/>
      </c>
      <c r="AF176" s="1048"/>
      <c r="AG176" s="982" t="str">
        <f>IF(AND(AQ176&lt;&gt;"対象外", P176&lt;&gt;""),ROUNDDOWN(ROUND(L176*VLOOKUP(K176,【参考】数式用２!$A$2:$K$50,MATCH("ベア加算あり",【参考】数式用２!$C$4:$K$4,0)+2,0),0),0)*AB176,"")</f>
        <v/>
      </c>
      <c r="AH176" s="1051"/>
      <c r="AI176" s="1048"/>
      <c r="AJ176" s="1048"/>
      <c r="AK176" s="1054"/>
      <c r="AL176" s="1057"/>
      <c r="AM176" s="572" t="str">
        <f t="shared" ref="AM176" si="120">IF(Q176="","",IF(Q176&lt;O176,"！加算の要件上は問題ありませんが、令和６年度末の加算率と比較して、令和７年度の加算率が低くなっています。",""))</f>
        <v/>
      </c>
      <c r="AN176" s="326"/>
      <c r="AO176" s="1043" t="str">
        <f>IF(K176&lt;&gt;"","Q列に色付け","")</f>
        <v/>
      </c>
      <c r="AP176" s="1061" t="str">
        <f>IF(AND(AE176&lt;&gt;0,AE176&lt;&gt;""),IF(AF176="○","入力済","未入力"),"")</f>
        <v/>
      </c>
      <c r="AQ176" s="976" t="str">
        <f>IFERROR((VLOOKUP(N176, 【参考】数式用２!$BE$5:$BE$13, 1,FALSE)), "対象外")</f>
        <v>対象外</v>
      </c>
      <c r="AR176" s="736" t="str">
        <f>IF(AG176&lt;&gt;"",IF(AH176="○","入力済","未入力"),"")</f>
        <v/>
      </c>
      <c r="AS176" s="736" t="str">
        <f>IF(AND(P176&lt;&gt;"", AI176=""), "未入力", "入力済")</f>
        <v>入力済</v>
      </c>
      <c r="AT176" s="736" t="str">
        <f>IF(AND(P176&lt;&gt;"", P176&lt;&gt;"処遇改善加算Ⅳ", AJ176=""), "未入力", "入力済")</f>
        <v>入力済</v>
      </c>
      <c r="AU176" s="736" t="str">
        <f>IFERROR(VLOOKUP(K176, 【参考】数式用２!$BB$5:$BC$50, 2, FALSE), "")</f>
        <v/>
      </c>
      <c r="AV176" s="736" t="str">
        <f>IF(AND(P176&lt;&gt;"処遇改善加算Ⅲ",P176&lt;&gt;"処遇改善加算Ⅳ", P176&lt;&gt;"", AU176&lt;&gt;"対象外"), 1,"")</f>
        <v/>
      </c>
      <c r="AW176" s="736" t="str">
        <f>IFERROR("_"&amp;VLOOKUP(K176, 【参考】数式用２!$AG$2:$AH$50, 2, FALSE), "")</f>
        <v/>
      </c>
      <c r="AX176" s="1062" t="str">
        <f>IF(AND(P176="処遇改善加算Ⅰ", AL176=""), "未入力","入力済")</f>
        <v>入力済</v>
      </c>
      <c r="AY176" s="1043" t="str">
        <f>G176</f>
        <v/>
      </c>
      <c r="AZ176"/>
      <c r="BA176"/>
      <c r="BB176"/>
      <c r="BC176"/>
      <c r="BD176"/>
      <c r="BE176"/>
      <c r="BF176"/>
      <c r="BG176"/>
    </row>
    <row r="177" spans="1:59" ht="14.4" customHeight="1">
      <c r="A177" s="1076"/>
      <c r="B177" s="1002"/>
      <c r="C177" s="978"/>
      <c r="D177" s="978"/>
      <c r="E177" s="978"/>
      <c r="F177" s="1003"/>
      <c r="G177" s="1008"/>
      <c r="H177" s="1008"/>
      <c r="I177" s="1008"/>
      <c r="J177" s="1008"/>
      <c r="K177" s="1008"/>
      <c r="L177" s="1011"/>
      <c r="M177" s="1014"/>
      <c r="N177" s="995"/>
      <c r="O177" s="980"/>
      <c r="P177" s="1064"/>
      <c r="Q177" s="1067"/>
      <c r="R177" s="1070"/>
      <c r="S177" s="1073"/>
      <c r="T177" s="989"/>
      <c r="U177" s="1073"/>
      <c r="V177" s="989"/>
      <c r="W177" s="1073"/>
      <c r="X177" s="989"/>
      <c r="Y177" s="1073"/>
      <c r="Z177" s="989"/>
      <c r="AA177" s="989"/>
      <c r="AB177" s="989"/>
      <c r="AC177" s="992"/>
      <c r="AD177" s="983"/>
      <c r="AE177" s="986"/>
      <c r="AF177" s="1049"/>
      <c r="AG177" s="983"/>
      <c r="AH177" s="1052"/>
      <c r="AI177" s="1049"/>
      <c r="AJ177" s="1049"/>
      <c r="AK177" s="1055"/>
      <c r="AL177" s="1058"/>
      <c r="AM177" s="1046" t="str">
        <f t="shared" ref="AM177" si="121">IF(AND(P176&lt;&gt;"", OR(W176&lt;&gt;8,Y176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77" s="326"/>
      <c r="AO177" s="1044"/>
      <c r="AP177" s="1061"/>
      <c r="AQ177" s="977"/>
      <c r="AR177" s="736"/>
      <c r="AS177" s="736"/>
      <c r="AT177" s="736"/>
      <c r="AU177" s="736"/>
      <c r="AV177" s="736"/>
      <c r="AW177" s="736"/>
      <c r="AX177" s="1062"/>
      <c r="AY177" s="1044"/>
      <c r="AZ177"/>
      <c r="BA177"/>
      <c r="BB177"/>
      <c r="BC177"/>
      <c r="BD177"/>
      <c r="BE177"/>
      <c r="BF177"/>
      <c r="BG177"/>
    </row>
    <row r="178" spans="1:59" ht="14.4" customHeight="1">
      <c r="A178" s="1077"/>
      <c r="B178" s="1002"/>
      <c r="C178" s="978"/>
      <c r="D178" s="978"/>
      <c r="E178" s="978"/>
      <c r="F178" s="1003"/>
      <c r="G178" s="1008"/>
      <c r="H178" s="1008"/>
      <c r="I178" s="1008"/>
      <c r="J178" s="1008"/>
      <c r="K178" s="1008"/>
      <c r="L178" s="1011"/>
      <c r="M178" s="1014"/>
      <c r="N178" s="995"/>
      <c r="O178" s="980"/>
      <c r="P178" s="1064"/>
      <c r="Q178" s="1067"/>
      <c r="R178" s="1070"/>
      <c r="S178" s="1073"/>
      <c r="T178" s="989"/>
      <c r="U178" s="1073"/>
      <c r="V178" s="989"/>
      <c r="W178" s="1073"/>
      <c r="X178" s="989"/>
      <c r="Y178" s="1073"/>
      <c r="Z178" s="989"/>
      <c r="AA178" s="989"/>
      <c r="AB178" s="989"/>
      <c r="AC178" s="992"/>
      <c r="AD178" s="983"/>
      <c r="AE178" s="986"/>
      <c r="AF178" s="1049"/>
      <c r="AG178" s="983"/>
      <c r="AH178" s="1052"/>
      <c r="AI178" s="1049"/>
      <c r="AJ178" s="1049"/>
      <c r="AK178" s="1055"/>
      <c r="AL178" s="1058"/>
      <c r="AM178" s="1047"/>
      <c r="AN178" s="326"/>
      <c r="AO178" s="1044"/>
      <c r="AP178" s="1061"/>
      <c r="AQ178" s="977"/>
      <c r="AR178" s="736"/>
      <c r="AS178" s="736"/>
      <c r="AT178" s="736"/>
      <c r="AU178" s="736"/>
      <c r="AV178" s="736"/>
      <c r="AW178" s="736"/>
      <c r="AX178" s="1062"/>
      <c r="AY178" s="1044"/>
      <c r="AZ178"/>
      <c r="BA178"/>
      <c r="BB178"/>
      <c r="BC178"/>
      <c r="BD178"/>
      <c r="BE178"/>
      <c r="BF178"/>
      <c r="BG178"/>
    </row>
    <row r="179" spans="1:59" ht="30" customHeight="1" thickBot="1">
      <c r="A179" s="1078"/>
      <c r="B179" s="1016"/>
      <c r="C179" s="1017"/>
      <c r="D179" s="1017"/>
      <c r="E179" s="1017"/>
      <c r="F179" s="1018"/>
      <c r="G179" s="1019"/>
      <c r="H179" s="1019"/>
      <c r="I179" s="1019"/>
      <c r="J179" s="1019"/>
      <c r="K179" s="1019"/>
      <c r="L179" s="1020"/>
      <c r="M179" s="1021"/>
      <c r="N179" s="996"/>
      <c r="O179" s="981"/>
      <c r="P179" s="1065"/>
      <c r="Q179" s="1068"/>
      <c r="R179" s="1071"/>
      <c r="S179" s="1074"/>
      <c r="T179" s="990"/>
      <c r="U179" s="1074"/>
      <c r="V179" s="990"/>
      <c r="W179" s="1074"/>
      <c r="X179" s="990"/>
      <c r="Y179" s="1074"/>
      <c r="Z179" s="990"/>
      <c r="AA179" s="990"/>
      <c r="AB179" s="990"/>
      <c r="AC179" s="993"/>
      <c r="AD179" s="984"/>
      <c r="AE179" s="987"/>
      <c r="AF179" s="1050"/>
      <c r="AG179" s="984"/>
      <c r="AH179" s="1053"/>
      <c r="AI179" s="1050"/>
      <c r="AJ179" s="1050"/>
      <c r="AK179" s="1056"/>
      <c r="AL179" s="1059"/>
      <c r="AM179" s="573" t="str">
        <f t="shared" ref="AM179" si="122">IF(P176="","",
IF(OR(AF176="",
AND(AG176&lt;&gt;"",AH176=""),
AND(P176&lt;&gt;"",AI176=""),
AND(P176&lt;&gt;"処遇改善加算Ⅳ",AJ176=""),
AND(OR(P176="処遇改善加算Ⅰ",P176="処遇改善加算Ⅱ"),AU176="対象",AK176=""),
AND(P176="処遇改善加算Ⅰ",AL176="")),
"！記入が必要な欄（オレンジ色のセル）に空欄があります。空欄を埋めてください。",""))</f>
        <v/>
      </c>
      <c r="AN179" s="326"/>
      <c r="AO179" s="1045"/>
      <c r="AP179" s="1061"/>
      <c r="AQ179" s="1060"/>
      <c r="AR179" s="736"/>
      <c r="AS179" s="736"/>
      <c r="AT179" s="736"/>
      <c r="AU179" s="736"/>
      <c r="AV179" s="736"/>
      <c r="AW179" s="736"/>
      <c r="AX179" s="1062"/>
      <c r="AY179" s="1045"/>
      <c r="AZ179"/>
      <c r="BA179"/>
      <c r="BB179"/>
      <c r="BC179"/>
      <c r="BD179"/>
      <c r="BE179"/>
      <c r="BF179"/>
      <c r="BG179"/>
    </row>
    <row r="180" spans="1:59" ht="30" customHeight="1">
      <c r="A180" s="1075">
        <v>43</v>
      </c>
      <c r="B180" s="999" t="str">
        <f>IF(基本情報入力シート!B81="", "",基本情報入力シート!B81)</f>
        <v/>
      </c>
      <c r="C180" s="1000"/>
      <c r="D180" s="1000"/>
      <c r="E180" s="1000"/>
      <c r="F180" s="1001"/>
      <c r="G180" s="1007" t="str">
        <f>IF(基本情報入力シート!L81="", "",基本情報入力シート!L81)</f>
        <v/>
      </c>
      <c r="H180" s="1007" t="str">
        <f>IF(基本情報入力シート!Q81="", "",基本情報入力シート!Q81)</f>
        <v/>
      </c>
      <c r="I180" s="1007" t="str">
        <f>IF(基本情報入力シート!V81="", "",基本情報入力シート!V81)</f>
        <v/>
      </c>
      <c r="J180" s="1007" t="str">
        <f>IF(基本情報入力シート!W81="", "",基本情報入力シート!W81)</f>
        <v/>
      </c>
      <c r="K180" s="1007" t="str">
        <f>IF(基本情報入力シート!X81="", "",基本情報入力シート!X81)</f>
        <v/>
      </c>
      <c r="L180" s="1010" t="str">
        <f>IF(基本情報入力シート!AC81=0, "",基本情報入力シート!AC81)</f>
        <v/>
      </c>
      <c r="M180" s="1013"/>
      <c r="N180" s="994"/>
      <c r="O180" s="979" t="str">
        <f>IFERROR(VLOOKUP(K180,【参考】数式用２!$A$2:$AD$50,MATCH(N180,【参考】数式用２!$C$4:$AD$4,0)+2,0),"")</f>
        <v/>
      </c>
      <c r="P180" s="1063"/>
      <c r="Q180" s="1066" t="str">
        <f>IFERROR(VLOOKUP(K180,【参考】数式用２!$A$2:$AC$50,MATCH(P180,【参考】数式用２!$C$4:$AC$4,0)+2,0),"")</f>
        <v/>
      </c>
      <c r="R180" s="1069" t="s">
        <v>141</v>
      </c>
      <c r="S180" s="1072"/>
      <c r="T180" s="988" t="s">
        <v>217</v>
      </c>
      <c r="U180" s="1072"/>
      <c r="V180" s="988" t="s">
        <v>218</v>
      </c>
      <c r="W180" s="1072"/>
      <c r="X180" s="988" t="s">
        <v>217</v>
      </c>
      <c r="Y180" s="1072"/>
      <c r="Z180" s="988" t="s">
        <v>219</v>
      </c>
      <c r="AA180" s="988" t="s">
        <v>72</v>
      </c>
      <c r="AB180" s="988" t="str">
        <f>IF(S180&gt;=1,(W180*12+Y180)-(S180*12+U180)+1,"")</f>
        <v/>
      </c>
      <c r="AC180" s="991" t="s">
        <v>220</v>
      </c>
      <c r="AD180" s="982" t="str">
        <f>IFERROR(ROUNDDOWN(ROUND(L180*Q180,0),0)*AB180,"")</f>
        <v/>
      </c>
      <c r="AE180" s="985" t="str">
        <f>IFERROR(ROUNDDOWN(ROUNDDOWN(ROUND(L180*VLOOKUP(K180,【参考】数式用２!$A$2:$AC$50,MATCH("処遇改善加算Ⅳ",【参考】数式用２!$C$4:$O$4,0)+2,0),0),0)*AB180*0.5,0), "")</f>
        <v/>
      </c>
      <c r="AF180" s="1048"/>
      <c r="AG180" s="982" t="str">
        <f>IF(AND(AQ180&lt;&gt;"対象外", P180&lt;&gt;""),ROUNDDOWN(ROUND(L180*VLOOKUP(K180,【参考】数式用２!$A$2:$K$50,MATCH("ベア加算あり",【参考】数式用２!$C$4:$K$4,0)+2,0),0),0)*AB180,"")</f>
        <v/>
      </c>
      <c r="AH180" s="1051"/>
      <c r="AI180" s="1048"/>
      <c r="AJ180" s="1048"/>
      <c r="AK180" s="1054"/>
      <c r="AL180" s="1057"/>
      <c r="AM180" s="572" t="str">
        <f t="shared" ref="AM180" si="123">IF(Q180="","",IF(Q180&lt;O180,"！加算の要件上は問題ありませんが、令和６年度末の加算率と比較して、令和７年度の加算率が低くなっています。",""))</f>
        <v/>
      </c>
      <c r="AN180" s="326"/>
      <c r="AO180" s="1043" t="str">
        <f>IF(K180&lt;&gt;"","Q列に色付け","")</f>
        <v/>
      </c>
      <c r="AP180" s="1061" t="str">
        <f>IF(AND(AE180&lt;&gt;0,AE180&lt;&gt;""),IF(AF180="○","入力済","未入力"),"")</f>
        <v/>
      </c>
      <c r="AQ180" s="976" t="str">
        <f>IFERROR((VLOOKUP(N180, 【参考】数式用２!$BE$5:$BE$13, 1,FALSE)), "対象外")</f>
        <v>対象外</v>
      </c>
      <c r="AR180" s="736" t="str">
        <f>IF(AG180&lt;&gt;"",IF(AH180="○","入力済","未入力"),"")</f>
        <v/>
      </c>
      <c r="AS180" s="736" t="str">
        <f>IF(AND(P180&lt;&gt;"", AI180=""), "未入力", "入力済")</f>
        <v>入力済</v>
      </c>
      <c r="AT180" s="736" t="str">
        <f>IF(AND(P180&lt;&gt;"", P180&lt;&gt;"処遇改善加算Ⅳ", AJ180=""), "未入力", "入力済")</f>
        <v>入力済</v>
      </c>
      <c r="AU180" s="736" t="str">
        <f>IFERROR(VLOOKUP(K180, 【参考】数式用２!$BB$5:$BC$50, 2, FALSE), "")</f>
        <v/>
      </c>
      <c r="AV180" s="736" t="str">
        <f>IF(AND(P180&lt;&gt;"処遇改善加算Ⅲ",P180&lt;&gt;"処遇改善加算Ⅳ", P180&lt;&gt;"", AU180&lt;&gt;"対象外"), 1,"")</f>
        <v/>
      </c>
      <c r="AW180" s="736" t="str">
        <f>IFERROR("_"&amp;VLOOKUP(K180, 【参考】数式用２!$AG$2:$AH$50, 2, FALSE), "")</f>
        <v/>
      </c>
      <c r="AX180" s="1062" t="str">
        <f>IF(AND(P180="処遇改善加算Ⅰ", AL180=""), "未入力","入力済")</f>
        <v>入力済</v>
      </c>
      <c r="AY180" s="1043" t="str">
        <f>G180</f>
        <v/>
      </c>
      <c r="AZ180"/>
      <c r="BA180"/>
      <c r="BB180"/>
      <c r="BC180"/>
      <c r="BD180"/>
      <c r="BE180"/>
      <c r="BF180"/>
      <c r="BG180"/>
    </row>
    <row r="181" spans="1:59" ht="14.4" customHeight="1">
      <c r="A181" s="1076"/>
      <c r="B181" s="1002"/>
      <c r="C181" s="978"/>
      <c r="D181" s="978"/>
      <c r="E181" s="978"/>
      <c r="F181" s="1003"/>
      <c r="G181" s="1008"/>
      <c r="H181" s="1008"/>
      <c r="I181" s="1008"/>
      <c r="J181" s="1008"/>
      <c r="K181" s="1008"/>
      <c r="L181" s="1011"/>
      <c r="M181" s="1014"/>
      <c r="N181" s="995"/>
      <c r="O181" s="980"/>
      <c r="P181" s="1064"/>
      <c r="Q181" s="1067"/>
      <c r="R181" s="1070"/>
      <c r="S181" s="1073"/>
      <c r="T181" s="989"/>
      <c r="U181" s="1073"/>
      <c r="V181" s="989"/>
      <c r="W181" s="1073"/>
      <c r="X181" s="989"/>
      <c r="Y181" s="1073"/>
      <c r="Z181" s="989"/>
      <c r="AA181" s="989"/>
      <c r="AB181" s="989"/>
      <c r="AC181" s="992"/>
      <c r="AD181" s="983"/>
      <c r="AE181" s="986"/>
      <c r="AF181" s="1049"/>
      <c r="AG181" s="983"/>
      <c r="AH181" s="1052"/>
      <c r="AI181" s="1049"/>
      <c r="AJ181" s="1049"/>
      <c r="AK181" s="1055"/>
      <c r="AL181" s="1058"/>
      <c r="AM181" s="1046" t="str">
        <f t="shared" ref="AM181" si="124">IF(AND(P180&lt;&gt;"", OR(W180&lt;&gt;8,Y180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1" s="326"/>
      <c r="AO181" s="1044"/>
      <c r="AP181" s="1061"/>
      <c r="AQ181" s="977"/>
      <c r="AR181" s="736"/>
      <c r="AS181" s="736"/>
      <c r="AT181" s="736"/>
      <c r="AU181" s="736"/>
      <c r="AV181" s="736"/>
      <c r="AW181" s="736"/>
      <c r="AX181" s="1062"/>
      <c r="AY181" s="1044"/>
      <c r="AZ181"/>
      <c r="BA181"/>
      <c r="BB181"/>
      <c r="BC181"/>
      <c r="BD181"/>
      <c r="BE181"/>
      <c r="BF181"/>
      <c r="BG181"/>
    </row>
    <row r="182" spans="1:59" ht="14.4" customHeight="1">
      <c r="A182" s="1077"/>
      <c r="B182" s="1002"/>
      <c r="C182" s="978"/>
      <c r="D182" s="978"/>
      <c r="E182" s="978"/>
      <c r="F182" s="1003"/>
      <c r="G182" s="1008"/>
      <c r="H182" s="1008"/>
      <c r="I182" s="1008"/>
      <c r="J182" s="1008"/>
      <c r="K182" s="1008"/>
      <c r="L182" s="1011"/>
      <c r="M182" s="1014"/>
      <c r="N182" s="995"/>
      <c r="O182" s="980"/>
      <c r="P182" s="1064"/>
      <c r="Q182" s="1067"/>
      <c r="R182" s="1070"/>
      <c r="S182" s="1073"/>
      <c r="T182" s="989"/>
      <c r="U182" s="1073"/>
      <c r="V182" s="989"/>
      <c r="W182" s="1073"/>
      <c r="X182" s="989"/>
      <c r="Y182" s="1073"/>
      <c r="Z182" s="989"/>
      <c r="AA182" s="989"/>
      <c r="AB182" s="989"/>
      <c r="AC182" s="992"/>
      <c r="AD182" s="983"/>
      <c r="AE182" s="986"/>
      <c r="AF182" s="1049"/>
      <c r="AG182" s="983"/>
      <c r="AH182" s="1052"/>
      <c r="AI182" s="1049"/>
      <c r="AJ182" s="1049"/>
      <c r="AK182" s="1055"/>
      <c r="AL182" s="1058"/>
      <c r="AM182" s="1047"/>
      <c r="AN182" s="326"/>
      <c r="AO182" s="1044"/>
      <c r="AP182" s="1061"/>
      <c r="AQ182" s="977"/>
      <c r="AR182" s="736"/>
      <c r="AS182" s="736"/>
      <c r="AT182" s="736"/>
      <c r="AU182" s="736"/>
      <c r="AV182" s="736"/>
      <c r="AW182" s="736"/>
      <c r="AX182" s="1062"/>
      <c r="AY182" s="1044"/>
      <c r="AZ182"/>
      <c r="BA182"/>
      <c r="BB182"/>
      <c r="BC182"/>
      <c r="BD182"/>
      <c r="BE182"/>
      <c r="BF182"/>
      <c r="BG182"/>
    </row>
    <row r="183" spans="1:59" ht="30" customHeight="1" thickBot="1">
      <c r="A183" s="1078"/>
      <c r="B183" s="1016"/>
      <c r="C183" s="1017"/>
      <c r="D183" s="1017"/>
      <c r="E183" s="1017"/>
      <c r="F183" s="1018"/>
      <c r="G183" s="1019"/>
      <c r="H183" s="1019"/>
      <c r="I183" s="1019"/>
      <c r="J183" s="1019"/>
      <c r="K183" s="1019"/>
      <c r="L183" s="1020"/>
      <c r="M183" s="1021"/>
      <c r="N183" s="996"/>
      <c r="O183" s="981"/>
      <c r="P183" s="1065"/>
      <c r="Q183" s="1068"/>
      <c r="R183" s="1071"/>
      <c r="S183" s="1074"/>
      <c r="T183" s="990"/>
      <c r="U183" s="1074"/>
      <c r="V183" s="990"/>
      <c r="W183" s="1074"/>
      <c r="X183" s="990"/>
      <c r="Y183" s="1074"/>
      <c r="Z183" s="990"/>
      <c r="AA183" s="990"/>
      <c r="AB183" s="990"/>
      <c r="AC183" s="993"/>
      <c r="AD183" s="984"/>
      <c r="AE183" s="987"/>
      <c r="AF183" s="1050"/>
      <c r="AG183" s="984"/>
      <c r="AH183" s="1053"/>
      <c r="AI183" s="1050"/>
      <c r="AJ183" s="1050"/>
      <c r="AK183" s="1056"/>
      <c r="AL183" s="1059"/>
      <c r="AM183" s="573" t="str">
        <f t="shared" ref="AM183" si="125">IF(P180="","",
IF(OR(AF180="",
AND(AG180&lt;&gt;"",AH180=""),
AND(P180&lt;&gt;"",AI180=""),
AND(P180&lt;&gt;"処遇改善加算Ⅳ",AJ180=""),
AND(OR(P180="処遇改善加算Ⅰ",P180="処遇改善加算Ⅱ"),AU180="対象",AK180=""),
AND(P180="処遇改善加算Ⅰ",AL180="")),
"！記入が必要な欄（オレンジ色のセル）に空欄があります。空欄を埋めてください。",""))</f>
        <v/>
      </c>
      <c r="AN183" s="326"/>
      <c r="AO183" s="1045"/>
      <c r="AP183" s="1061"/>
      <c r="AQ183" s="1060"/>
      <c r="AR183" s="736"/>
      <c r="AS183" s="736"/>
      <c r="AT183" s="736"/>
      <c r="AU183" s="736"/>
      <c r="AV183" s="736"/>
      <c r="AW183" s="736"/>
      <c r="AX183" s="1062"/>
      <c r="AY183" s="1045"/>
      <c r="AZ183"/>
      <c r="BA183"/>
      <c r="BB183"/>
      <c r="BC183"/>
      <c r="BD183"/>
      <c r="BE183"/>
      <c r="BF183"/>
      <c r="BG183"/>
    </row>
    <row r="184" spans="1:59" ht="30" customHeight="1">
      <c r="A184" s="1075">
        <v>44</v>
      </c>
      <c r="B184" s="999" t="str">
        <f>IF(基本情報入力シート!B82="", "",基本情報入力シート!B82)</f>
        <v/>
      </c>
      <c r="C184" s="1000"/>
      <c r="D184" s="1000"/>
      <c r="E184" s="1000"/>
      <c r="F184" s="1001"/>
      <c r="G184" s="1007" t="str">
        <f>IF(基本情報入力シート!L82="", "",基本情報入力シート!L82)</f>
        <v/>
      </c>
      <c r="H184" s="1007" t="str">
        <f>IF(基本情報入力シート!Q82="", "",基本情報入力シート!Q82)</f>
        <v/>
      </c>
      <c r="I184" s="1007" t="str">
        <f>IF(基本情報入力シート!V82="", "",基本情報入力シート!V82)</f>
        <v/>
      </c>
      <c r="J184" s="1007" t="str">
        <f>IF(基本情報入力シート!W82="", "",基本情報入力シート!W82)</f>
        <v/>
      </c>
      <c r="K184" s="1007" t="str">
        <f>IF(基本情報入力シート!X82="", "",基本情報入力シート!X82)</f>
        <v/>
      </c>
      <c r="L184" s="1010" t="str">
        <f>IF(基本情報入力シート!AC82=0, "",基本情報入力シート!AC82)</f>
        <v/>
      </c>
      <c r="M184" s="1013"/>
      <c r="N184" s="994"/>
      <c r="O184" s="979" t="str">
        <f>IFERROR(VLOOKUP(K184,【参考】数式用２!$A$2:$AD$50,MATCH(N184,【参考】数式用２!$C$4:$AD$4,0)+2,0),"")</f>
        <v/>
      </c>
      <c r="P184" s="1063"/>
      <c r="Q184" s="1066" t="str">
        <f>IFERROR(VLOOKUP(K184,【参考】数式用２!$A$2:$AC$50,MATCH(P184,【参考】数式用２!$C$4:$AC$4,0)+2,0),"")</f>
        <v/>
      </c>
      <c r="R184" s="1069" t="s">
        <v>141</v>
      </c>
      <c r="S184" s="1072"/>
      <c r="T184" s="988" t="s">
        <v>217</v>
      </c>
      <c r="U184" s="1072"/>
      <c r="V184" s="988" t="s">
        <v>218</v>
      </c>
      <c r="W184" s="1072"/>
      <c r="X184" s="988" t="s">
        <v>217</v>
      </c>
      <c r="Y184" s="1072"/>
      <c r="Z184" s="988" t="s">
        <v>219</v>
      </c>
      <c r="AA184" s="988" t="s">
        <v>72</v>
      </c>
      <c r="AB184" s="988" t="str">
        <f>IF(S184&gt;=1,(W184*12+Y184)-(S184*12+U184)+1,"")</f>
        <v/>
      </c>
      <c r="AC184" s="991" t="s">
        <v>220</v>
      </c>
      <c r="AD184" s="982" t="str">
        <f>IFERROR(ROUNDDOWN(ROUND(L184*Q184,0),0)*AB184,"")</f>
        <v/>
      </c>
      <c r="AE184" s="985" t="str">
        <f>IFERROR(ROUNDDOWN(ROUNDDOWN(ROUND(L184*VLOOKUP(K184,【参考】数式用２!$A$2:$AC$50,MATCH("処遇改善加算Ⅳ",【参考】数式用２!$C$4:$O$4,0)+2,0),0),0)*AB184*0.5,0), "")</f>
        <v/>
      </c>
      <c r="AF184" s="1048"/>
      <c r="AG184" s="982" t="str">
        <f>IF(AND(AQ184&lt;&gt;"対象外", P184&lt;&gt;""),ROUNDDOWN(ROUND(L184*VLOOKUP(K184,【参考】数式用２!$A$2:$K$50,MATCH("ベア加算あり",【参考】数式用２!$C$4:$K$4,0)+2,0),0),0)*AB184,"")</f>
        <v/>
      </c>
      <c r="AH184" s="1051"/>
      <c r="AI184" s="1048"/>
      <c r="AJ184" s="1048"/>
      <c r="AK184" s="1054"/>
      <c r="AL184" s="1057"/>
      <c r="AM184" s="572" t="str">
        <f t="shared" ref="AM184" si="126">IF(Q184="","",IF(Q184&lt;O184,"！加算の要件上は問題ありませんが、令和６年度末の加算率と比較して、令和７年度の加算率が低くなっています。",""))</f>
        <v/>
      </c>
      <c r="AN184" s="326"/>
      <c r="AO184" s="1044" t="str">
        <f>IF(K184&lt;&gt;"","Q列に色付け","")</f>
        <v/>
      </c>
      <c r="AP184" s="1061" t="str">
        <f>IF(AND(AE184&lt;&gt;0,AE184&lt;&gt;""),IF(AF184="○","入力済","未入力"),"")</f>
        <v/>
      </c>
      <c r="AQ184" s="976" t="str">
        <f>IFERROR((VLOOKUP(N184, 【参考】数式用２!$BE$5:$BE$13, 1,FALSE)), "対象外")</f>
        <v>対象外</v>
      </c>
      <c r="AR184" s="736" t="str">
        <f>IF(AG184&lt;&gt;"",IF(AH184="○","入力済","未入力"),"")</f>
        <v/>
      </c>
      <c r="AS184" s="736" t="str">
        <f>IF(AND(P184&lt;&gt;"", AI184=""), "未入力", "入力済")</f>
        <v>入力済</v>
      </c>
      <c r="AT184" s="736" t="str">
        <f>IF(AND(P184&lt;&gt;"", P184&lt;&gt;"処遇改善加算Ⅳ", AJ184=""), "未入力", "入力済")</f>
        <v>入力済</v>
      </c>
      <c r="AU184" s="736" t="str">
        <f>IFERROR(VLOOKUP(K184, 【参考】数式用２!$BB$5:$BC$50, 2, FALSE), "")</f>
        <v/>
      </c>
      <c r="AV184" s="736" t="str">
        <f>IF(AND(P184&lt;&gt;"処遇改善加算Ⅲ",P184&lt;&gt;"処遇改善加算Ⅳ", P184&lt;&gt;"", AU184&lt;&gt;"対象外"), 1,"")</f>
        <v/>
      </c>
      <c r="AW184" s="736" t="str">
        <f>IFERROR("_"&amp;VLOOKUP(K184, 【参考】数式用２!$AG$2:$AH$50, 2, FALSE), "")</f>
        <v/>
      </c>
      <c r="AX184" s="1062" t="str">
        <f>IF(AND(P184="処遇改善加算Ⅰ", AL184=""), "未入力","入力済")</f>
        <v>入力済</v>
      </c>
      <c r="AY184" s="1043" t="str">
        <f>G184</f>
        <v/>
      </c>
      <c r="AZ184"/>
      <c r="BA184"/>
      <c r="BB184"/>
      <c r="BC184"/>
      <c r="BD184"/>
      <c r="BE184"/>
      <c r="BF184"/>
      <c r="BG184"/>
    </row>
    <row r="185" spans="1:59" ht="14.4" customHeight="1">
      <c r="A185" s="1076"/>
      <c r="B185" s="1002"/>
      <c r="C185" s="978"/>
      <c r="D185" s="978"/>
      <c r="E185" s="978"/>
      <c r="F185" s="1003"/>
      <c r="G185" s="1008"/>
      <c r="H185" s="1008"/>
      <c r="I185" s="1008"/>
      <c r="J185" s="1008"/>
      <c r="K185" s="1008"/>
      <c r="L185" s="1011"/>
      <c r="M185" s="1014"/>
      <c r="N185" s="995"/>
      <c r="O185" s="980"/>
      <c r="P185" s="1064"/>
      <c r="Q185" s="1067"/>
      <c r="R185" s="1070"/>
      <c r="S185" s="1073"/>
      <c r="T185" s="989"/>
      <c r="U185" s="1073"/>
      <c r="V185" s="989"/>
      <c r="W185" s="1073"/>
      <c r="X185" s="989"/>
      <c r="Y185" s="1073"/>
      <c r="Z185" s="989"/>
      <c r="AA185" s="989"/>
      <c r="AB185" s="989"/>
      <c r="AC185" s="992"/>
      <c r="AD185" s="983"/>
      <c r="AE185" s="986"/>
      <c r="AF185" s="1049"/>
      <c r="AG185" s="983"/>
      <c r="AH185" s="1052"/>
      <c r="AI185" s="1049"/>
      <c r="AJ185" s="1049"/>
      <c r="AK185" s="1055"/>
      <c r="AL185" s="1058"/>
      <c r="AM185" s="1046" t="str">
        <f t="shared" ref="AM185" si="127">IF(AND(P184&lt;&gt;"", OR(W184&lt;&gt;8,Y184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5" s="326"/>
      <c r="AO185" s="1044"/>
      <c r="AP185" s="1061"/>
      <c r="AQ185" s="977"/>
      <c r="AR185" s="736"/>
      <c r="AS185" s="736"/>
      <c r="AT185" s="736"/>
      <c r="AU185" s="736"/>
      <c r="AV185" s="736"/>
      <c r="AW185" s="736"/>
      <c r="AX185" s="1062"/>
      <c r="AY185" s="1044"/>
      <c r="AZ185"/>
      <c r="BA185"/>
      <c r="BB185"/>
      <c r="BC185"/>
      <c r="BD185"/>
      <c r="BE185"/>
      <c r="BF185"/>
      <c r="BG185"/>
    </row>
    <row r="186" spans="1:59" ht="14.4" customHeight="1">
      <c r="A186" s="1077"/>
      <c r="B186" s="1002"/>
      <c r="C186" s="978"/>
      <c r="D186" s="978"/>
      <c r="E186" s="978"/>
      <c r="F186" s="1003"/>
      <c r="G186" s="1008"/>
      <c r="H186" s="1008"/>
      <c r="I186" s="1008"/>
      <c r="J186" s="1008"/>
      <c r="K186" s="1008"/>
      <c r="L186" s="1011"/>
      <c r="M186" s="1014"/>
      <c r="N186" s="995"/>
      <c r="O186" s="980"/>
      <c r="P186" s="1064"/>
      <c r="Q186" s="1067"/>
      <c r="R186" s="1070"/>
      <c r="S186" s="1073"/>
      <c r="T186" s="989"/>
      <c r="U186" s="1073"/>
      <c r="V186" s="989"/>
      <c r="W186" s="1073"/>
      <c r="X186" s="989"/>
      <c r="Y186" s="1073"/>
      <c r="Z186" s="989"/>
      <c r="AA186" s="989"/>
      <c r="AB186" s="989"/>
      <c r="AC186" s="992"/>
      <c r="AD186" s="983"/>
      <c r="AE186" s="986"/>
      <c r="AF186" s="1049"/>
      <c r="AG186" s="983"/>
      <c r="AH186" s="1052"/>
      <c r="AI186" s="1049"/>
      <c r="AJ186" s="1049"/>
      <c r="AK186" s="1055"/>
      <c r="AL186" s="1058"/>
      <c r="AM186" s="1047"/>
      <c r="AN186" s="326"/>
      <c r="AO186" s="1044"/>
      <c r="AP186" s="1061"/>
      <c r="AQ186" s="977"/>
      <c r="AR186" s="736"/>
      <c r="AS186" s="736"/>
      <c r="AT186" s="736"/>
      <c r="AU186" s="736"/>
      <c r="AV186" s="736"/>
      <c r="AW186" s="736"/>
      <c r="AX186" s="1062"/>
      <c r="AY186" s="1044"/>
      <c r="AZ186"/>
      <c r="BA186"/>
      <c r="BB186"/>
      <c r="BC186"/>
      <c r="BD186"/>
      <c r="BE186"/>
      <c r="BF186"/>
      <c r="BG186"/>
    </row>
    <row r="187" spans="1:59" ht="30" customHeight="1" thickBot="1">
      <c r="A187" s="1078"/>
      <c r="B187" s="1016"/>
      <c r="C187" s="1017"/>
      <c r="D187" s="1017"/>
      <c r="E187" s="1017"/>
      <c r="F187" s="1018"/>
      <c r="G187" s="1019"/>
      <c r="H187" s="1019"/>
      <c r="I187" s="1019"/>
      <c r="J187" s="1019"/>
      <c r="K187" s="1019"/>
      <c r="L187" s="1020"/>
      <c r="M187" s="1021"/>
      <c r="N187" s="996"/>
      <c r="O187" s="981"/>
      <c r="P187" s="1065"/>
      <c r="Q187" s="1068"/>
      <c r="R187" s="1071"/>
      <c r="S187" s="1074"/>
      <c r="T187" s="990"/>
      <c r="U187" s="1074"/>
      <c r="V187" s="990"/>
      <c r="W187" s="1074"/>
      <c r="X187" s="990"/>
      <c r="Y187" s="1074"/>
      <c r="Z187" s="990"/>
      <c r="AA187" s="990"/>
      <c r="AB187" s="990"/>
      <c r="AC187" s="993"/>
      <c r="AD187" s="984"/>
      <c r="AE187" s="987"/>
      <c r="AF187" s="1050"/>
      <c r="AG187" s="984"/>
      <c r="AH187" s="1053"/>
      <c r="AI187" s="1050"/>
      <c r="AJ187" s="1050"/>
      <c r="AK187" s="1056"/>
      <c r="AL187" s="1059"/>
      <c r="AM187" s="573" t="str">
        <f t="shared" ref="AM187" si="128">IF(P184="","",
IF(OR(AF184="",
AND(AG184&lt;&gt;"",AH184=""),
AND(P184&lt;&gt;"",AI184=""),
AND(P184&lt;&gt;"処遇改善加算Ⅳ",AJ184=""),
AND(OR(P184="処遇改善加算Ⅰ",P184="処遇改善加算Ⅱ"),AU184="対象",AK184=""),
AND(P184="処遇改善加算Ⅰ",AL184="")),
"！記入が必要な欄（オレンジ色のセル）に空欄があります。空欄を埋めてください。",""))</f>
        <v/>
      </c>
      <c r="AN187" s="326"/>
      <c r="AO187" s="1044"/>
      <c r="AP187" s="1061"/>
      <c r="AQ187" s="1060"/>
      <c r="AR187" s="736"/>
      <c r="AS187" s="736"/>
      <c r="AT187" s="736"/>
      <c r="AU187" s="736"/>
      <c r="AV187" s="736"/>
      <c r="AW187" s="736"/>
      <c r="AX187" s="1062"/>
      <c r="AY187" s="1045"/>
      <c r="AZ187"/>
      <c r="BA187"/>
      <c r="BB187"/>
      <c r="BC187"/>
      <c r="BD187"/>
      <c r="BE187"/>
      <c r="BF187"/>
      <c r="BG187"/>
    </row>
    <row r="188" spans="1:59" ht="30" customHeight="1">
      <c r="A188" s="1075">
        <v>45</v>
      </c>
      <c r="B188" s="999" t="str">
        <f>IF(基本情報入力シート!B83="", "",基本情報入力シート!B83)</f>
        <v/>
      </c>
      <c r="C188" s="1000"/>
      <c r="D188" s="1000"/>
      <c r="E188" s="1000"/>
      <c r="F188" s="1001"/>
      <c r="G188" s="1007" t="str">
        <f>IF(基本情報入力シート!L83="", "",基本情報入力シート!L83)</f>
        <v/>
      </c>
      <c r="H188" s="1007" t="str">
        <f>IF(基本情報入力シート!Q83="", "",基本情報入力シート!Q83)</f>
        <v/>
      </c>
      <c r="I188" s="1007" t="str">
        <f>IF(基本情報入力シート!V83="", "",基本情報入力シート!V83)</f>
        <v/>
      </c>
      <c r="J188" s="1007" t="str">
        <f>IF(基本情報入力シート!W83="", "",基本情報入力シート!W83)</f>
        <v/>
      </c>
      <c r="K188" s="1007" t="str">
        <f>IF(基本情報入力シート!X83="", "",基本情報入力シート!X83)</f>
        <v/>
      </c>
      <c r="L188" s="1010" t="str">
        <f>IF(基本情報入力シート!AC83=0, "",基本情報入力シート!AC83)</f>
        <v/>
      </c>
      <c r="M188" s="1013"/>
      <c r="N188" s="994"/>
      <c r="O188" s="979" t="str">
        <f>IFERROR(VLOOKUP(K188,【参考】数式用２!$A$2:$AD$50,MATCH(N188,【参考】数式用２!$C$4:$AD$4,0)+2,0),"")</f>
        <v/>
      </c>
      <c r="P188" s="1063"/>
      <c r="Q188" s="1066" t="str">
        <f>IFERROR(VLOOKUP(K188,【参考】数式用２!$A$2:$AC$50,MATCH(P188,【参考】数式用２!$C$4:$AC$4,0)+2,0),"")</f>
        <v/>
      </c>
      <c r="R188" s="1069" t="s">
        <v>141</v>
      </c>
      <c r="S188" s="1072"/>
      <c r="T188" s="988" t="s">
        <v>217</v>
      </c>
      <c r="U188" s="1072"/>
      <c r="V188" s="988" t="s">
        <v>218</v>
      </c>
      <c r="W188" s="1072"/>
      <c r="X188" s="988" t="s">
        <v>217</v>
      </c>
      <c r="Y188" s="1072"/>
      <c r="Z188" s="988" t="s">
        <v>219</v>
      </c>
      <c r="AA188" s="988" t="s">
        <v>72</v>
      </c>
      <c r="AB188" s="988" t="str">
        <f>IF(S188&gt;=1,(W188*12+Y188)-(S188*12+U188)+1,"")</f>
        <v/>
      </c>
      <c r="AC188" s="991" t="s">
        <v>220</v>
      </c>
      <c r="AD188" s="982" t="str">
        <f>IFERROR(ROUNDDOWN(ROUND(L188*Q188,0),0)*AB188,"")</f>
        <v/>
      </c>
      <c r="AE188" s="985" t="str">
        <f>IFERROR(ROUNDDOWN(ROUNDDOWN(ROUND(L188*VLOOKUP(K188,【参考】数式用２!$A$2:$AC$50,MATCH("処遇改善加算Ⅳ",【参考】数式用２!$C$4:$O$4,0)+2,0),0),0)*AB188*0.5,0), "")</f>
        <v/>
      </c>
      <c r="AF188" s="1048"/>
      <c r="AG188" s="982" t="str">
        <f>IF(AND(AQ188&lt;&gt;"対象外", P188&lt;&gt;""),ROUNDDOWN(ROUND(L188*VLOOKUP(K188,【参考】数式用２!$A$2:$K$50,MATCH("ベア加算あり",【参考】数式用２!$C$4:$K$4,0)+2,0),0),0)*AB188,"")</f>
        <v/>
      </c>
      <c r="AH188" s="1051"/>
      <c r="AI188" s="1048"/>
      <c r="AJ188" s="1048"/>
      <c r="AK188" s="1054"/>
      <c r="AL188" s="1057"/>
      <c r="AM188" s="572" t="str">
        <f t="shared" ref="AM188" si="129">IF(Q188="","",IF(Q188&lt;O188,"！加算の要件上は問題ありませんが、令和６年度末の加算率と比較して、令和７年度の加算率が低くなっています。",""))</f>
        <v/>
      </c>
      <c r="AN188" s="326"/>
      <c r="AO188" s="1043" t="str">
        <f>IF(K188&lt;&gt;"","Q列に色付け","")</f>
        <v/>
      </c>
      <c r="AP188" s="1061" t="str">
        <f>IF(AND(AE188&lt;&gt;0,AE188&lt;&gt;""),IF(AF188="○","入力済","未入力"),"")</f>
        <v/>
      </c>
      <c r="AQ188" s="976" t="str">
        <f>IFERROR((VLOOKUP(N188, 【参考】数式用２!$BE$5:$BE$13, 1,FALSE)), "対象外")</f>
        <v>対象外</v>
      </c>
      <c r="AR188" s="736" t="str">
        <f>IF(AG188&lt;&gt;"",IF(AH188="○","入力済","未入力"),"")</f>
        <v/>
      </c>
      <c r="AS188" s="736" t="str">
        <f>IF(AND(P188&lt;&gt;"", AI188=""), "未入力", "入力済")</f>
        <v>入力済</v>
      </c>
      <c r="AT188" s="736" t="str">
        <f>IF(AND(P188&lt;&gt;"", P188&lt;&gt;"処遇改善加算Ⅳ", AJ188=""), "未入力", "入力済")</f>
        <v>入力済</v>
      </c>
      <c r="AU188" s="736" t="str">
        <f>IFERROR(VLOOKUP(K188, 【参考】数式用２!$BB$5:$BC$50, 2, FALSE), "")</f>
        <v/>
      </c>
      <c r="AV188" s="736" t="str">
        <f>IF(AND(P188&lt;&gt;"処遇改善加算Ⅲ",P188&lt;&gt;"処遇改善加算Ⅳ", P188&lt;&gt;"", AU188&lt;&gt;"対象外"), 1,"")</f>
        <v/>
      </c>
      <c r="AW188" s="736" t="str">
        <f>IFERROR("_"&amp;VLOOKUP(K188, 【参考】数式用２!$AG$2:$AH$50, 2, FALSE), "")</f>
        <v/>
      </c>
      <c r="AX188" s="1062" t="str">
        <f>IF(AND(P188="処遇改善加算Ⅰ", AL188=""), "未入力","入力済")</f>
        <v>入力済</v>
      </c>
      <c r="AY188" s="1043" t="str">
        <f>G188</f>
        <v/>
      </c>
      <c r="AZ188"/>
      <c r="BA188"/>
      <c r="BB188"/>
      <c r="BC188"/>
      <c r="BD188"/>
      <c r="BE188"/>
      <c r="BF188"/>
      <c r="BG188"/>
    </row>
    <row r="189" spans="1:59" ht="14.4" customHeight="1">
      <c r="A189" s="1076"/>
      <c r="B189" s="1002"/>
      <c r="C189" s="978"/>
      <c r="D189" s="978"/>
      <c r="E189" s="978"/>
      <c r="F189" s="1003"/>
      <c r="G189" s="1008"/>
      <c r="H189" s="1008"/>
      <c r="I189" s="1008"/>
      <c r="J189" s="1008"/>
      <c r="K189" s="1008"/>
      <c r="L189" s="1011"/>
      <c r="M189" s="1014"/>
      <c r="N189" s="995"/>
      <c r="O189" s="980"/>
      <c r="P189" s="1064"/>
      <c r="Q189" s="1067"/>
      <c r="R189" s="1070"/>
      <c r="S189" s="1073"/>
      <c r="T189" s="989"/>
      <c r="U189" s="1073"/>
      <c r="V189" s="989"/>
      <c r="W189" s="1073"/>
      <c r="X189" s="989"/>
      <c r="Y189" s="1073"/>
      <c r="Z189" s="989"/>
      <c r="AA189" s="989"/>
      <c r="AB189" s="989"/>
      <c r="AC189" s="992"/>
      <c r="AD189" s="983"/>
      <c r="AE189" s="986"/>
      <c r="AF189" s="1049"/>
      <c r="AG189" s="983"/>
      <c r="AH189" s="1052"/>
      <c r="AI189" s="1049"/>
      <c r="AJ189" s="1049"/>
      <c r="AK189" s="1055"/>
      <c r="AL189" s="1058"/>
      <c r="AM189" s="1046" t="str">
        <f t="shared" ref="AM189" si="130">IF(AND(P188&lt;&gt;"", OR(W188&lt;&gt;8,Y188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89" s="326"/>
      <c r="AO189" s="1044"/>
      <c r="AP189" s="1061"/>
      <c r="AQ189" s="977"/>
      <c r="AR189" s="736"/>
      <c r="AS189" s="736"/>
      <c r="AT189" s="736"/>
      <c r="AU189" s="736"/>
      <c r="AV189" s="736"/>
      <c r="AW189" s="736"/>
      <c r="AX189" s="1062"/>
      <c r="AY189" s="1044"/>
      <c r="AZ189"/>
      <c r="BA189"/>
      <c r="BB189"/>
      <c r="BC189"/>
      <c r="BD189"/>
      <c r="BE189"/>
      <c r="BF189"/>
      <c r="BG189"/>
    </row>
    <row r="190" spans="1:59" ht="14.4" customHeight="1">
      <c r="A190" s="1077"/>
      <c r="B190" s="1002"/>
      <c r="C190" s="978"/>
      <c r="D190" s="978"/>
      <c r="E190" s="978"/>
      <c r="F190" s="1003"/>
      <c r="G190" s="1008"/>
      <c r="H190" s="1008"/>
      <c r="I190" s="1008"/>
      <c r="J190" s="1008"/>
      <c r="K190" s="1008"/>
      <c r="L190" s="1011"/>
      <c r="M190" s="1014"/>
      <c r="N190" s="995"/>
      <c r="O190" s="980"/>
      <c r="P190" s="1064"/>
      <c r="Q190" s="1067"/>
      <c r="R190" s="1070"/>
      <c r="S190" s="1073"/>
      <c r="T190" s="989"/>
      <c r="U190" s="1073"/>
      <c r="V190" s="989"/>
      <c r="W190" s="1073"/>
      <c r="X190" s="989"/>
      <c r="Y190" s="1073"/>
      <c r="Z190" s="989"/>
      <c r="AA190" s="989"/>
      <c r="AB190" s="989"/>
      <c r="AC190" s="992"/>
      <c r="AD190" s="983"/>
      <c r="AE190" s="986"/>
      <c r="AF190" s="1049"/>
      <c r="AG190" s="983"/>
      <c r="AH190" s="1052"/>
      <c r="AI190" s="1049"/>
      <c r="AJ190" s="1049"/>
      <c r="AK190" s="1055"/>
      <c r="AL190" s="1058"/>
      <c r="AM190" s="1047"/>
      <c r="AN190" s="326"/>
      <c r="AO190" s="1044"/>
      <c r="AP190" s="1061"/>
      <c r="AQ190" s="977"/>
      <c r="AR190" s="736"/>
      <c r="AS190" s="736"/>
      <c r="AT190" s="736"/>
      <c r="AU190" s="736"/>
      <c r="AV190" s="736"/>
      <c r="AW190" s="736"/>
      <c r="AX190" s="1062"/>
      <c r="AY190" s="1044"/>
      <c r="AZ190"/>
      <c r="BA190"/>
      <c r="BB190"/>
      <c r="BC190"/>
      <c r="BD190"/>
      <c r="BE190"/>
      <c r="BF190"/>
      <c r="BG190"/>
    </row>
    <row r="191" spans="1:59" ht="30" customHeight="1" thickBot="1">
      <c r="A191" s="1078"/>
      <c r="B191" s="1016"/>
      <c r="C191" s="1017"/>
      <c r="D191" s="1017"/>
      <c r="E191" s="1017"/>
      <c r="F191" s="1018"/>
      <c r="G191" s="1019"/>
      <c r="H191" s="1019"/>
      <c r="I191" s="1019"/>
      <c r="J191" s="1019"/>
      <c r="K191" s="1019"/>
      <c r="L191" s="1020"/>
      <c r="M191" s="1021"/>
      <c r="N191" s="996"/>
      <c r="O191" s="981"/>
      <c r="P191" s="1065"/>
      <c r="Q191" s="1068"/>
      <c r="R191" s="1071"/>
      <c r="S191" s="1074"/>
      <c r="T191" s="990"/>
      <c r="U191" s="1074"/>
      <c r="V191" s="990"/>
      <c r="W191" s="1074"/>
      <c r="X191" s="990"/>
      <c r="Y191" s="1074"/>
      <c r="Z191" s="990"/>
      <c r="AA191" s="990"/>
      <c r="AB191" s="990"/>
      <c r="AC191" s="993"/>
      <c r="AD191" s="984"/>
      <c r="AE191" s="987"/>
      <c r="AF191" s="1050"/>
      <c r="AG191" s="984"/>
      <c r="AH191" s="1053"/>
      <c r="AI191" s="1050"/>
      <c r="AJ191" s="1050"/>
      <c r="AK191" s="1056"/>
      <c r="AL191" s="1059"/>
      <c r="AM191" s="573" t="str">
        <f t="shared" ref="AM191" si="131">IF(P188="","",
IF(OR(AF188="",
AND(AG188&lt;&gt;"",AH188=""),
AND(P188&lt;&gt;"",AI188=""),
AND(P188&lt;&gt;"処遇改善加算Ⅳ",AJ188=""),
AND(OR(P188="処遇改善加算Ⅰ",P188="処遇改善加算Ⅱ"),AU188="対象",AK188=""),
AND(P188="処遇改善加算Ⅰ",AL188="")),
"！記入が必要な欄（オレンジ色のセル）に空欄があります。空欄を埋めてください。",""))</f>
        <v/>
      </c>
      <c r="AN191" s="326"/>
      <c r="AO191" s="1045"/>
      <c r="AP191" s="1061"/>
      <c r="AQ191" s="1060"/>
      <c r="AR191" s="736"/>
      <c r="AS191" s="736"/>
      <c r="AT191" s="736"/>
      <c r="AU191" s="736"/>
      <c r="AV191" s="736"/>
      <c r="AW191" s="736"/>
      <c r="AX191" s="1062"/>
      <c r="AY191" s="1045"/>
      <c r="AZ191"/>
      <c r="BA191"/>
      <c r="BB191"/>
      <c r="BC191"/>
      <c r="BD191"/>
      <c r="BE191"/>
      <c r="BF191"/>
      <c r="BG191"/>
    </row>
    <row r="192" spans="1:59" ht="30" customHeight="1">
      <c r="A192" s="1075">
        <v>46</v>
      </c>
      <c r="B192" s="999" t="str">
        <f>IF(基本情報入力シート!B84="", "",基本情報入力シート!B84)</f>
        <v/>
      </c>
      <c r="C192" s="1000"/>
      <c r="D192" s="1000"/>
      <c r="E192" s="1000"/>
      <c r="F192" s="1001"/>
      <c r="G192" s="1007" t="str">
        <f>IF(基本情報入力シート!L84="", "",基本情報入力シート!L84)</f>
        <v/>
      </c>
      <c r="H192" s="1007" t="str">
        <f>IF(基本情報入力シート!Q84="", "",基本情報入力シート!Q84)</f>
        <v/>
      </c>
      <c r="I192" s="1007" t="str">
        <f>IF(基本情報入力シート!V84="", "",基本情報入力シート!V84)</f>
        <v/>
      </c>
      <c r="J192" s="1007" t="str">
        <f>IF(基本情報入力シート!W84="", "",基本情報入力シート!W84)</f>
        <v/>
      </c>
      <c r="K192" s="1007" t="str">
        <f>IF(基本情報入力シート!X84="", "",基本情報入力シート!X84)</f>
        <v/>
      </c>
      <c r="L192" s="1010" t="str">
        <f>IF(基本情報入力シート!AC84=0, "",基本情報入力シート!AC84)</f>
        <v/>
      </c>
      <c r="M192" s="1013"/>
      <c r="N192" s="994"/>
      <c r="O192" s="979" t="str">
        <f>IFERROR(VLOOKUP(K192,【参考】数式用２!$A$2:$AD$50,MATCH(N192,【参考】数式用２!$C$4:$AD$4,0)+2,0),"")</f>
        <v/>
      </c>
      <c r="P192" s="1063"/>
      <c r="Q192" s="1066" t="str">
        <f>IFERROR(VLOOKUP(K192,【参考】数式用２!$A$2:$AC$50,MATCH(P192,【参考】数式用２!$C$4:$AC$4,0)+2,0),"")</f>
        <v/>
      </c>
      <c r="R192" s="1069" t="s">
        <v>141</v>
      </c>
      <c r="S192" s="1072"/>
      <c r="T192" s="988" t="s">
        <v>217</v>
      </c>
      <c r="U192" s="1072"/>
      <c r="V192" s="988" t="s">
        <v>218</v>
      </c>
      <c r="W192" s="1072"/>
      <c r="X192" s="988" t="s">
        <v>217</v>
      </c>
      <c r="Y192" s="1072"/>
      <c r="Z192" s="988" t="s">
        <v>219</v>
      </c>
      <c r="AA192" s="988" t="s">
        <v>72</v>
      </c>
      <c r="AB192" s="988" t="str">
        <f>IF(S192&gt;=1,(W192*12+Y192)-(S192*12+U192)+1,"")</f>
        <v/>
      </c>
      <c r="AC192" s="991" t="s">
        <v>220</v>
      </c>
      <c r="AD192" s="982" t="str">
        <f>IFERROR(ROUNDDOWN(ROUND(L192*Q192,0),0)*AB192,"")</f>
        <v/>
      </c>
      <c r="AE192" s="985" t="str">
        <f>IFERROR(ROUNDDOWN(ROUNDDOWN(ROUND(L192*VLOOKUP(K192,【参考】数式用２!$A$2:$AC$50,MATCH("処遇改善加算Ⅳ",【参考】数式用２!$C$4:$O$4,0)+2,0),0),0)*AB192*0.5,0), "")</f>
        <v/>
      </c>
      <c r="AF192" s="1048"/>
      <c r="AG192" s="982" t="str">
        <f>IF(AND(AQ192&lt;&gt;"対象外", P192&lt;&gt;""),ROUNDDOWN(ROUND(L192*VLOOKUP(K192,【参考】数式用２!$A$2:$K$50,MATCH("ベア加算あり",【参考】数式用２!$C$4:$K$4,0)+2,0),0),0)*AB192,"")</f>
        <v/>
      </c>
      <c r="AH192" s="1051"/>
      <c r="AI192" s="1048"/>
      <c r="AJ192" s="1048"/>
      <c r="AK192" s="1054"/>
      <c r="AL192" s="1057"/>
      <c r="AM192" s="572" t="str">
        <f t="shared" ref="AM192" si="132">IF(Q192="","",IF(Q192&lt;O192,"！加算の要件上は問題ありませんが、令和６年度末の加算率と比較して、令和７年度の加算率が低くなっています。",""))</f>
        <v/>
      </c>
      <c r="AN192" s="326"/>
      <c r="AO192" s="1044" t="str">
        <f>IF(K192&lt;&gt;"","Q列に色付け","")</f>
        <v/>
      </c>
      <c r="AP192" s="1061" t="str">
        <f>IF(AND(AE192&lt;&gt;0,AE192&lt;&gt;""),IF(AF192="○","入力済","未入力"),"")</f>
        <v/>
      </c>
      <c r="AQ192" s="976" t="str">
        <f>IFERROR((VLOOKUP(N192, 【参考】数式用２!$BE$5:$BE$13, 1,FALSE)), "対象外")</f>
        <v>対象外</v>
      </c>
      <c r="AR192" s="736" t="str">
        <f>IF(AG192&lt;&gt;"",IF(AH192="○","入力済","未入力"),"")</f>
        <v/>
      </c>
      <c r="AS192" s="736" t="str">
        <f>IF(AND(P192&lt;&gt;"", AI192=""), "未入力", "入力済")</f>
        <v>入力済</v>
      </c>
      <c r="AT192" s="736" t="str">
        <f>IF(AND(P192&lt;&gt;"", P192&lt;&gt;"処遇改善加算Ⅳ", AJ192=""), "未入力", "入力済")</f>
        <v>入力済</v>
      </c>
      <c r="AU192" s="736" t="str">
        <f>IFERROR(VLOOKUP(K192, 【参考】数式用２!$BB$5:$BC$50, 2, FALSE), "")</f>
        <v/>
      </c>
      <c r="AV192" s="736" t="str">
        <f>IF(AND(P192&lt;&gt;"処遇改善加算Ⅲ",P192&lt;&gt;"処遇改善加算Ⅳ", P192&lt;&gt;"", AU192&lt;&gt;"対象外"), 1,"")</f>
        <v/>
      </c>
      <c r="AW192" s="736" t="str">
        <f>IFERROR("_"&amp;VLOOKUP(K192, 【参考】数式用２!$AG$2:$AH$50, 2, FALSE), "")</f>
        <v/>
      </c>
      <c r="AX192" s="1062" t="str">
        <f>IF(AND(P192="処遇改善加算Ⅰ", AL192=""), "未入力","入力済")</f>
        <v>入力済</v>
      </c>
      <c r="AY192" s="1043" t="str">
        <f>G192</f>
        <v/>
      </c>
      <c r="AZ192"/>
      <c r="BA192"/>
      <c r="BB192"/>
      <c r="BC192"/>
      <c r="BD192"/>
      <c r="BE192"/>
      <c r="BF192"/>
      <c r="BG192"/>
    </row>
    <row r="193" spans="1:59" ht="14.4" customHeight="1">
      <c r="A193" s="1076"/>
      <c r="B193" s="1002"/>
      <c r="C193" s="978"/>
      <c r="D193" s="978"/>
      <c r="E193" s="978"/>
      <c r="F193" s="1003"/>
      <c r="G193" s="1008"/>
      <c r="H193" s="1008"/>
      <c r="I193" s="1008"/>
      <c r="J193" s="1008"/>
      <c r="K193" s="1008"/>
      <c r="L193" s="1011"/>
      <c r="M193" s="1014"/>
      <c r="N193" s="995"/>
      <c r="O193" s="980"/>
      <c r="P193" s="1064"/>
      <c r="Q193" s="1067"/>
      <c r="R193" s="1070"/>
      <c r="S193" s="1073"/>
      <c r="T193" s="989"/>
      <c r="U193" s="1073"/>
      <c r="V193" s="989"/>
      <c r="W193" s="1073"/>
      <c r="X193" s="989"/>
      <c r="Y193" s="1073"/>
      <c r="Z193" s="989"/>
      <c r="AA193" s="989"/>
      <c r="AB193" s="989"/>
      <c r="AC193" s="992"/>
      <c r="AD193" s="983"/>
      <c r="AE193" s="986"/>
      <c r="AF193" s="1049"/>
      <c r="AG193" s="983"/>
      <c r="AH193" s="1052"/>
      <c r="AI193" s="1049"/>
      <c r="AJ193" s="1049"/>
      <c r="AK193" s="1055"/>
      <c r="AL193" s="1058"/>
      <c r="AM193" s="1046" t="str">
        <f t="shared" ref="AM193" si="133">IF(AND(P192&lt;&gt;"", OR(W192&lt;&gt;8,Y192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93" s="326"/>
      <c r="AO193" s="1044"/>
      <c r="AP193" s="1061"/>
      <c r="AQ193" s="977"/>
      <c r="AR193" s="736"/>
      <c r="AS193" s="736"/>
      <c r="AT193" s="736"/>
      <c r="AU193" s="736"/>
      <c r="AV193" s="736"/>
      <c r="AW193" s="736"/>
      <c r="AX193" s="1062"/>
      <c r="AY193" s="1044"/>
      <c r="AZ193"/>
      <c r="BA193"/>
      <c r="BB193"/>
      <c r="BC193"/>
      <c r="BD193"/>
      <c r="BE193"/>
      <c r="BF193"/>
      <c r="BG193"/>
    </row>
    <row r="194" spans="1:59" ht="14.4" customHeight="1">
      <c r="A194" s="1077"/>
      <c r="B194" s="1002"/>
      <c r="C194" s="978"/>
      <c r="D194" s="978"/>
      <c r="E194" s="978"/>
      <c r="F194" s="1003"/>
      <c r="G194" s="1008"/>
      <c r="H194" s="1008"/>
      <c r="I194" s="1008"/>
      <c r="J194" s="1008"/>
      <c r="K194" s="1008"/>
      <c r="L194" s="1011"/>
      <c r="M194" s="1014"/>
      <c r="N194" s="995"/>
      <c r="O194" s="980"/>
      <c r="P194" s="1064"/>
      <c r="Q194" s="1067"/>
      <c r="R194" s="1070"/>
      <c r="S194" s="1073"/>
      <c r="T194" s="989"/>
      <c r="U194" s="1073"/>
      <c r="V194" s="989"/>
      <c r="W194" s="1073"/>
      <c r="X194" s="989"/>
      <c r="Y194" s="1073"/>
      <c r="Z194" s="989"/>
      <c r="AA194" s="989"/>
      <c r="AB194" s="989"/>
      <c r="AC194" s="992"/>
      <c r="AD194" s="983"/>
      <c r="AE194" s="986"/>
      <c r="AF194" s="1049"/>
      <c r="AG194" s="983"/>
      <c r="AH194" s="1052"/>
      <c r="AI194" s="1049"/>
      <c r="AJ194" s="1049"/>
      <c r="AK194" s="1055"/>
      <c r="AL194" s="1058"/>
      <c r="AM194" s="1047"/>
      <c r="AN194" s="326"/>
      <c r="AO194" s="1044"/>
      <c r="AP194" s="1061"/>
      <c r="AQ194" s="977"/>
      <c r="AR194" s="736"/>
      <c r="AS194" s="736"/>
      <c r="AT194" s="736"/>
      <c r="AU194" s="736"/>
      <c r="AV194" s="736"/>
      <c r="AW194" s="736"/>
      <c r="AX194" s="1062"/>
      <c r="AY194" s="1044"/>
      <c r="AZ194"/>
      <c r="BA194"/>
      <c r="BB194"/>
      <c r="BC194"/>
      <c r="BD194"/>
      <c r="BE194"/>
      <c r="BF194"/>
      <c r="BG194"/>
    </row>
    <row r="195" spans="1:59" ht="30" customHeight="1" thickBot="1">
      <c r="A195" s="1078"/>
      <c r="B195" s="1016"/>
      <c r="C195" s="1017"/>
      <c r="D195" s="1017"/>
      <c r="E195" s="1017"/>
      <c r="F195" s="1018"/>
      <c r="G195" s="1019"/>
      <c r="H195" s="1019"/>
      <c r="I195" s="1019"/>
      <c r="J195" s="1019"/>
      <c r="K195" s="1019"/>
      <c r="L195" s="1020"/>
      <c r="M195" s="1021"/>
      <c r="N195" s="996"/>
      <c r="O195" s="981"/>
      <c r="P195" s="1065"/>
      <c r="Q195" s="1068"/>
      <c r="R195" s="1071"/>
      <c r="S195" s="1074"/>
      <c r="T195" s="990"/>
      <c r="U195" s="1074"/>
      <c r="V195" s="990"/>
      <c r="W195" s="1074"/>
      <c r="X195" s="990"/>
      <c r="Y195" s="1074"/>
      <c r="Z195" s="990"/>
      <c r="AA195" s="990"/>
      <c r="AB195" s="990"/>
      <c r="AC195" s="993"/>
      <c r="AD195" s="984"/>
      <c r="AE195" s="987"/>
      <c r="AF195" s="1050"/>
      <c r="AG195" s="984"/>
      <c r="AH195" s="1053"/>
      <c r="AI195" s="1050"/>
      <c r="AJ195" s="1050"/>
      <c r="AK195" s="1056"/>
      <c r="AL195" s="1059"/>
      <c r="AM195" s="573" t="str">
        <f t="shared" ref="AM195" si="134">IF(P192="","",
IF(OR(AF192="",
AND(AG192&lt;&gt;"",AH192=""),
AND(P192&lt;&gt;"",AI192=""),
AND(P192&lt;&gt;"処遇改善加算Ⅳ",AJ192=""),
AND(OR(P192="処遇改善加算Ⅰ",P192="処遇改善加算Ⅱ"),AU192="対象",AK192=""),
AND(P192="処遇改善加算Ⅰ",AL192="")),
"！記入が必要な欄（オレンジ色のセル）に空欄があります。空欄を埋めてください。",""))</f>
        <v/>
      </c>
      <c r="AN195" s="326"/>
      <c r="AO195" s="1045"/>
      <c r="AP195" s="1061"/>
      <c r="AQ195" s="1060"/>
      <c r="AR195" s="736"/>
      <c r="AS195" s="736"/>
      <c r="AT195" s="736"/>
      <c r="AU195" s="736"/>
      <c r="AV195" s="736"/>
      <c r="AW195" s="736"/>
      <c r="AX195" s="1062"/>
      <c r="AY195" s="1045"/>
      <c r="AZ195"/>
      <c r="BA195"/>
      <c r="BB195"/>
      <c r="BC195"/>
      <c r="BD195"/>
      <c r="BE195"/>
      <c r="BF195"/>
      <c r="BG195"/>
    </row>
    <row r="196" spans="1:59" ht="30" customHeight="1">
      <c r="A196" s="1075">
        <v>47</v>
      </c>
      <c r="B196" s="999" t="str">
        <f>IF(基本情報入力シート!B85="", "",基本情報入力シート!B85)</f>
        <v/>
      </c>
      <c r="C196" s="1000"/>
      <c r="D196" s="1000"/>
      <c r="E196" s="1000"/>
      <c r="F196" s="1001"/>
      <c r="G196" s="1007" t="str">
        <f>IF(基本情報入力シート!L85="", "",基本情報入力シート!L85)</f>
        <v/>
      </c>
      <c r="H196" s="1007" t="str">
        <f>IF(基本情報入力シート!Q85="", "",基本情報入力シート!Q85)</f>
        <v/>
      </c>
      <c r="I196" s="1007" t="str">
        <f>IF(基本情報入力シート!V85="", "",基本情報入力シート!V85)</f>
        <v/>
      </c>
      <c r="J196" s="1007" t="str">
        <f>IF(基本情報入力シート!W85="", "",基本情報入力シート!W85)</f>
        <v/>
      </c>
      <c r="K196" s="1007" t="str">
        <f>IF(基本情報入力シート!X85="", "",基本情報入力シート!X85)</f>
        <v/>
      </c>
      <c r="L196" s="1010" t="str">
        <f>IF(基本情報入力シート!AC85=0, "",基本情報入力シート!AC85)</f>
        <v/>
      </c>
      <c r="M196" s="1013"/>
      <c r="N196" s="994"/>
      <c r="O196" s="979" t="str">
        <f>IFERROR(VLOOKUP(K196,【参考】数式用２!$A$2:$AD$50,MATCH(N196,【参考】数式用２!$C$4:$AD$4,0)+2,0),"")</f>
        <v/>
      </c>
      <c r="P196" s="1063"/>
      <c r="Q196" s="1066" t="str">
        <f>IFERROR(VLOOKUP(K196,【参考】数式用２!$A$2:$AC$50,MATCH(P196,【参考】数式用２!$C$4:$AC$4,0)+2,0),"")</f>
        <v/>
      </c>
      <c r="R196" s="1069" t="s">
        <v>141</v>
      </c>
      <c r="S196" s="1072"/>
      <c r="T196" s="988" t="s">
        <v>217</v>
      </c>
      <c r="U196" s="1072"/>
      <c r="V196" s="988" t="s">
        <v>218</v>
      </c>
      <c r="W196" s="1072"/>
      <c r="X196" s="988" t="s">
        <v>217</v>
      </c>
      <c r="Y196" s="1072"/>
      <c r="Z196" s="988" t="s">
        <v>219</v>
      </c>
      <c r="AA196" s="988" t="s">
        <v>72</v>
      </c>
      <c r="AB196" s="988" t="str">
        <f>IF(S196&gt;=1,(W196*12+Y196)-(S196*12+U196)+1,"")</f>
        <v/>
      </c>
      <c r="AC196" s="991" t="s">
        <v>220</v>
      </c>
      <c r="AD196" s="982" t="str">
        <f>IFERROR(ROUNDDOWN(ROUND(L196*Q196,0),0)*AB196,"")</f>
        <v/>
      </c>
      <c r="AE196" s="985" t="str">
        <f>IFERROR(ROUNDDOWN(ROUNDDOWN(ROUND(L196*VLOOKUP(K196,【参考】数式用２!$A$2:$AC$50,MATCH("処遇改善加算Ⅳ",【参考】数式用２!$C$4:$O$4,0)+2,0),0),0)*AB196*0.5,0), "")</f>
        <v/>
      </c>
      <c r="AF196" s="1048"/>
      <c r="AG196" s="982" t="str">
        <f>IF(AND(AQ196&lt;&gt;"対象外", P196&lt;&gt;""),ROUNDDOWN(ROUND(L196*VLOOKUP(K196,【参考】数式用２!$A$2:$K$50,MATCH("ベア加算あり",【参考】数式用２!$C$4:$K$4,0)+2,0),0),0)*AB196,"")</f>
        <v/>
      </c>
      <c r="AH196" s="1051"/>
      <c r="AI196" s="1048"/>
      <c r="AJ196" s="1048"/>
      <c r="AK196" s="1054"/>
      <c r="AL196" s="1057"/>
      <c r="AM196" s="572" t="str">
        <f t="shared" ref="AM196" si="135">IF(Q196="","",IF(Q196&lt;O196,"！加算の要件上は問題ありませんが、令和６年度末の加算率と比較して、令和７年度の加算率が低くなっています。",""))</f>
        <v/>
      </c>
      <c r="AN196" s="326"/>
      <c r="AO196" s="1043" t="str">
        <f>IF(K196&lt;&gt;"","Q列に色付け","")</f>
        <v/>
      </c>
      <c r="AP196" s="1061" t="str">
        <f>IF(AND(AE196&lt;&gt;0,AE196&lt;&gt;""),IF(AF196="○","入力済","未入力"),"")</f>
        <v/>
      </c>
      <c r="AQ196" s="976" t="str">
        <f>IFERROR((VLOOKUP(N196, 【参考】数式用２!$BE$5:$BE$13, 1,FALSE)), "対象外")</f>
        <v>対象外</v>
      </c>
      <c r="AR196" s="736" t="str">
        <f>IF(AG196&lt;&gt;"",IF(AH196="○","入力済","未入力"),"")</f>
        <v/>
      </c>
      <c r="AS196" s="736" t="str">
        <f>IF(AND(P196&lt;&gt;"", AI196=""), "未入力", "入力済")</f>
        <v>入力済</v>
      </c>
      <c r="AT196" s="736" t="str">
        <f>IF(AND(P196&lt;&gt;"", P196&lt;&gt;"処遇改善加算Ⅳ", AJ196=""), "未入力", "入力済")</f>
        <v>入力済</v>
      </c>
      <c r="AU196" s="736" t="str">
        <f>IFERROR(VLOOKUP(K196, 【参考】数式用２!$BB$5:$BC$50, 2, FALSE), "")</f>
        <v/>
      </c>
      <c r="AV196" s="736" t="str">
        <f>IF(AND(P196&lt;&gt;"処遇改善加算Ⅲ",P196&lt;&gt;"処遇改善加算Ⅳ", P196&lt;&gt;"", AU196&lt;&gt;"対象外"), 1,"")</f>
        <v/>
      </c>
      <c r="AW196" s="736" t="str">
        <f>IFERROR("_"&amp;VLOOKUP(K196, 【参考】数式用２!$AG$2:$AH$50, 2, FALSE), "")</f>
        <v/>
      </c>
      <c r="AX196" s="1062" t="str">
        <f>IF(AND(P196="処遇改善加算Ⅰ", AL196=""), "未入力","入力済")</f>
        <v>入力済</v>
      </c>
      <c r="AY196" s="1043" t="str">
        <f>G196</f>
        <v/>
      </c>
      <c r="AZ196"/>
      <c r="BA196"/>
      <c r="BB196"/>
      <c r="BC196"/>
      <c r="BD196"/>
      <c r="BE196"/>
      <c r="BF196"/>
      <c r="BG196"/>
    </row>
    <row r="197" spans="1:59" ht="14.4" customHeight="1">
      <c r="A197" s="1076"/>
      <c r="B197" s="1002"/>
      <c r="C197" s="978"/>
      <c r="D197" s="978"/>
      <c r="E197" s="978"/>
      <c r="F197" s="1003"/>
      <c r="G197" s="1008"/>
      <c r="H197" s="1008"/>
      <c r="I197" s="1008"/>
      <c r="J197" s="1008"/>
      <c r="K197" s="1008"/>
      <c r="L197" s="1011"/>
      <c r="M197" s="1014"/>
      <c r="N197" s="995"/>
      <c r="O197" s="980"/>
      <c r="P197" s="1064"/>
      <c r="Q197" s="1067"/>
      <c r="R197" s="1070"/>
      <c r="S197" s="1073"/>
      <c r="T197" s="989"/>
      <c r="U197" s="1073"/>
      <c r="V197" s="989"/>
      <c r="W197" s="1073"/>
      <c r="X197" s="989"/>
      <c r="Y197" s="1073"/>
      <c r="Z197" s="989"/>
      <c r="AA197" s="989"/>
      <c r="AB197" s="989"/>
      <c r="AC197" s="992"/>
      <c r="AD197" s="983"/>
      <c r="AE197" s="986"/>
      <c r="AF197" s="1049"/>
      <c r="AG197" s="983"/>
      <c r="AH197" s="1052"/>
      <c r="AI197" s="1049"/>
      <c r="AJ197" s="1049"/>
      <c r="AK197" s="1055"/>
      <c r="AL197" s="1058"/>
      <c r="AM197" s="1046" t="str">
        <f t="shared" ref="AM197" si="136">IF(AND(P196&lt;&gt;"", OR(W196&lt;&gt;8,Y196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197" s="326"/>
      <c r="AO197" s="1044"/>
      <c r="AP197" s="1061"/>
      <c r="AQ197" s="977"/>
      <c r="AR197" s="736"/>
      <c r="AS197" s="736"/>
      <c r="AT197" s="736"/>
      <c r="AU197" s="736"/>
      <c r="AV197" s="736"/>
      <c r="AW197" s="736"/>
      <c r="AX197" s="1062"/>
      <c r="AY197" s="1044"/>
      <c r="AZ197"/>
      <c r="BA197"/>
      <c r="BB197"/>
      <c r="BC197"/>
      <c r="BD197"/>
      <c r="BE197"/>
      <c r="BF197"/>
      <c r="BG197"/>
    </row>
    <row r="198" spans="1:59" ht="14.4" customHeight="1">
      <c r="A198" s="1077"/>
      <c r="B198" s="1002"/>
      <c r="C198" s="978"/>
      <c r="D198" s="978"/>
      <c r="E198" s="978"/>
      <c r="F198" s="1003"/>
      <c r="G198" s="1008"/>
      <c r="H198" s="1008"/>
      <c r="I198" s="1008"/>
      <c r="J198" s="1008"/>
      <c r="K198" s="1008"/>
      <c r="L198" s="1011"/>
      <c r="M198" s="1014"/>
      <c r="N198" s="995"/>
      <c r="O198" s="980"/>
      <c r="P198" s="1064"/>
      <c r="Q198" s="1067"/>
      <c r="R198" s="1070"/>
      <c r="S198" s="1073"/>
      <c r="T198" s="989"/>
      <c r="U198" s="1073"/>
      <c r="V198" s="989"/>
      <c r="W198" s="1073"/>
      <c r="X198" s="989"/>
      <c r="Y198" s="1073"/>
      <c r="Z198" s="989"/>
      <c r="AA198" s="989"/>
      <c r="AB198" s="989"/>
      <c r="AC198" s="992"/>
      <c r="AD198" s="983"/>
      <c r="AE198" s="986"/>
      <c r="AF198" s="1049"/>
      <c r="AG198" s="983"/>
      <c r="AH198" s="1052"/>
      <c r="AI198" s="1049"/>
      <c r="AJ198" s="1049"/>
      <c r="AK198" s="1055"/>
      <c r="AL198" s="1058"/>
      <c r="AM198" s="1047"/>
      <c r="AN198" s="326"/>
      <c r="AO198" s="1044"/>
      <c r="AP198" s="1061"/>
      <c r="AQ198" s="977"/>
      <c r="AR198" s="736"/>
      <c r="AS198" s="736"/>
      <c r="AT198" s="736"/>
      <c r="AU198" s="736"/>
      <c r="AV198" s="736"/>
      <c r="AW198" s="736"/>
      <c r="AX198" s="1062"/>
      <c r="AY198" s="1044"/>
      <c r="AZ198"/>
      <c r="BA198"/>
      <c r="BB198"/>
      <c r="BC198"/>
      <c r="BD198"/>
      <c r="BE198"/>
      <c r="BF198"/>
      <c r="BG198"/>
    </row>
    <row r="199" spans="1:59" ht="30" customHeight="1" thickBot="1">
      <c r="A199" s="1078"/>
      <c r="B199" s="1016"/>
      <c r="C199" s="1017"/>
      <c r="D199" s="1017"/>
      <c r="E199" s="1017"/>
      <c r="F199" s="1018"/>
      <c r="G199" s="1019"/>
      <c r="H199" s="1019"/>
      <c r="I199" s="1019"/>
      <c r="J199" s="1019"/>
      <c r="K199" s="1019"/>
      <c r="L199" s="1020"/>
      <c r="M199" s="1021"/>
      <c r="N199" s="996"/>
      <c r="O199" s="981"/>
      <c r="P199" s="1065"/>
      <c r="Q199" s="1068"/>
      <c r="R199" s="1071"/>
      <c r="S199" s="1074"/>
      <c r="T199" s="990"/>
      <c r="U199" s="1074"/>
      <c r="V199" s="990"/>
      <c r="W199" s="1074"/>
      <c r="X199" s="990"/>
      <c r="Y199" s="1074"/>
      <c r="Z199" s="990"/>
      <c r="AA199" s="990"/>
      <c r="AB199" s="990"/>
      <c r="AC199" s="993"/>
      <c r="AD199" s="984"/>
      <c r="AE199" s="987"/>
      <c r="AF199" s="1050"/>
      <c r="AG199" s="984"/>
      <c r="AH199" s="1053"/>
      <c r="AI199" s="1050"/>
      <c r="AJ199" s="1050"/>
      <c r="AK199" s="1056"/>
      <c r="AL199" s="1059"/>
      <c r="AM199" s="573" t="str">
        <f t="shared" ref="AM199" si="137">IF(P196="","",
IF(OR(AF196="",
AND(AG196&lt;&gt;"",AH196=""),
AND(P196&lt;&gt;"",AI196=""),
AND(P196&lt;&gt;"処遇改善加算Ⅳ",AJ196=""),
AND(OR(P196="処遇改善加算Ⅰ",P196="処遇改善加算Ⅱ"),AU196="対象",AK196=""),
AND(P196="処遇改善加算Ⅰ",AL196="")),
"！記入が必要な欄（オレンジ色のセル）に空欄があります。空欄を埋めてください。",""))</f>
        <v/>
      </c>
      <c r="AN199" s="326"/>
      <c r="AO199" s="1045"/>
      <c r="AP199" s="1061"/>
      <c r="AQ199" s="1060"/>
      <c r="AR199" s="736"/>
      <c r="AS199" s="736"/>
      <c r="AT199" s="736"/>
      <c r="AU199" s="736"/>
      <c r="AV199" s="736"/>
      <c r="AW199" s="736"/>
      <c r="AX199" s="1062"/>
      <c r="AY199" s="1045"/>
      <c r="AZ199"/>
      <c r="BA199"/>
      <c r="BB199"/>
      <c r="BC199"/>
      <c r="BD199"/>
      <c r="BE199"/>
      <c r="BF199"/>
      <c r="BG199"/>
    </row>
    <row r="200" spans="1:59" ht="30" customHeight="1">
      <c r="A200" s="1075">
        <v>48</v>
      </c>
      <c r="B200" s="999" t="str">
        <f>IF(基本情報入力シート!B86="", "",基本情報入力シート!B86)</f>
        <v/>
      </c>
      <c r="C200" s="1000"/>
      <c r="D200" s="1000"/>
      <c r="E200" s="1000"/>
      <c r="F200" s="1001"/>
      <c r="G200" s="1007" t="str">
        <f>IF(基本情報入力シート!L86="", "",基本情報入力シート!L86)</f>
        <v/>
      </c>
      <c r="H200" s="1007" t="str">
        <f>IF(基本情報入力シート!Q86="", "",基本情報入力シート!Q86)</f>
        <v/>
      </c>
      <c r="I200" s="1007" t="str">
        <f>IF(基本情報入力シート!V86="", "",基本情報入力シート!V86)</f>
        <v/>
      </c>
      <c r="J200" s="1007" t="str">
        <f>IF(基本情報入力シート!W86="", "",基本情報入力シート!W86)</f>
        <v/>
      </c>
      <c r="K200" s="1007" t="str">
        <f>IF(基本情報入力シート!X86="", "",基本情報入力シート!X86)</f>
        <v/>
      </c>
      <c r="L200" s="1010" t="str">
        <f>IF(基本情報入力シート!AC86=0, "",基本情報入力シート!AC86)</f>
        <v/>
      </c>
      <c r="M200" s="1013"/>
      <c r="N200" s="994"/>
      <c r="O200" s="979" t="str">
        <f>IFERROR(VLOOKUP(K200,【参考】数式用２!$A$2:$AD$50,MATCH(N200,【参考】数式用２!$C$4:$AD$4,0)+2,0),"")</f>
        <v/>
      </c>
      <c r="P200" s="1063"/>
      <c r="Q200" s="1066" t="str">
        <f>IFERROR(VLOOKUP(K200,【参考】数式用２!$A$2:$AC$50,MATCH(P200,【参考】数式用２!$C$4:$AC$4,0)+2,0),"")</f>
        <v/>
      </c>
      <c r="R200" s="1069" t="s">
        <v>141</v>
      </c>
      <c r="S200" s="1072"/>
      <c r="T200" s="988" t="s">
        <v>217</v>
      </c>
      <c r="U200" s="1072"/>
      <c r="V200" s="988" t="s">
        <v>218</v>
      </c>
      <c r="W200" s="1072"/>
      <c r="X200" s="988" t="s">
        <v>217</v>
      </c>
      <c r="Y200" s="1072"/>
      <c r="Z200" s="988" t="s">
        <v>219</v>
      </c>
      <c r="AA200" s="988" t="s">
        <v>72</v>
      </c>
      <c r="AB200" s="988" t="str">
        <f>IF(S200&gt;=1,(W200*12+Y200)-(S200*12+U200)+1,"")</f>
        <v/>
      </c>
      <c r="AC200" s="991" t="s">
        <v>220</v>
      </c>
      <c r="AD200" s="982" t="str">
        <f>IFERROR(ROUNDDOWN(ROUND(L200*Q200,0),0)*AB200,"")</f>
        <v/>
      </c>
      <c r="AE200" s="985" t="str">
        <f>IFERROR(ROUNDDOWN(ROUNDDOWN(ROUND(L200*VLOOKUP(K200,【参考】数式用２!$A$2:$AC$50,MATCH("処遇改善加算Ⅳ",【参考】数式用２!$C$4:$O$4,0)+2,0),0),0)*AB200*0.5,0), "")</f>
        <v/>
      </c>
      <c r="AF200" s="1048"/>
      <c r="AG200" s="982" t="str">
        <f>IF(AND(AQ200&lt;&gt;"対象外", P200&lt;&gt;""),ROUNDDOWN(ROUND(L200*VLOOKUP(K200,【参考】数式用２!$A$2:$K$50,MATCH("ベア加算あり",【参考】数式用２!$C$4:$K$4,0)+2,0),0),0)*AB200,"")</f>
        <v/>
      </c>
      <c r="AH200" s="1051"/>
      <c r="AI200" s="1048"/>
      <c r="AJ200" s="1048"/>
      <c r="AK200" s="1054"/>
      <c r="AL200" s="1057"/>
      <c r="AM200" s="572" t="str">
        <f t="shared" ref="AM200" si="138">IF(Q200="","",IF(Q200&lt;O200,"！加算の要件上は問題ありませんが、令和６年度末の加算率と比較して、令和７年度の加算率が低くなっています。",""))</f>
        <v/>
      </c>
      <c r="AN200" s="326"/>
      <c r="AO200" s="1043" t="str">
        <f>IF(K200&lt;&gt;"","Q列に色付け","")</f>
        <v/>
      </c>
      <c r="AP200" s="1061" t="str">
        <f>IF(AND(AE200&lt;&gt;0,AE200&lt;&gt;""),IF(AF200="○","入力済","未入力"),"")</f>
        <v/>
      </c>
      <c r="AQ200" s="976" t="str">
        <f>IFERROR((VLOOKUP(N200, 【参考】数式用２!$BE$5:$BE$13, 1,FALSE)), "対象外")</f>
        <v>対象外</v>
      </c>
      <c r="AR200" s="736" t="str">
        <f>IF(AG200&lt;&gt;"",IF(AH200="○","入力済","未入力"),"")</f>
        <v/>
      </c>
      <c r="AS200" s="736" t="str">
        <f>IF(AND(P200&lt;&gt;"", AI200=""), "未入力", "入力済")</f>
        <v>入力済</v>
      </c>
      <c r="AT200" s="736" t="str">
        <f>IF(AND(P200&lt;&gt;"", P200&lt;&gt;"処遇改善加算Ⅳ", AJ200=""), "未入力", "入力済")</f>
        <v>入力済</v>
      </c>
      <c r="AU200" s="736" t="str">
        <f>IFERROR(VLOOKUP(K200, 【参考】数式用２!$BB$5:$BC$50, 2, FALSE), "")</f>
        <v/>
      </c>
      <c r="AV200" s="736" t="str">
        <f>IF(AND(P200&lt;&gt;"処遇改善加算Ⅲ",P200&lt;&gt;"処遇改善加算Ⅳ", P200&lt;&gt;"", AU200&lt;&gt;"対象外"), 1,"")</f>
        <v/>
      </c>
      <c r="AW200" s="736" t="str">
        <f>IFERROR("_"&amp;VLOOKUP(K200, 【参考】数式用２!$AG$2:$AH$50, 2, FALSE), "")</f>
        <v/>
      </c>
      <c r="AX200" s="1062" t="str">
        <f>IF(AND(P200="処遇改善加算Ⅰ", AL200=""), "未入力","入力済")</f>
        <v>入力済</v>
      </c>
      <c r="AY200" s="1043" t="str">
        <f>G200</f>
        <v/>
      </c>
      <c r="AZ200"/>
      <c r="BA200"/>
      <c r="BB200"/>
      <c r="BC200"/>
      <c r="BD200"/>
      <c r="BE200"/>
      <c r="BF200"/>
      <c r="BG200"/>
    </row>
    <row r="201" spans="1:59" ht="14.4" customHeight="1">
      <c r="A201" s="1076"/>
      <c r="B201" s="1002"/>
      <c r="C201" s="978"/>
      <c r="D201" s="978"/>
      <c r="E201" s="978"/>
      <c r="F201" s="1003"/>
      <c r="G201" s="1008"/>
      <c r="H201" s="1008"/>
      <c r="I201" s="1008"/>
      <c r="J201" s="1008"/>
      <c r="K201" s="1008"/>
      <c r="L201" s="1011"/>
      <c r="M201" s="1014"/>
      <c r="N201" s="995"/>
      <c r="O201" s="980"/>
      <c r="P201" s="1064"/>
      <c r="Q201" s="1067"/>
      <c r="R201" s="1070"/>
      <c r="S201" s="1073"/>
      <c r="T201" s="989"/>
      <c r="U201" s="1073"/>
      <c r="V201" s="989"/>
      <c r="W201" s="1073"/>
      <c r="X201" s="989"/>
      <c r="Y201" s="1073"/>
      <c r="Z201" s="989"/>
      <c r="AA201" s="989"/>
      <c r="AB201" s="989"/>
      <c r="AC201" s="992"/>
      <c r="AD201" s="983"/>
      <c r="AE201" s="986"/>
      <c r="AF201" s="1049"/>
      <c r="AG201" s="983"/>
      <c r="AH201" s="1052"/>
      <c r="AI201" s="1049"/>
      <c r="AJ201" s="1049"/>
      <c r="AK201" s="1055"/>
      <c r="AL201" s="1058"/>
      <c r="AM201" s="1046" t="str">
        <f t="shared" ref="AM201" si="139">IF(AND(P200&lt;&gt;"", OR(W200&lt;&gt;8,Y200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1" s="326"/>
      <c r="AO201" s="1044"/>
      <c r="AP201" s="1061"/>
      <c r="AQ201" s="977"/>
      <c r="AR201" s="736"/>
      <c r="AS201" s="736"/>
      <c r="AT201" s="736"/>
      <c r="AU201" s="736"/>
      <c r="AV201" s="736"/>
      <c r="AW201" s="736"/>
      <c r="AX201" s="1062"/>
      <c r="AY201" s="1044"/>
      <c r="AZ201"/>
      <c r="BA201"/>
      <c r="BB201"/>
      <c r="BC201"/>
      <c r="BD201"/>
      <c r="BE201"/>
      <c r="BF201"/>
      <c r="BG201"/>
    </row>
    <row r="202" spans="1:59" ht="14.4" customHeight="1">
      <c r="A202" s="1077"/>
      <c r="B202" s="1002"/>
      <c r="C202" s="978"/>
      <c r="D202" s="978"/>
      <c r="E202" s="978"/>
      <c r="F202" s="1003"/>
      <c r="G202" s="1008"/>
      <c r="H202" s="1008"/>
      <c r="I202" s="1008"/>
      <c r="J202" s="1008"/>
      <c r="K202" s="1008"/>
      <c r="L202" s="1011"/>
      <c r="M202" s="1014"/>
      <c r="N202" s="995"/>
      <c r="O202" s="980"/>
      <c r="P202" s="1064"/>
      <c r="Q202" s="1067"/>
      <c r="R202" s="1070"/>
      <c r="S202" s="1073"/>
      <c r="T202" s="989"/>
      <c r="U202" s="1073"/>
      <c r="V202" s="989"/>
      <c r="W202" s="1073"/>
      <c r="X202" s="989"/>
      <c r="Y202" s="1073"/>
      <c r="Z202" s="989"/>
      <c r="AA202" s="989"/>
      <c r="AB202" s="989"/>
      <c r="AC202" s="992"/>
      <c r="AD202" s="983"/>
      <c r="AE202" s="986"/>
      <c r="AF202" s="1049"/>
      <c r="AG202" s="983"/>
      <c r="AH202" s="1052"/>
      <c r="AI202" s="1049"/>
      <c r="AJ202" s="1049"/>
      <c r="AK202" s="1055"/>
      <c r="AL202" s="1058"/>
      <c r="AM202" s="1047"/>
      <c r="AN202" s="326"/>
      <c r="AO202" s="1044"/>
      <c r="AP202" s="1061"/>
      <c r="AQ202" s="977"/>
      <c r="AR202" s="736"/>
      <c r="AS202" s="736"/>
      <c r="AT202" s="736"/>
      <c r="AU202" s="736"/>
      <c r="AV202" s="736"/>
      <c r="AW202" s="736"/>
      <c r="AX202" s="1062"/>
      <c r="AY202" s="1044"/>
      <c r="AZ202"/>
      <c r="BA202"/>
      <c r="BB202"/>
      <c r="BC202"/>
      <c r="BD202"/>
      <c r="BE202"/>
      <c r="BF202"/>
      <c r="BG202"/>
    </row>
    <row r="203" spans="1:59" ht="30" customHeight="1" thickBot="1">
      <c r="A203" s="1078"/>
      <c r="B203" s="1016"/>
      <c r="C203" s="1017"/>
      <c r="D203" s="1017"/>
      <c r="E203" s="1017"/>
      <c r="F203" s="1018"/>
      <c r="G203" s="1019"/>
      <c r="H203" s="1019"/>
      <c r="I203" s="1019"/>
      <c r="J203" s="1019"/>
      <c r="K203" s="1019"/>
      <c r="L203" s="1020"/>
      <c r="M203" s="1021"/>
      <c r="N203" s="996"/>
      <c r="O203" s="981"/>
      <c r="P203" s="1065"/>
      <c r="Q203" s="1068"/>
      <c r="R203" s="1071"/>
      <c r="S203" s="1074"/>
      <c r="T203" s="990"/>
      <c r="U203" s="1074"/>
      <c r="V203" s="990"/>
      <c r="W203" s="1074"/>
      <c r="X203" s="990"/>
      <c r="Y203" s="1074"/>
      <c r="Z203" s="990"/>
      <c r="AA203" s="990"/>
      <c r="AB203" s="990"/>
      <c r="AC203" s="993"/>
      <c r="AD203" s="984"/>
      <c r="AE203" s="987"/>
      <c r="AF203" s="1050"/>
      <c r="AG203" s="984"/>
      <c r="AH203" s="1053"/>
      <c r="AI203" s="1050"/>
      <c r="AJ203" s="1050"/>
      <c r="AK203" s="1056"/>
      <c r="AL203" s="1059"/>
      <c r="AM203" s="573" t="str">
        <f t="shared" ref="AM203" si="140">IF(P200="","",
IF(OR(AF200="",
AND(AG200&lt;&gt;"",AH200=""),
AND(P200&lt;&gt;"",AI200=""),
AND(P200&lt;&gt;"処遇改善加算Ⅳ",AJ200=""),
AND(OR(P200="処遇改善加算Ⅰ",P200="処遇改善加算Ⅱ"),AU200="対象",AK200=""),
AND(P200="処遇改善加算Ⅰ",AL200="")),
"！記入が必要な欄（オレンジ色のセル）に空欄があります。空欄を埋めてください。",""))</f>
        <v/>
      </c>
      <c r="AN203" s="326"/>
      <c r="AO203" s="1045"/>
      <c r="AP203" s="1061"/>
      <c r="AQ203" s="1060"/>
      <c r="AR203" s="736"/>
      <c r="AS203" s="736"/>
      <c r="AT203" s="736"/>
      <c r="AU203" s="736"/>
      <c r="AV203" s="736"/>
      <c r="AW203" s="736"/>
      <c r="AX203" s="1062"/>
      <c r="AY203" s="1045"/>
      <c r="AZ203"/>
      <c r="BA203"/>
      <c r="BB203"/>
      <c r="BC203"/>
      <c r="BD203"/>
      <c r="BE203"/>
      <c r="BF203"/>
      <c r="BG203"/>
    </row>
    <row r="204" spans="1:59" ht="30" customHeight="1">
      <c r="A204" s="1075">
        <v>49</v>
      </c>
      <c r="B204" s="999" t="str">
        <f>IF(基本情報入力シート!B87="", "",基本情報入力シート!B87)</f>
        <v/>
      </c>
      <c r="C204" s="1000"/>
      <c r="D204" s="1000"/>
      <c r="E204" s="1000"/>
      <c r="F204" s="1001"/>
      <c r="G204" s="1007" t="str">
        <f>IF(基本情報入力シート!L87="", "",基本情報入力シート!L87)</f>
        <v/>
      </c>
      <c r="H204" s="1007" t="str">
        <f>IF(基本情報入力シート!Q87="", "",基本情報入力シート!Q87)</f>
        <v/>
      </c>
      <c r="I204" s="1007" t="str">
        <f>IF(基本情報入力シート!V87="", "",基本情報入力シート!V87)</f>
        <v/>
      </c>
      <c r="J204" s="1007" t="str">
        <f>IF(基本情報入力シート!W87="", "",基本情報入力シート!W87)</f>
        <v/>
      </c>
      <c r="K204" s="1007" t="str">
        <f>IF(基本情報入力シート!X87="", "",基本情報入力シート!X87)</f>
        <v/>
      </c>
      <c r="L204" s="1010" t="str">
        <f>IF(基本情報入力シート!AC87=0, "",基本情報入力シート!AC87)</f>
        <v/>
      </c>
      <c r="M204" s="1013"/>
      <c r="N204" s="994"/>
      <c r="O204" s="979" t="str">
        <f>IFERROR(VLOOKUP(K204,【参考】数式用２!$A$2:$AD$50,MATCH(N204,【参考】数式用２!$C$4:$AD$4,0)+2,0),"")</f>
        <v/>
      </c>
      <c r="P204" s="1063"/>
      <c r="Q204" s="1066" t="str">
        <f>IFERROR(VLOOKUP(K204,【参考】数式用２!$A$2:$AC$50,MATCH(P204,【参考】数式用２!$C$4:$AC$4,0)+2,0),"")</f>
        <v/>
      </c>
      <c r="R204" s="1069" t="s">
        <v>141</v>
      </c>
      <c r="S204" s="1072"/>
      <c r="T204" s="988" t="s">
        <v>217</v>
      </c>
      <c r="U204" s="1072"/>
      <c r="V204" s="988" t="s">
        <v>218</v>
      </c>
      <c r="W204" s="1072"/>
      <c r="X204" s="988" t="s">
        <v>217</v>
      </c>
      <c r="Y204" s="1072"/>
      <c r="Z204" s="988" t="s">
        <v>219</v>
      </c>
      <c r="AA204" s="988" t="s">
        <v>72</v>
      </c>
      <c r="AB204" s="988" t="str">
        <f>IF(S204&gt;=1,(W204*12+Y204)-(S204*12+U204)+1,"")</f>
        <v/>
      </c>
      <c r="AC204" s="991" t="s">
        <v>220</v>
      </c>
      <c r="AD204" s="982" t="str">
        <f>IFERROR(ROUNDDOWN(ROUND(L204*Q204,0),0)*AB204,"")</f>
        <v/>
      </c>
      <c r="AE204" s="985" t="str">
        <f>IFERROR(ROUNDDOWN(ROUNDDOWN(ROUND(L204*VLOOKUP(K204,【参考】数式用２!$A$2:$AC$50,MATCH("処遇改善加算Ⅳ",【参考】数式用２!$C$4:$O$4,0)+2,0),0),0)*AB204*0.5,0), "")</f>
        <v/>
      </c>
      <c r="AF204" s="1048"/>
      <c r="AG204" s="982" t="str">
        <f>IF(AND(AQ204&lt;&gt;"対象外", P204&lt;&gt;""),ROUNDDOWN(ROUND(L204*VLOOKUP(K204,【参考】数式用２!$A$2:$K$50,MATCH("ベア加算あり",【参考】数式用２!$C$4:$K$4,0)+2,0),0),0)*AB204,"")</f>
        <v/>
      </c>
      <c r="AH204" s="1051"/>
      <c r="AI204" s="1048"/>
      <c r="AJ204" s="1048"/>
      <c r="AK204" s="1054"/>
      <c r="AL204" s="1057"/>
      <c r="AM204" s="572" t="str">
        <f t="shared" ref="AM204" si="141">IF(Q204="","",IF(Q204&lt;O204,"！加算の要件上は問題ありませんが、令和６年度末の加算率と比較して、令和７年度の加算率が低くなっています。",""))</f>
        <v/>
      </c>
      <c r="AN204" s="326"/>
      <c r="AO204" s="1043" t="str">
        <f>IF(K204&lt;&gt;"","Q列に色付け","")</f>
        <v/>
      </c>
      <c r="AP204" s="1061" t="str">
        <f>IF(AND(AE204&lt;&gt;0,AE204&lt;&gt;""),IF(AF204="○","入力済","未入力"),"")</f>
        <v/>
      </c>
      <c r="AQ204" s="976" t="str">
        <f>IFERROR((VLOOKUP(N204, 【参考】数式用２!$BE$5:$BE$13, 1,FALSE)), "対象外")</f>
        <v>対象外</v>
      </c>
      <c r="AR204" s="736" t="str">
        <f>IF(AG204&lt;&gt;"",IF(AH204="○","入力済","未入力"),"")</f>
        <v/>
      </c>
      <c r="AS204" s="736" t="str">
        <f>IF(AND(P204&lt;&gt;"", AI204=""), "未入力", "入力済")</f>
        <v>入力済</v>
      </c>
      <c r="AT204" s="736" t="str">
        <f>IF(AND(P204&lt;&gt;"", P204&lt;&gt;"処遇改善加算Ⅳ", AJ204=""), "未入力", "入力済")</f>
        <v>入力済</v>
      </c>
      <c r="AU204" s="736" t="str">
        <f>IFERROR(VLOOKUP(K204, 【参考】数式用２!$BB$5:$BC$50, 2, FALSE), "")</f>
        <v/>
      </c>
      <c r="AV204" s="736" t="str">
        <f>IF(AND(P204&lt;&gt;"処遇改善加算Ⅲ",P204&lt;&gt;"処遇改善加算Ⅳ", P204&lt;&gt;"", AU204&lt;&gt;"対象外"), 1,"")</f>
        <v/>
      </c>
      <c r="AW204" s="736" t="str">
        <f>IFERROR("_"&amp;VLOOKUP(K204, 【参考】数式用２!$AG$2:$AH$50, 2, FALSE), "")</f>
        <v/>
      </c>
      <c r="AX204" s="1062" t="str">
        <f>IF(AND(P204="処遇改善加算Ⅰ", AL204=""), "未入力","入力済")</f>
        <v>入力済</v>
      </c>
      <c r="AY204" s="1043" t="str">
        <f>G204</f>
        <v/>
      </c>
      <c r="AZ204"/>
      <c r="BA204"/>
      <c r="BB204"/>
      <c r="BC204"/>
      <c r="BD204"/>
      <c r="BE204"/>
      <c r="BF204"/>
      <c r="BG204"/>
    </row>
    <row r="205" spans="1:59" ht="14.4" customHeight="1">
      <c r="A205" s="1076"/>
      <c r="B205" s="1002"/>
      <c r="C205" s="978"/>
      <c r="D205" s="978"/>
      <c r="E205" s="978"/>
      <c r="F205" s="1003"/>
      <c r="G205" s="1008"/>
      <c r="H205" s="1008"/>
      <c r="I205" s="1008"/>
      <c r="J205" s="1008"/>
      <c r="K205" s="1008"/>
      <c r="L205" s="1011"/>
      <c r="M205" s="1014"/>
      <c r="N205" s="995"/>
      <c r="O205" s="980"/>
      <c r="P205" s="1064"/>
      <c r="Q205" s="1067"/>
      <c r="R205" s="1070"/>
      <c r="S205" s="1073"/>
      <c r="T205" s="989"/>
      <c r="U205" s="1073"/>
      <c r="V205" s="989"/>
      <c r="W205" s="1073"/>
      <c r="X205" s="989"/>
      <c r="Y205" s="1073"/>
      <c r="Z205" s="989"/>
      <c r="AA205" s="989"/>
      <c r="AB205" s="989"/>
      <c r="AC205" s="992"/>
      <c r="AD205" s="983"/>
      <c r="AE205" s="986"/>
      <c r="AF205" s="1049"/>
      <c r="AG205" s="983"/>
      <c r="AH205" s="1052"/>
      <c r="AI205" s="1049"/>
      <c r="AJ205" s="1049"/>
      <c r="AK205" s="1055"/>
      <c r="AL205" s="1058"/>
      <c r="AM205" s="1046" t="str">
        <f t="shared" ref="AM205" si="142">IF(AND(P204&lt;&gt;"", OR(W204&lt;&gt;8,Y204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5" s="326"/>
      <c r="AO205" s="1044"/>
      <c r="AP205" s="1061"/>
      <c r="AQ205" s="977"/>
      <c r="AR205" s="736"/>
      <c r="AS205" s="736"/>
      <c r="AT205" s="736"/>
      <c r="AU205" s="736"/>
      <c r="AV205" s="736"/>
      <c r="AW205" s="736"/>
      <c r="AX205" s="1062"/>
      <c r="AY205" s="1044"/>
      <c r="AZ205"/>
      <c r="BA205"/>
      <c r="BB205"/>
      <c r="BC205"/>
      <c r="BD205"/>
      <c r="BE205"/>
      <c r="BF205"/>
      <c r="BG205"/>
    </row>
    <row r="206" spans="1:59" ht="14.4" customHeight="1">
      <c r="A206" s="1077"/>
      <c r="B206" s="1002"/>
      <c r="C206" s="978"/>
      <c r="D206" s="978"/>
      <c r="E206" s="978"/>
      <c r="F206" s="1003"/>
      <c r="G206" s="1008"/>
      <c r="H206" s="1008"/>
      <c r="I206" s="1008"/>
      <c r="J206" s="1008"/>
      <c r="K206" s="1008"/>
      <c r="L206" s="1011"/>
      <c r="M206" s="1014"/>
      <c r="N206" s="995"/>
      <c r="O206" s="980"/>
      <c r="P206" s="1064"/>
      <c r="Q206" s="1067"/>
      <c r="R206" s="1070"/>
      <c r="S206" s="1073"/>
      <c r="T206" s="989"/>
      <c r="U206" s="1073"/>
      <c r="V206" s="989"/>
      <c r="W206" s="1073"/>
      <c r="X206" s="989"/>
      <c r="Y206" s="1073"/>
      <c r="Z206" s="989"/>
      <c r="AA206" s="989"/>
      <c r="AB206" s="989"/>
      <c r="AC206" s="992"/>
      <c r="AD206" s="983"/>
      <c r="AE206" s="986"/>
      <c r="AF206" s="1049"/>
      <c r="AG206" s="983"/>
      <c r="AH206" s="1052"/>
      <c r="AI206" s="1049"/>
      <c r="AJ206" s="1049"/>
      <c r="AK206" s="1055"/>
      <c r="AL206" s="1058"/>
      <c r="AM206" s="1047"/>
      <c r="AN206" s="326"/>
      <c r="AO206" s="1044"/>
      <c r="AP206" s="1061"/>
      <c r="AQ206" s="977"/>
      <c r="AR206" s="736"/>
      <c r="AS206" s="736"/>
      <c r="AT206" s="736"/>
      <c r="AU206" s="736"/>
      <c r="AV206" s="736"/>
      <c r="AW206" s="736"/>
      <c r="AX206" s="1062"/>
      <c r="AY206" s="1044"/>
      <c r="AZ206"/>
      <c r="BA206"/>
      <c r="BB206"/>
      <c r="BC206"/>
      <c r="BD206"/>
      <c r="BE206"/>
      <c r="BF206"/>
      <c r="BG206"/>
    </row>
    <row r="207" spans="1:59" ht="30" customHeight="1" thickBot="1">
      <c r="A207" s="1078"/>
      <c r="B207" s="1016"/>
      <c r="C207" s="1017"/>
      <c r="D207" s="1017"/>
      <c r="E207" s="1017"/>
      <c r="F207" s="1018"/>
      <c r="G207" s="1019"/>
      <c r="H207" s="1019"/>
      <c r="I207" s="1019"/>
      <c r="J207" s="1019"/>
      <c r="K207" s="1019"/>
      <c r="L207" s="1020"/>
      <c r="M207" s="1021"/>
      <c r="N207" s="996"/>
      <c r="O207" s="981"/>
      <c r="P207" s="1065"/>
      <c r="Q207" s="1068"/>
      <c r="R207" s="1071"/>
      <c r="S207" s="1074"/>
      <c r="T207" s="990"/>
      <c r="U207" s="1074"/>
      <c r="V207" s="990"/>
      <c r="W207" s="1074"/>
      <c r="X207" s="990"/>
      <c r="Y207" s="1074"/>
      <c r="Z207" s="990"/>
      <c r="AA207" s="990"/>
      <c r="AB207" s="990"/>
      <c r="AC207" s="993"/>
      <c r="AD207" s="984"/>
      <c r="AE207" s="987"/>
      <c r="AF207" s="1050"/>
      <c r="AG207" s="984"/>
      <c r="AH207" s="1053"/>
      <c r="AI207" s="1050"/>
      <c r="AJ207" s="1050"/>
      <c r="AK207" s="1056"/>
      <c r="AL207" s="1059"/>
      <c r="AM207" s="573" t="str">
        <f t="shared" ref="AM207" si="143">IF(P204="","",
IF(OR(AF204="",
AND(AG204&lt;&gt;"",AH204=""),
AND(P204&lt;&gt;"",AI204=""),
AND(P204&lt;&gt;"処遇改善加算Ⅳ",AJ204=""),
AND(OR(P204="処遇改善加算Ⅰ",P204="処遇改善加算Ⅱ"),AU204="対象",AK204=""),
AND(P204="処遇改善加算Ⅰ",AL204="")),
"！記入が必要な欄（オレンジ色のセル）に空欄があります。空欄を埋めてください。",""))</f>
        <v/>
      </c>
      <c r="AN207" s="326"/>
      <c r="AO207" s="1045"/>
      <c r="AP207" s="1061"/>
      <c r="AQ207" s="1060"/>
      <c r="AR207" s="736"/>
      <c r="AS207" s="736"/>
      <c r="AT207" s="736"/>
      <c r="AU207" s="736"/>
      <c r="AV207" s="736"/>
      <c r="AW207" s="736"/>
      <c r="AX207" s="1062"/>
      <c r="AY207" s="1045"/>
      <c r="AZ207"/>
      <c r="BA207"/>
      <c r="BB207"/>
      <c r="BC207"/>
      <c r="BD207"/>
      <c r="BE207"/>
      <c r="BF207"/>
      <c r="BG207"/>
    </row>
    <row r="208" spans="1:59" ht="30" customHeight="1">
      <c r="A208" s="1075">
        <v>50</v>
      </c>
      <c r="B208" s="999" t="str">
        <f>IF(基本情報入力シート!B88="", "",基本情報入力シート!B88)</f>
        <v/>
      </c>
      <c r="C208" s="1000"/>
      <c r="D208" s="1000"/>
      <c r="E208" s="1000"/>
      <c r="F208" s="1001"/>
      <c r="G208" s="1007" t="str">
        <f>IF(基本情報入力シート!L88="", "",基本情報入力シート!L88)</f>
        <v/>
      </c>
      <c r="H208" s="1007" t="str">
        <f>IF(基本情報入力シート!Q88="", "",基本情報入力シート!Q88)</f>
        <v/>
      </c>
      <c r="I208" s="1007" t="str">
        <f>IF(基本情報入力シート!V88="", "",基本情報入力シート!V88)</f>
        <v/>
      </c>
      <c r="J208" s="1007" t="str">
        <f>IF(基本情報入力シート!W88="", "",基本情報入力シート!W88)</f>
        <v/>
      </c>
      <c r="K208" s="1007" t="str">
        <f>IF(基本情報入力シート!X88="", "",基本情報入力シート!X88)</f>
        <v/>
      </c>
      <c r="L208" s="1010" t="str">
        <f>IF(基本情報入力シート!AC88=0, "",基本情報入力シート!AC88)</f>
        <v/>
      </c>
      <c r="M208" s="1013"/>
      <c r="N208" s="994"/>
      <c r="O208" s="979" t="str">
        <f>IFERROR(VLOOKUP(K208,【参考】数式用２!$A$2:$AD$50,MATCH(N208,【参考】数式用２!$C$4:$AD$4,0)+2,0),"")</f>
        <v/>
      </c>
      <c r="P208" s="1063"/>
      <c r="Q208" s="1066" t="str">
        <f>IFERROR(VLOOKUP(K208,【参考】数式用２!$A$2:$AC$50,MATCH(P208,【参考】数式用２!$C$4:$AC$4,0)+2,0),"")</f>
        <v/>
      </c>
      <c r="R208" s="1069" t="s">
        <v>141</v>
      </c>
      <c r="S208" s="1072"/>
      <c r="T208" s="988" t="s">
        <v>217</v>
      </c>
      <c r="U208" s="1072"/>
      <c r="V208" s="988" t="s">
        <v>218</v>
      </c>
      <c r="W208" s="1072"/>
      <c r="X208" s="988" t="s">
        <v>217</v>
      </c>
      <c r="Y208" s="1072"/>
      <c r="Z208" s="988" t="s">
        <v>219</v>
      </c>
      <c r="AA208" s="988" t="s">
        <v>72</v>
      </c>
      <c r="AB208" s="988" t="str">
        <f>IF(S208&gt;=1,(W208*12+Y208)-(S208*12+U208)+1,"")</f>
        <v/>
      </c>
      <c r="AC208" s="991" t="s">
        <v>220</v>
      </c>
      <c r="AD208" s="982" t="str">
        <f>IFERROR(ROUNDDOWN(ROUND(L208*Q208,0),0)*AB208,"")</f>
        <v/>
      </c>
      <c r="AE208" s="985" t="str">
        <f>IFERROR(ROUNDDOWN(ROUNDDOWN(ROUND(L208*VLOOKUP(K208,【参考】数式用２!$A$2:$AC$50,MATCH("処遇改善加算Ⅳ",【参考】数式用２!$C$4:$O$4,0)+2,0),0),0)*AB208*0.5,0), "")</f>
        <v/>
      </c>
      <c r="AF208" s="1048"/>
      <c r="AG208" s="982" t="str">
        <f>IF(AND(AQ208&lt;&gt;"対象外", P208&lt;&gt;""),ROUNDDOWN(ROUND(L208*VLOOKUP(K208,【参考】数式用２!$A$2:$K$50,MATCH("ベア加算あり",【参考】数式用２!$C$4:$K$4,0)+2,0),0),0)*AB208,"")</f>
        <v/>
      </c>
      <c r="AH208" s="1051"/>
      <c r="AI208" s="1048"/>
      <c r="AJ208" s="1048"/>
      <c r="AK208" s="1054"/>
      <c r="AL208" s="1057"/>
      <c r="AM208" s="572" t="str">
        <f t="shared" ref="AM208" si="144">IF(Q208="","",IF(Q208&lt;O208,"！加算の要件上は問題ありませんが、令和６年度末の加算率と比較して、令和７年度の加算率が低くなっています。",""))</f>
        <v/>
      </c>
      <c r="AN208" s="326"/>
      <c r="AO208" s="1043" t="str">
        <f>IF(K208&lt;&gt;"","Q列に色付け","")</f>
        <v/>
      </c>
      <c r="AP208" s="1061" t="str">
        <f>IF(AND(AE208&lt;&gt;0,AE208&lt;&gt;""),IF(AF208="○","入力済","未入力"),"")</f>
        <v/>
      </c>
      <c r="AQ208" s="976" t="str">
        <f>IFERROR((VLOOKUP(N208, 【参考】数式用２!$BE$5:$BE$13, 1,FALSE)), "対象外")</f>
        <v>対象外</v>
      </c>
      <c r="AR208" s="736" t="str">
        <f>IF(AG208&lt;&gt;"",IF(AH208="○","入力済","未入力"),"")</f>
        <v/>
      </c>
      <c r="AS208" s="736" t="str">
        <f>IF(AND(P208&lt;&gt;"", AI208=""), "未入力", "入力済")</f>
        <v>入力済</v>
      </c>
      <c r="AT208" s="736" t="str">
        <f>IF(AND(P208&lt;&gt;"", P208&lt;&gt;"処遇改善加算Ⅳ", AJ208=""), "未入力", "入力済")</f>
        <v>入力済</v>
      </c>
      <c r="AU208" s="736" t="str">
        <f>IFERROR(VLOOKUP(K208, 【参考】数式用２!$BB$5:$BC$50, 2, FALSE), "")</f>
        <v/>
      </c>
      <c r="AV208" s="736" t="str">
        <f>IF(AND(P208&lt;&gt;"処遇改善加算Ⅲ",P208&lt;&gt;"処遇改善加算Ⅳ", P208&lt;&gt;"", AU208&lt;&gt;"対象外"), 1,"")</f>
        <v/>
      </c>
      <c r="AW208" s="736" t="str">
        <f>IFERROR("_"&amp;VLOOKUP(K208, 【参考】数式用２!$AG$2:$AH$50, 2, FALSE), "")</f>
        <v/>
      </c>
      <c r="AX208" s="1062" t="str">
        <f>IF(AND(P208="処遇改善加算Ⅰ", AL208=""), "未入力","入力済")</f>
        <v>入力済</v>
      </c>
      <c r="AY208" s="1043" t="str">
        <f>G208</f>
        <v/>
      </c>
      <c r="AZ208"/>
      <c r="BA208"/>
      <c r="BB208"/>
      <c r="BC208"/>
      <c r="BD208"/>
      <c r="BE208"/>
      <c r="BF208"/>
      <c r="BG208"/>
    </row>
    <row r="209" spans="1:59" ht="14.4" customHeight="1">
      <c r="A209" s="1076"/>
      <c r="B209" s="1002"/>
      <c r="C209" s="978"/>
      <c r="D209" s="978"/>
      <c r="E209" s="978"/>
      <c r="F209" s="1003"/>
      <c r="G209" s="1008"/>
      <c r="H209" s="1008"/>
      <c r="I209" s="1008"/>
      <c r="J209" s="1008"/>
      <c r="K209" s="1008"/>
      <c r="L209" s="1011"/>
      <c r="M209" s="1014"/>
      <c r="N209" s="995"/>
      <c r="O209" s="980"/>
      <c r="P209" s="1064"/>
      <c r="Q209" s="1067"/>
      <c r="R209" s="1070"/>
      <c r="S209" s="1073"/>
      <c r="T209" s="989"/>
      <c r="U209" s="1073"/>
      <c r="V209" s="989"/>
      <c r="W209" s="1073"/>
      <c r="X209" s="989"/>
      <c r="Y209" s="1073"/>
      <c r="Z209" s="989"/>
      <c r="AA209" s="989"/>
      <c r="AB209" s="989"/>
      <c r="AC209" s="992"/>
      <c r="AD209" s="983"/>
      <c r="AE209" s="986"/>
      <c r="AF209" s="1049"/>
      <c r="AG209" s="983"/>
      <c r="AH209" s="1052"/>
      <c r="AI209" s="1049"/>
      <c r="AJ209" s="1049"/>
      <c r="AK209" s="1055"/>
      <c r="AL209" s="1058"/>
      <c r="AM209" s="1046" t="str">
        <f t="shared" ref="AM209" si="145">IF(AND(P208&lt;&gt;"", OR(W208&lt;&gt;8,Y208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09" s="326"/>
      <c r="AO209" s="1044"/>
      <c r="AP209" s="1061"/>
      <c r="AQ209" s="977"/>
      <c r="AR209" s="736"/>
      <c r="AS209" s="736"/>
      <c r="AT209" s="736"/>
      <c r="AU209" s="736"/>
      <c r="AV209" s="736"/>
      <c r="AW209" s="736"/>
      <c r="AX209" s="1062"/>
      <c r="AY209" s="1044"/>
      <c r="AZ209"/>
      <c r="BA209"/>
      <c r="BB209"/>
      <c r="BC209"/>
      <c r="BD209"/>
      <c r="BE209"/>
      <c r="BF209"/>
      <c r="BG209"/>
    </row>
    <row r="210" spans="1:59" ht="14.4" customHeight="1">
      <c r="A210" s="1077"/>
      <c r="B210" s="1002"/>
      <c r="C210" s="978"/>
      <c r="D210" s="978"/>
      <c r="E210" s="978"/>
      <c r="F210" s="1003"/>
      <c r="G210" s="1008"/>
      <c r="H210" s="1008"/>
      <c r="I210" s="1008"/>
      <c r="J210" s="1008"/>
      <c r="K210" s="1008"/>
      <c r="L210" s="1011"/>
      <c r="M210" s="1014"/>
      <c r="N210" s="995"/>
      <c r="O210" s="980"/>
      <c r="P210" s="1064"/>
      <c r="Q210" s="1067"/>
      <c r="R210" s="1070"/>
      <c r="S210" s="1073"/>
      <c r="T210" s="989"/>
      <c r="U210" s="1073"/>
      <c r="V210" s="989"/>
      <c r="W210" s="1073"/>
      <c r="X210" s="989"/>
      <c r="Y210" s="1073"/>
      <c r="Z210" s="989"/>
      <c r="AA210" s="989"/>
      <c r="AB210" s="989"/>
      <c r="AC210" s="992"/>
      <c r="AD210" s="983"/>
      <c r="AE210" s="986"/>
      <c r="AF210" s="1049"/>
      <c r="AG210" s="983"/>
      <c r="AH210" s="1052"/>
      <c r="AI210" s="1049"/>
      <c r="AJ210" s="1049"/>
      <c r="AK210" s="1055"/>
      <c r="AL210" s="1058"/>
      <c r="AM210" s="1047"/>
      <c r="AN210" s="326"/>
      <c r="AO210" s="1044"/>
      <c r="AP210" s="1061"/>
      <c r="AQ210" s="977"/>
      <c r="AR210" s="736"/>
      <c r="AS210" s="736"/>
      <c r="AT210" s="736"/>
      <c r="AU210" s="736"/>
      <c r="AV210" s="736"/>
      <c r="AW210" s="736"/>
      <c r="AX210" s="1062"/>
      <c r="AY210" s="1044"/>
      <c r="AZ210"/>
      <c r="BA210"/>
      <c r="BB210"/>
      <c r="BC210"/>
      <c r="BD210"/>
      <c r="BE210"/>
      <c r="BF210"/>
      <c r="BG210"/>
    </row>
    <row r="211" spans="1:59" ht="30" customHeight="1" thickBot="1">
      <c r="A211" s="1078"/>
      <c r="B211" s="1016"/>
      <c r="C211" s="1017"/>
      <c r="D211" s="1017"/>
      <c r="E211" s="1017"/>
      <c r="F211" s="1018"/>
      <c r="G211" s="1019"/>
      <c r="H211" s="1019"/>
      <c r="I211" s="1019"/>
      <c r="J211" s="1019"/>
      <c r="K211" s="1019"/>
      <c r="L211" s="1020"/>
      <c r="M211" s="1021"/>
      <c r="N211" s="996"/>
      <c r="O211" s="981"/>
      <c r="P211" s="1065"/>
      <c r="Q211" s="1068"/>
      <c r="R211" s="1071"/>
      <c r="S211" s="1074"/>
      <c r="T211" s="990"/>
      <c r="U211" s="1074"/>
      <c r="V211" s="990"/>
      <c r="W211" s="1074"/>
      <c r="X211" s="990"/>
      <c r="Y211" s="1074"/>
      <c r="Z211" s="990"/>
      <c r="AA211" s="990"/>
      <c r="AB211" s="990"/>
      <c r="AC211" s="993"/>
      <c r="AD211" s="984"/>
      <c r="AE211" s="987"/>
      <c r="AF211" s="1050"/>
      <c r="AG211" s="984"/>
      <c r="AH211" s="1053"/>
      <c r="AI211" s="1050"/>
      <c r="AJ211" s="1050"/>
      <c r="AK211" s="1056"/>
      <c r="AL211" s="1059"/>
      <c r="AM211" s="573" t="str">
        <f t="shared" ref="AM211" si="146">IF(P208="","",
IF(OR(AF208="",
AND(AG208&lt;&gt;"",AH208=""),
AND(P208&lt;&gt;"",AI208=""),
AND(P208&lt;&gt;"処遇改善加算Ⅳ",AJ208=""),
AND(OR(P208="処遇改善加算Ⅰ",P208="処遇改善加算Ⅱ"),AU208="対象",AK208=""),
AND(P208="処遇改善加算Ⅰ",AL208="")),
"！記入が必要な欄（オレンジ色のセル）に空欄があります。空欄を埋めてください。",""))</f>
        <v/>
      </c>
      <c r="AN211" s="326"/>
      <c r="AO211" s="1045"/>
      <c r="AP211" s="1061"/>
      <c r="AQ211" s="1060"/>
      <c r="AR211" s="736"/>
      <c r="AS211" s="736"/>
      <c r="AT211" s="736"/>
      <c r="AU211" s="736"/>
      <c r="AV211" s="736"/>
      <c r="AW211" s="736"/>
      <c r="AX211" s="1062"/>
      <c r="AY211" s="1045"/>
      <c r="AZ211"/>
      <c r="BA211"/>
      <c r="BB211"/>
      <c r="BC211"/>
      <c r="BD211"/>
      <c r="BE211"/>
      <c r="BF211"/>
      <c r="BG211"/>
    </row>
    <row r="212" spans="1:59" ht="30" customHeight="1">
      <c r="A212" s="1075">
        <v>51</v>
      </c>
      <c r="B212" s="999" t="str">
        <f>IF(基本情報入力シート!B89="", "",基本情報入力シート!B89)</f>
        <v/>
      </c>
      <c r="C212" s="1000"/>
      <c r="D212" s="1000"/>
      <c r="E212" s="1000"/>
      <c r="F212" s="1001"/>
      <c r="G212" s="1007" t="str">
        <f>IF(基本情報入力シート!L89="", "",基本情報入力シート!L89)</f>
        <v/>
      </c>
      <c r="H212" s="1007" t="str">
        <f>IF(基本情報入力シート!Q89="", "",基本情報入力シート!Q89)</f>
        <v/>
      </c>
      <c r="I212" s="1007" t="str">
        <f>IF(基本情報入力シート!V89="", "",基本情報入力シート!V89)</f>
        <v/>
      </c>
      <c r="J212" s="1007" t="str">
        <f>IF(基本情報入力シート!W89="", "",基本情報入力シート!W89)</f>
        <v/>
      </c>
      <c r="K212" s="1007" t="str">
        <f>IF(基本情報入力シート!X89="", "",基本情報入力シート!X89)</f>
        <v/>
      </c>
      <c r="L212" s="1010" t="str">
        <f>IF(基本情報入力シート!AC89=0, "",基本情報入力シート!AC89)</f>
        <v/>
      </c>
      <c r="M212" s="1013"/>
      <c r="N212" s="994"/>
      <c r="O212" s="979" t="str">
        <f>IFERROR(VLOOKUP(K212,【参考】数式用２!$A$2:$AD$50,MATCH(N212,【参考】数式用２!$C$4:$AD$4,0)+2,0),"")</f>
        <v/>
      </c>
      <c r="P212" s="1063"/>
      <c r="Q212" s="1066" t="str">
        <f>IFERROR(VLOOKUP(K212,【参考】数式用２!$A$2:$AC$50,MATCH(P212,【参考】数式用２!$C$4:$AC$4,0)+2,0),"")</f>
        <v/>
      </c>
      <c r="R212" s="1069" t="s">
        <v>141</v>
      </c>
      <c r="S212" s="1072"/>
      <c r="T212" s="988" t="s">
        <v>217</v>
      </c>
      <c r="U212" s="1072"/>
      <c r="V212" s="988" t="s">
        <v>218</v>
      </c>
      <c r="W212" s="1072"/>
      <c r="X212" s="988" t="s">
        <v>217</v>
      </c>
      <c r="Y212" s="1072"/>
      <c r="Z212" s="988" t="s">
        <v>219</v>
      </c>
      <c r="AA212" s="988" t="s">
        <v>72</v>
      </c>
      <c r="AB212" s="988" t="str">
        <f>IF(S212&gt;=1,(W212*12+Y212)-(S212*12+U212)+1,"")</f>
        <v/>
      </c>
      <c r="AC212" s="991" t="s">
        <v>220</v>
      </c>
      <c r="AD212" s="982" t="str">
        <f>IFERROR(ROUNDDOWN(ROUND(L212*Q212,0),0)*AB212,"")</f>
        <v/>
      </c>
      <c r="AE212" s="985" t="str">
        <f>IFERROR(ROUNDDOWN(ROUNDDOWN(ROUND(L212*VLOOKUP(K212,【参考】数式用２!$A$2:$AC$50,MATCH("処遇改善加算Ⅳ",【参考】数式用２!$C$4:$O$4,0)+2,0),0),0)*AB212*0.5,0), "")</f>
        <v/>
      </c>
      <c r="AF212" s="1048"/>
      <c r="AG212" s="982" t="str">
        <f>IF(AND(AQ212&lt;&gt;"対象外", P212&lt;&gt;""),ROUNDDOWN(ROUND(L212*VLOOKUP(K212,【参考】数式用２!$A$2:$K$50,MATCH("ベア加算あり",【参考】数式用２!$C$4:$K$4,0)+2,0),0),0)*AB212,"")</f>
        <v/>
      </c>
      <c r="AH212" s="1051"/>
      <c r="AI212" s="1048"/>
      <c r="AJ212" s="1048"/>
      <c r="AK212" s="1054"/>
      <c r="AL212" s="1057"/>
      <c r="AM212" s="572" t="str">
        <f t="shared" ref="AM212" si="147">IF(Q212="","",IF(Q212&lt;O212,"！加算の要件上は問題ありませんが、令和６年度末の加算率と比較して、令和７年度の加算率が低くなっています。",""))</f>
        <v/>
      </c>
      <c r="AN212" s="326"/>
      <c r="AO212" s="1043" t="str">
        <f>IF(K212&lt;&gt;"","Q列に色付け","")</f>
        <v/>
      </c>
      <c r="AP212" s="1061" t="str">
        <f>IF(AND(AE212&lt;&gt;0,AE212&lt;&gt;""),IF(AF212="○","入力済","未入力"),"")</f>
        <v/>
      </c>
      <c r="AQ212" s="976" t="str">
        <f>IFERROR((VLOOKUP(N212, 【参考】数式用２!$BE$5:$BE$13, 1,FALSE)), "対象外")</f>
        <v>対象外</v>
      </c>
      <c r="AR212" s="736" t="str">
        <f>IF(AG212&lt;&gt;"",IF(AH212="○","入力済","未入力"),"")</f>
        <v/>
      </c>
      <c r="AS212" s="736" t="str">
        <f>IF(AND(P212&lt;&gt;"", AI212=""), "未入力", "入力済")</f>
        <v>入力済</v>
      </c>
      <c r="AT212" s="736" t="str">
        <f>IF(AND(P212&lt;&gt;"", P212&lt;&gt;"処遇改善加算Ⅳ", AJ212=""), "未入力", "入力済")</f>
        <v>入力済</v>
      </c>
      <c r="AU212" s="736" t="str">
        <f>IFERROR(VLOOKUP(K212, 【参考】数式用２!$BB$5:$BC$50, 2, FALSE), "")</f>
        <v/>
      </c>
      <c r="AV212" s="736" t="str">
        <f>IF(AND(P212&lt;&gt;"処遇改善加算Ⅲ",P212&lt;&gt;"処遇改善加算Ⅳ", P212&lt;&gt;"", AU212&lt;&gt;"対象外"), 1,"")</f>
        <v/>
      </c>
      <c r="AW212" s="736" t="str">
        <f>IFERROR("_"&amp;VLOOKUP(K212, 【参考】数式用２!$AG$2:$AH$50, 2, FALSE), "")</f>
        <v/>
      </c>
      <c r="AX212" s="1062" t="str">
        <f>IF(AND(P212="処遇改善加算Ⅰ", AL212=""), "未入力","入力済")</f>
        <v>入力済</v>
      </c>
      <c r="AY212" s="1043" t="str">
        <f>G212</f>
        <v/>
      </c>
      <c r="AZ212"/>
      <c r="BA212"/>
      <c r="BB212"/>
      <c r="BC212"/>
      <c r="BD212"/>
      <c r="BE212"/>
      <c r="BF212"/>
      <c r="BG212"/>
    </row>
    <row r="213" spans="1:59" ht="14.4" customHeight="1">
      <c r="A213" s="1076"/>
      <c r="B213" s="1002"/>
      <c r="C213" s="978"/>
      <c r="D213" s="978"/>
      <c r="E213" s="978"/>
      <c r="F213" s="1003"/>
      <c r="G213" s="1008"/>
      <c r="H213" s="1008"/>
      <c r="I213" s="1008"/>
      <c r="J213" s="1008"/>
      <c r="K213" s="1008"/>
      <c r="L213" s="1011"/>
      <c r="M213" s="1014"/>
      <c r="N213" s="995"/>
      <c r="O213" s="980"/>
      <c r="P213" s="1064"/>
      <c r="Q213" s="1067"/>
      <c r="R213" s="1070"/>
      <c r="S213" s="1073"/>
      <c r="T213" s="989"/>
      <c r="U213" s="1073"/>
      <c r="V213" s="989"/>
      <c r="W213" s="1073"/>
      <c r="X213" s="989"/>
      <c r="Y213" s="1073"/>
      <c r="Z213" s="989"/>
      <c r="AA213" s="989"/>
      <c r="AB213" s="989"/>
      <c r="AC213" s="992"/>
      <c r="AD213" s="983"/>
      <c r="AE213" s="986"/>
      <c r="AF213" s="1049"/>
      <c r="AG213" s="983"/>
      <c r="AH213" s="1052"/>
      <c r="AI213" s="1049"/>
      <c r="AJ213" s="1049"/>
      <c r="AK213" s="1055"/>
      <c r="AL213" s="1058"/>
      <c r="AM213" s="1046" t="str">
        <f t="shared" ref="AM213" si="148">IF(AND(P212&lt;&gt;"", OR(W212&lt;&gt;8,Y212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3" s="326"/>
      <c r="AO213" s="1044"/>
      <c r="AP213" s="1061"/>
      <c r="AQ213" s="977"/>
      <c r="AR213" s="736"/>
      <c r="AS213" s="736"/>
      <c r="AT213" s="736"/>
      <c r="AU213" s="736"/>
      <c r="AV213" s="736"/>
      <c r="AW213" s="736"/>
      <c r="AX213" s="1062"/>
      <c r="AY213" s="1044"/>
      <c r="AZ213"/>
      <c r="BA213"/>
      <c r="BB213"/>
      <c r="BC213"/>
      <c r="BD213"/>
      <c r="BE213"/>
      <c r="BF213"/>
      <c r="BG213"/>
    </row>
    <row r="214" spans="1:59" ht="14.4" customHeight="1">
      <c r="A214" s="1077"/>
      <c r="B214" s="1002"/>
      <c r="C214" s="978"/>
      <c r="D214" s="978"/>
      <c r="E214" s="978"/>
      <c r="F214" s="1003"/>
      <c r="G214" s="1008"/>
      <c r="H214" s="1008"/>
      <c r="I214" s="1008"/>
      <c r="J214" s="1008"/>
      <c r="K214" s="1008"/>
      <c r="L214" s="1011"/>
      <c r="M214" s="1014"/>
      <c r="N214" s="995"/>
      <c r="O214" s="980"/>
      <c r="P214" s="1064"/>
      <c r="Q214" s="1067"/>
      <c r="R214" s="1070"/>
      <c r="S214" s="1073"/>
      <c r="T214" s="989"/>
      <c r="U214" s="1073"/>
      <c r="V214" s="989"/>
      <c r="W214" s="1073"/>
      <c r="X214" s="989"/>
      <c r="Y214" s="1073"/>
      <c r="Z214" s="989"/>
      <c r="AA214" s="989"/>
      <c r="AB214" s="989"/>
      <c r="AC214" s="992"/>
      <c r="AD214" s="983"/>
      <c r="AE214" s="986"/>
      <c r="AF214" s="1049"/>
      <c r="AG214" s="983"/>
      <c r="AH214" s="1052"/>
      <c r="AI214" s="1049"/>
      <c r="AJ214" s="1049"/>
      <c r="AK214" s="1055"/>
      <c r="AL214" s="1058"/>
      <c r="AM214" s="1047"/>
      <c r="AN214" s="326"/>
      <c r="AO214" s="1044"/>
      <c r="AP214" s="1061"/>
      <c r="AQ214" s="977"/>
      <c r="AR214" s="736"/>
      <c r="AS214" s="736"/>
      <c r="AT214" s="736"/>
      <c r="AU214" s="736"/>
      <c r="AV214" s="736"/>
      <c r="AW214" s="736"/>
      <c r="AX214" s="1062"/>
      <c r="AY214" s="1044"/>
      <c r="AZ214"/>
      <c r="BA214"/>
      <c r="BB214"/>
      <c r="BC214"/>
      <c r="BD214"/>
      <c r="BE214"/>
      <c r="BF214"/>
      <c r="BG214"/>
    </row>
    <row r="215" spans="1:59" ht="30" customHeight="1" thickBot="1">
      <c r="A215" s="1078"/>
      <c r="B215" s="1016"/>
      <c r="C215" s="1017"/>
      <c r="D215" s="1017"/>
      <c r="E215" s="1017"/>
      <c r="F215" s="1018"/>
      <c r="G215" s="1019"/>
      <c r="H215" s="1019"/>
      <c r="I215" s="1019"/>
      <c r="J215" s="1019"/>
      <c r="K215" s="1019"/>
      <c r="L215" s="1020"/>
      <c r="M215" s="1021"/>
      <c r="N215" s="996"/>
      <c r="O215" s="981"/>
      <c r="P215" s="1065"/>
      <c r="Q215" s="1068"/>
      <c r="R215" s="1071"/>
      <c r="S215" s="1074"/>
      <c r="T215" s="990"/>
      <c r="U215" s="1074"/>
      <c r="V215" s="990"/>
      <c r="W215" s="1074"/>
      <c r="X215" s="990"/>
      <c r="Y215" s="1074"/>
      <c r="Z215" s="990"/>
      <c r="AA215" s="990"/>
      <c r="AB215" s="990"/>
      <c r="AC215" s="993"/>
      <c r="AD215" s="984"/>
      <c r="AE215" s="987"/>
      <c r="AF215" s="1050"/>
      <c r="AG215" s="984"/>
      <c r="AH215" s="1053"/>
      <c r="AI215" s="1050"/>
      <c r="AJ215" s="1050"/>
      <c r="AK215" s="1056"/>
      <c r="AL215" s="1059"/>
      <c r="AM215" s="573" t="str">
        <f t="shared" ref="AM215" si="149">IF(P212="","",
IF(OR(AF212="",
AND(AG212&lt;&gt;"",AH212=""),
AND(P212&lt;&gt;"",AI212=""),
AND(P212&lt;&gt;"処遇改善加算Ⅳ",AJ212=""),
AND(OR(P212="処遇改善加算Ⅰ",P212="処遇改善加算Ⅱ"),AU212="対象",AK212=""),
AND(P212="処遇改善加算Ⅰ",AL212="")),
"！記入が必要な欄（オレンジ色のセル）に空欄があります。空欄を埋めてください。",""))</f>
        <v/>
      </c>
      <c r="AN215" s="326"/>
      <c r="AO215" s="1045"/>
      <c r="AP215" s="1061"/>
      <c r="AQ215" s="1060"/>
      <c r="AR215" s="736"/>
      <c r="AS215" s="736"/>
      <c r="AT215" s="736"/>
      <c r="AU215" s="736"/>
      <c r="AV215" s="736"/>
      <c r="AW215" s="736"/>
      <c r="AX215" s="1062"/>
      <c r="AY215" s="1045"/>
      <c r="AZ215"/>
      <c r="BA215"/>
      <c r="BB215"/>
      <c r="BC215"/>
      <c r="BD215"/>
      <c r="BE215"/>
      <c r="BF215"/>
      <c r="BG215"/>
    </row>
    <row r="216" spans="1:59" ht="30" customHeight="1">
      <c r="A216" s="1075">
        <v>52</v>
      </c>
      <c r="B216" s="999" t="str">
        <f>IF(基本情報入力シート!B90="", "",基本情報入力シート!B90)</f>
        <v/>
      </c>
      <c r="C216" s="1000"/>
      <c r="D216" s="1000"/>
      <c r="E216" s="1000"/>
      <c r="F216" s="1001"/>
      <c r="G216" s="1007" t="str">
        <f>IF(基本情報入力シート!L90="", "",基本情報入力シート!L90)</f>
        <v/>
      </c>
      <c r="H216" s="1007" t="str">
        <f>IF(基本情報入力シート!Q90="", "",基本情報入力シート!Q90)</f>
        <v/>
      </c>
      <c r="I216" s="1007" t="str">
        <f>IF(基本情報入力シート!V90="", "",基本情報入力シート!V90)</f>
        <v/>
      </c>
      <c r="J216" s="1007" t="str">
        <f>IF(基本情報入力シート!W90="", "",基本情報入力シート!W90)</f>
        <v/>
      </c>
      <c r="K216" s="1007" t="str">
        <f>IF(基本情報入力シート!X90="", "",基本情報入力シート!X90)</f>
        <v/>
      </c>
      <c r="L216" s="1010" t="str">
        <f>IF(基本情報入力シート!AC90=0, "",基本情報入力シート!AC90)</f>
        <v/>
      </c>
      <c r="M216" s="1013"/>
      <c r="N216" s="994"/>
      <c r="O216" s="979" t="str">
        <f>IFERROR(VLOOKUP(K216,【参考】数式用２!$A$2:$AD$50,MATCH(N216,【参考】数式用２!$C$4:$AD$4,0)+2,0),"")</f>
        <v/>
      </c>
      <c r="P216" s="1063"/>
      <c r="Q216" s="1066" t="str">
        <f>IFERROR(VLOOKUP(K216,【参考】数式用２!$A$2:$AC$50,MATCH(P216,【参考】数式用２!$C$4:$AC$4,0)+2,0),"")</f>
        <v/>
      </c>
      <c r="R216" s="1069" t="s">
        <v>141</v>
      </c>
      <c r="S216" s="1072"/>
      <c r="T216" s="988" t="s">
        <v>217</v>
      </c>
      <c r="U216" s="1072"/>
      <c r="V216" s="988" t="s">
        <v>218</v>
      </c>
      <c r="W216" s="1072"/>
      <c r="X216" s="988" t="s">
        <v>217</v>
      </c>
      <c r="Y216" s="1072"/>
      <c r="Z216" s="988" t="s">
        <v>219</v>
      </c>
      <c r="AA216" s="988" t="s">
        <v>72</v>
      </c>
      <c r="AB216" s="988" t="str">
        <f>IF(S216&gt;=1,(W216*12+Y216)-(S216*12+U216)+1,"")</f>
        <v/>
      </c>
      <c r="AC216" s="991" t="s">
        <v>220</v>
      </c>
      <c r="AD216" s="982" t="str">
        <f>IFERROR(ROUNDDOWN(ROUND(L216*Q216,0),0)*AB216,"")</f>
        <v/>
      </c>
      <c r="AE216" s="985" t="str">
        <f>IFERROR(ROUNDDOWN(ROUNDDOWN(ROUND(L216*VLOOKUP(K216,【参考】数式用２!$A$2:$AC$50,MATCH("処遇改善加算Ⅳ",【参考】数式用２!$C$4:$O$4,0)+2,0),0),0)*AB216*0.5,0), "")</f>
        <v/>
      </c>
      <c r="AF216" s="1048"/>
      <c r="AG216" s="982" t="str">
        <f>IF(AND(AQ216&lt;&gt;"対象外", P216&lt;&gt;""),ROUNDDOWN(ROUND(L216*VLOOKUP(K216,【参考】数式用２!$A$2:$K$50,MATCH("ベア加算あり",【参考】数式用２!$C$4:$K$4,0)+2,0),0),0)*AB216,"")</f>
        <v/>
      </c>
      <c r="AH216" s="1051"/>
      <c r="AI216" s="1048"/>
      <c r="AJ216" s="1048"/>
      <c r="AK216" s="1054"/>
      <c r="AL216" s="1057"/>
      <c r="AM216" s="572" t="str">
        <f t="shared" ref="AM216" si="150">IF(Q216="","",IF(Q216&lt;O216,"！加算の要件上は問題ありませんが、令和６年度末の加算率と比較して、令和７年度の加算率が低くなっています。",""))</f>
        <v/>
      </c>
      <c r="AN216" s="326"/>
      <c r="AO216" s="1043" t="str">
        <f>IF(K216&lt;&gt;"","Q列に色付け","")</f>
        <v/>
      </c>
      <c r="AP216" s="1061" t="str">
        <f>IF(AND(AE216&lt;&gt;0,AE216&lt;&gt;""),IF(AF216="○","入力済","未入力"),"")</f>
        <v/>
      </c>
      <c r="AQ216" s="976" t="str">
        <f>IFERROR((VLOOKUP(N216, 【参考】数式用２!$BE$5:$BE$13, 1,FALSE)), "対象外")</f>
        <v>対象外</v>
      </c>
      <c r="AR216" s="736" t="str">
        <f>IF(AG216&lt;&gt;"",IF(AH216="○","入力済","未入力"),"")</f>
        <v/>
      </c>
      <c r="AS216" s="736" t="str">
        <f>IF(AND(P216&lt;&gt;"", AI216=""), "未入力", "入力済")</f>
        <v>入力済</v>
      </c>
      <c r="AT216" s="736" t="str">
        <f>IF(AND(P216&lt;&gt;"", P216&lt;&gt;"処遇改善加算Ⅳ", AJ216=""), "未入力", "入力済")</f>
        <v>入力済</v>
      </c>
      <c r="AU216" s="736" t="str">
        <f>IFERROR(VLOOKUP(K216, 【参考】数式用２!$BB$5:$BC$50, 2, FALSE), "")</f>
        <v/>
      </c>
      <c r="AV216" s="736" t="str">
        <f>IF(AND(P216&lt;&gt;"処遇改善加算Ⅲ",P216&lt;&gt;"処遇改善加算Ⅳ", P216&lt;&gt;"", AU216&lt;&gt;"対象外"), 1,"")</f>
        <v/>
      </c>
      <c r="AW216" s="736" t="str">
        <f>IFERROR("_"&amp;VLOOKUP(K216, 【参考】数式用２!$AG$2:$AH$50, 2, FALSE), "")</f>
        <v/>
      </c>
      <c r="AX216" s="1062" t="str">
        <f>IF(AND(P216="処遇改善加算Ⅰ", AL216=""), "未入力","入力済")</f>
        <v>入力済</v>
      </c>
      <c r="AY216" s="1043" t="str">
        <f>G216</f>
        <v/>
      </c>
      <c r="AZ216"/>
      <c r="BA216"/>
      <c r="BB216"/>
      <c r="BC216"/>
      <c r="BD216"/>
      <c r="BE216"/>
      <c r="BF216"/>
      <c r="BG216"/>
    </row>
    <row r="217" spans="1:59" ht="14.4" customHeight="1">
      <c r="A217" s="1076"/>
      <c r="B217" s="1002"/>
      <c r="C217" s="978"/>
      <c r="D217" s="978"/>
      <c r="E217" s="978"/>
      <c r="F217" s="1003"/>
      <c r="G217" s="1008"/>
      <c r="H217" s="1008"/>
      <c r="I217" s="1008"/>
      <c r="J217" s="1008"/>
      <c r="K217" s="1008"/>
      <c r="L217" s="1011"/>
      <c r="M217" s="1014"/>
      <c r="N217" s="995"/>
      <c r="O217" s="980"/>
      <c r="P217" s="1064"/>
      <c r="Q217" s="1067"/>
      <c r="R217" s="1070"/>
      <c r="S217" s="1073"/>
      <c r="T217" s="989"/>
      <c r="U217" s="1073"/>
      <c r="V217" s="989"/>
      <c r="W217" s="1073"/>
      <c r="X217" s="989"/>
      <c r="Y217" s="1073"/>
      <c r="Z217" s="989"/>
      <c r="AA217" s="989"/>
      <c r="AB217" s="989"/>
      <c r="AC217" s="992"/>
      <c r="AD217" s="983"/>
      <c r="AE217" s="986"/>
      <c r="AF217" s="1049"/>
      <c r="AG217" s="983"/>
      <c r="AH217" s="1052"/>
      <c r="AI217" s="1049"/>
      <c r="AJ217" s="1049"/>
      <c r="AK217" s="1055"/>
      <c r="AL217" s="1058"/>
      <c r="AM217" s="1046" t="str">
        <f t="shared" ref="AM217" si="151">IF(AND(P216&lt;&gt;"", OR(W216&lt;&gt;8,Y216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17" s="326"/>
      <c r="AO217" s="1044"/>
      <c r="AP217" s="1061"/>
      <c r="AQ217" s="977"/>
      <c r="AR217" s="736"/>
      <c r="AS217" s="736"/>
      <c r="AT217" s="736"/>
      <c r="AU217" s="736"/>
      <c r="AV217" s="736"/>
      <c r="AW217" s="736"/>
      <c r="AX217" s="1062"/>
      <c r="AY217" s="1044"/>
      <c r="AZ217"/>
      <c r="BA217"/>
      <c r="BB217"/>
      <c r="BC217"/>
      <c r="BD217"/>
      <c r="BE217"/>
      <c r="BF217"/>
      <c r="BG217"/>
    </row>
    <row r="218" spans="1:59" ht="14.4" customHeight="1">
      <c r="A218" s="1077"/>
      <c r="B218" s="1002"/>
      <c r="C218" s="978"/>
      <c r="D218" s="978"/>
      <c r="E218" s="978"/>
      <c r="F218" s="1003"/>
      <c r="G218" s="1008"/>
      <c r="H218" s="1008"/>
      <c r="I218" s="1008"/>
      <c r="J218" s="1008"/>
      <c r="K218" s="1008"/>
      <c r="L218" s="1011"/>
      <c r="M218" s="1014"/>
      <c r="N218" s="995"/>
      <c r="O218" s="980"/>
      <c r="P218" s="1064"/>
      <c r="Q218" s="1067"/>
      <c r="R218" s="1070"/>
      <c r="S218" s="1073"/>
      <c r="T218" s="989"/>
      <c r="U218" s="1073"/>
      <c r="V218" s="989"/>
      <c r="W218" s="1073"/>
      <c r="X218" s="989"/>
      <c r="Y218" s="1073"/>
      <c r="Z218" s="989"/>
      <c r="AA218" s="989"/>
      <c r="AB218" s="989"/>
      <c r="AC218" s="992"/>
      <c r="AD218" s="983"/>
      <c r="AE218" s="986"/>
      <c r="AF218" s="1049"/>
      <c r="AG218" s="983"/>
      <c r="AH218" s="1052"/>
      <c r="AI218" s="1049"/>
      <c r="AJ218" s="1049"/>
      <c r="AK218" s="1055"/>
      <c r="AL218" s="1058"/>
      <c r="AM218" s="1047"/>
      <c r="AN218" s="326"/>
      <c r="AO218" s="1044"/>
      <c r="AP218" s="1061"/>
      <c r="AQ218" s="977"/>
      <c r="AR218" s="736"/>
      <c r="AS218" s="736"/>
      <c r="AT218" s="736"/>
      <c r="AU218" s="736"/>
      <c r="AV218" s="736"/>
      <c r="AW218" s="736"/>
      <c r="AX218" s="1062"/>
      <c r="AY218" s="1044"/>
      <c r="AZ218"/>
      <c r="BA218"/>
      <c r="BB218"/>
      <c r="BC218"/>
      <c r="BD218"/>
      <c r="BE218"/>
      <c r="BF218"/>
      <c r="BG218"/>
    </row>
    <row r="219" spans="1:59" ht="30" customHeight="1" thickBot="1">
      <c r="A219" s="1078"/>
      <c r="B219" s="1016"/>
      <c r="C219" s="1017"/>
      <c r="D219" s="1017"/>
      <c r="E219" s="1017"/>
      <c r="F219" s="1018"/>
      <c r="G219" s="1019"/>
      <c r="H219" s="1019"/>
      <c r="I219" s="1019"/>
      <c r="J219" s="1019"/>
      <c r="K219" s="1019"/>
      <c r="L219" s="1020"/>
      <c r="M219" s="1021"/>
      <c r="N219" s="996"/>
      <c r="O219" s="981"/>
      <c r="P219" s="1065"/>
      <c r="Q219" s="1068"/>
      <c r="R219" s="1071"/>
      <c r="S219" s="1074"/>
      <c r="T219" s="990"/>
      <c r="U219" s="1074"/>
      <c r="V219" s="990"/>
      <c r="W219" s="1074"/>
      <c r="X219" s="990"/>
      <c r="Y219" s="1074"/>
      <c r="Z219" s="990"/>
      <c r="AA219" s="990"/>
      <c r="AB219" s="990"/>
      <c r="AC219" s="993"/>
      <c r="AD219" s="984"/>
      <c r="AE219" s="987"/>
      <c r="AF219" s="1050"/>
      <c r="AG219" s="984"/>
      <c r="AH219" s="1053"/>
      <c r="AI219" s="1050"/>
      <c r="AJ219" s="1050"/>
      <c r="AK219" s="1056"/>
      <c r="AL219" s="1059"/>
      <c r="AM219" s="573" t="str">
        <f t="shared" ref="AM219" si="152">IF(P216="","",
IF(OR(AF216="",
AND(AG216&lt;&gt;"",AH216=""),
AND(P216&lt;&gt;"",AI216=""),
AND(P216&lt;&gt;"処遇改善加算Ⅳ",AJ216=""),
AND(OR(P216="処遇改善加算Ⅰ",P216="処遇改善加算Ⅱ"),AU216="対象",AK216=""),
AND(P216="処遇改善加算Ⅰ",AL216="")),
"！記入が必要な欄（オレンジ色のセル）に空欄があります。空欄を埋めてください。",""))</f>
        <v/>
      </c>
      <c r="AN219" s="326"/>
      <c r="AO219" s="1045"/>
      <c r="AP219" s="1061"/>
      <c r="AQ219" s="1060"/>
      <c r="AR219" s="736"/>
      <c r="AS219" s="736"/>
      <c r="AT219" s="736"/>
      <c r="AU219" s="736"/>
      <c r="AV219" s="736"/>
      <c r="AW219" s="736"/>
      <c r="AX219" s="1062"/>
      <c r="AY219" s="1045"/>
      <c r="AZ219"/>
      <c r="BA219"/>
      <c r="BB219"/>
      <c r="BC219"/>
      <c r="BD219"/>
      <c r="BE219"/>
      <c r="BF219"/>
      <c r="BG219"/>
    </row>
    <row r="220" spans="1:59" ht="30" customHeight="1">
      <c r="A220" s="1075">
        <v>53</v>
      </c>
      <c r="B220" s="999" t="str">
        <f>IF(基本情報入力シート!B91="", "",基本情報入力シート!B91)</f>
        <v/>
      </c>
      <c r="C220" s="1000"/>
      <c r="D220" s="1000"/>
      <c r="E220" s="1000"/>
      <c r="F220" s="1001"/>
      <c r="G220" s="1007" t="str">
        <f>IF(基本情報入力シート!L91="", "",基本情報入力シート!L91)</f>
        <v/>
      </c>
      <c r="H220" s="1007" t="str">
        <f>IF(基本情報入力シート!Q91="", "",基本情報入力シート!Q91)</f>
        <v/>
      </c>
      <c r="I220" s="1007" t="str">
        <f>IF(基本情報入力シート!V91="", "",基本情報入力シート!V91)</f>
        <v/>
      </c>
      <c r="J220" s="1007" t="str">
        <f>IF(基本情報入力シート!W91="", "",基本情報入力シート!W91)</f>
        <v/>
      </c>
      <c r="K220" s="1007" t="str">
        <f>IF(基本情報入力シート!X91="", "",基本情報入力シート!X91)</f>
        <v/>
      </c>
      <c r="L220" s="1010" t="str">
        <f>IF(基本情報入力シート!AC91=0, "",基本情報入力シート!AC91)</f>
        <v/>
      </c>
      <c r="M220" s="1013"/>
      <c r="N220" s="994"/>
      <c r="O220" s="979" t="str">
        <f>IFERROR(VLOOKUP(K220,【参考】数式用２!$A$2:$AD$50,MATCH(N220,【参考】数式用２!$C$4:$AD$4,0)+2,0),"")</f>
        <v/>
      </c>
      <c r="P220" s="1063"/>
      <c r="Q220" s="1066" t="str">
        <f>IFERROR(VLOOKUP(K220,【参考】数式用２!$A$2:$AC$50,MATCH(P220,【参考】数式用２!$C$4:$AC$4,0)+2,0),"")</f>
        <v/>
      </c>
      <c r="R220" s="1069" t="s">
        <v>141</v>
      </c>
      <c r="S220" s="1072"/>
      <c r="T220" s="988" t="s">
        <v>217</v>
      </c>
      <c r="U220" s="1072"/>
      <c r="V220" s="988" t="s">
        <v>218</v>
      </c>
      <c r="W220" s="1072"/>
      <c r="X220" s="988" t="s">
        <v>217</v>
      </c>
      <c r="Y220" s="1072"/>
      <c r="Z220" s="988" t="s">
        <v>219</v>
      </c>
      <c r="AA220" s="988" t="s">
        <v>72</v>
      </c>
      <c r="AB220" s="988" t="str">
        <f>IF(S220&gt;=1,(W220*12+Y220)-(S220*12+U220)+1,"")</f>
        <v/>
      </c>
      <c r="AC220" s="991" t="s">
        <v>220</v>
      </c>
      <c r="AD220" s="982" t="str">
        <f>IFERROR(ROUNDDOWN(ROUND(L220*Q220,0),0)*AB220,"")</f>
        <v/>
      </c>
      <c r="AE220" s="985" t="str">
        <f>IFERROR(ROUNDDOWN(ROUNDDOWN(ROUND(L220*VLOOKUP(K220,【参考】数式用２!$A$2:$AC$50,MATCH("処遇改善加算Ⅳ",【参考】数式用２!$C$4:$O$4,0)+2,0),0),0)*AB220*0.5,0), "")</f>
        <v/>
      </c>
      <c r="AF220" s="1048"/>
      <c r="AG220" s="982" t="str">
        <f>IF(AND(AQ220&lt;&gt;"対象外", P220&lt;&gt;""),ROUNDDOWN(ROUND(L220*VLOOKUP(K220,【参考】数式用２!$A$2:$K$50,MATCH("ベア加算あり",【参考】数式用２!$C$4:$K$4,0)+2,0),0),0)*AB220,"")</f>
        <v/>
      </c>
      <c r="AH220" s="1051"/>
      <c r="AI220" s="1048"/>
      <c r="AJ220" s="1048"/>
      <c r="AK220" s="1054"/>
      <c r="AL220" s="1057"/>
      <c r="AM220" s="572" t="str">
        <f t="shared" ref="AM220" si="153">IF(Q220="","",IF(Q220&lt;O220,"！加算の要件上は問題ありませんが、令和６年度末の加算率と比較して、令和７年度の加算率が低くなっています。",""))</f>
        <v/>
      </c>
      <c r="AN220" s="326"/>
      <c r="AO220" s="1044" t="str">
        <f>IF(K220&lt;&gt;"","Q列に色付け","")</f>
        <v/>
      </c>
      <c r="AP220" s="1061" t="str">
        <f>IF(AND(AE220&lt;&gt;0,AE220&lt;&gt;""),IF(AF220="○","入力済","未入力"),"")</f>
        <v/>
      </c>
      <c r="AQ220" s="976" t="str">
        <f>IFERROR((VLOOKUP(N220, 【参考】数式用２!$BE$5:$BE$13, 1,FALSE)), "対象外")</f>
        <v>対象外</v>
      </c>
      <c r="AR220" s="736" t="str">
        <f>IF(AG220&lt;&gt;"",IF(AH220="○","入力済","未入力"),"")</f>
        <v/>
      </c>
      <c r="AS220" s="736" t="str">
        <f>IF(AND(P220&lt;&gt;"", AI220=""), "未入力", "入力済")</f>
        <v>入力済</v>
      </c>
      <c r="AT220" s="736" t="str">
        <f>IF(AND(P220&lt;&gt;"", P220&lt;&gt;"処遇改善加算Ⅳ", AJ220=""), "未入力", "入力済")</f>
        <v>入力済</v>
      </c>
      <c r="AU220" s="736" t="str">
        <f>IFERROR(VLOOKUP(K220, 【参考】数式用２!$BB$5:$BC$50, 2, FALSE), "")</f>
        <v/>
      </c>
      <c r="AV220" s="736" t="str">
        <f>IF(AND(P220&lt;&gt;"処遇改善加算Ⅲ",P220&lt;&gt;"処遇改善加算Ⅳ", P220&lt;&gt;"", AU220&lt;&gt;"対象外"), 1,"")</f>
        <v/>
      </c>
      <c r="AW220" s="736" t="str">
        <f>IFERROR("_"&amp;VLOOKUP(K220, 【参考】数式用２!$AG$2:$AH$50, 2, FALSE), "")</f>
        <v/>
      </c>
      <c r="AX220" s="1062" t="str">
        <f>IF(AND(P220="処遇改善加算Ⅰ", AL220=""), "未入力","入力済")</f>
        <v>入力済</v>
      </c>
      <c r="AY220" s="1043" t="str">
        <f>G220</f>
        <v/>
      </c>
      <c r="AZ220"/>
      <c r="BA220"/>
      <c r="BB220"/>
      <c r="BC220"/>
      <c r="BD220"/>
      <c r="BE220"/>
      <c r="BF220"/>
      <c r="BG220"/>
    </row>
    <row r="221" spans="1:59" ht="14.4" customHeight="1">
      <c r="A221" s="1076"/>
      <c r="B221" s="1002"/>
      <c r="C221" s="978"/>
      <c r="D221" s="978"/>
      <c r="E221" s="978"/>
      <c r="F221" s="1003"/>
      <c r="G221" s="1008"/>
      <c r="H221" s="1008"/>
      <c r="I221" s="1008"/>
      <c r="J221" s="1008"/>
      <c r="K221" s="1008"/>
      <c r="L221" s="1011"/>
      <c r="M221" s="1014"/>
      <c r="N221" s="995"/>
      <c r="O221" s="980"/>
      <c r="P221" s="1064"/>
      <c r="Q221" s="1067"/>
      <c r="R221" s="1070"/>
      <c r="S221" s="1073"/>
      <c r="T221" s="989"/>
      <c r="U221" s="1073"/>
      <c r="V221" s="989"/>
      <c r="W221" s="1073"/>
      <c r="X221" s="989"/>
      <c r="Y221" s="1073"/>
      <c r="Z221" s="989"/>
      <c r="AA221" s="989"/>
      <c r="AB221" s="989"/>
      <c r="AC221" s="992"/>
      <c r="AD221" s="983"/>
      <c r="AE221" s="986"/>
      <c r="AF221" s="1049"/>
      <c r="AG221" s="983"/>
      <c r="AH221" s="1052"/>
      <c r="AI221" s="1049"/>
      <c r="AJ221" s="1049"/>
      <c r="AK221" s="1055"/>
      <c r="AL221" s="1058"/>
      <c r="AM221" s="1046" t="str">
        <f t="shared" ref="AM221" si="154">IF(AND(P220&lt;&gt;"", OR(W220&lt;&gt;8,Y220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1" s="326"/>
      <c r="AO221" s="1044"/>
      <c r="AP221" s="1061"/>
      <c r="AQ221" s="977"/>
      <c r="AR221" s="736"/>
      <c r="AS221" s="736"/>
      <c r="AT221" s="736"/>
      <c r="AU221" s="736"/>
      <c r="AV221" s="736"/>
      <c r="AW221" s="736"/>
      <c r="AX221" s="1062"/>
      <c r="AY221" s="1044"/>
      <c r="AZ221"/>
      <c r="BA221"/>
      <c r="BB221"/>
      <c r="BC221"/>
      <c r="BD221"/>
      <c r="BE221"/>
      <c r="BF221"/>
      <c r="BG221"/>
    </row>
    <row r="222" spans="1:59" ht="14.4" customHeight="1">
      <c r="A222" s="1077"/>
      <c r="B222" s="1002"/>
      <c r="C222" s="978"/>
      <c r="D222" s="978"/>
      <c r="E222" s="978"/>
      <c r="F222" s="1003"/>
      <c r="G222" s="1008"/>
      <c r="H222" s="1008"/>
      <c r="I222" s="1008"/>
      <c r="J222" s="1008"/>
      <c r="K222" s="1008"/>
      <c r="L222" s="1011"/>
      <c r="M222" s="1014"/>
      <c r="N222" s="995"/>
      <c r="O222" s="980"/>
      <c r="P222" s="1064"/>
      <c r="Q222" s="1067"/>
      <c r="R222" s="1070"/>
      <c r="S222" s="1073"/>
      <c r="T222" s="989"/>
      <c r="U222" s="1073"/>
      <c r="V222" s="989"/>
      <c r="W222" s="1073"/>
      <c r="X222" s="989"/>
      <c r="Y222" s="1073"/>
      <c r="Z222" s="989"/>
      <c r="AA222" s="989"/>
      <c r="AB222" s="989"/>
      <c r="AC222" s="992"/>
      <c r="AD222" s="983"/>
      <c r="AE222" s="986"/>
      <c r="AF222" s="1049"/>
      <c r="AG222" s="983"/>
      <c r="AH222" s="1052"/>
      <c r="AI222" s="1049"/>
      <c r="AJ222" s="1049"/>
      <c r="AK222" s="1055"/>
      <c r="AL222" s="1058"/>
      <c r="AM222" s="1047"/>
      <c r="AN222" s="326"/>
      <c r="AO222" s="1044"/>
      <c r="AP222" s="1061"/>
      <c r="AQ222" s="977"/>
      <c r="AR222" s="736"/>
      <c r="AS222" s="736"/>
      <c r="AT222" s="736"/>
      <c r="AU222" s="736"/>
      <c r="AV222" s="736"/>
      <c r="AW222" s="736"/>
      <c r="AX222" s="1062"/>
      <c r="AY222" s="1044"/>
      <c r="AZ222"/>
      <c r="BA222"/>
      <c r="BB222"/>
      <c r="BC222"/>
      <c r="BD222"/>
      <c r="BE222"/>
      <c r="BF222"/>
      <c r="BG222"/>
    </row>
    <row r="223" spans="1:59" ht="30" customHeight="1" thickBot="1">
      <c r="A223" s="1078"/>
      <c r="B223" s="1016"/>
      <c r="C223" s="1017"/>
      <c r="D223" s="1017"/>
      <c r="E223" s="1017"/>
      <c r="F223" s="1018"/>
      <c r="G223" s="1019"/>
      <c r="H223" s="1019"/>
      <c r="I223" s="1019"/>
      <c r="J223" s="1019"/>
      <c r="K223" s="1019"/>
      <c r="L223" s="1020"/>
      <c r="M223" s="1021"/>
      <c r="N223" s="996"/>
      <c r="O223" s="981"/>
      <c r="P223" s="1065"/>
      <c r="Q223" s="1068"/>
      <c r="R223" s="1071"/>
      <c r="S223" s="1074"/>
      <c r="T223" s="990"/>
      <c r="U223" s="1074"/>
      <c r="V223" s="990"/>
      <c r="W223" s="1074"/>
      <c r="X223" s="990"/>
      <c r="Y223" s="1074"/>
      <c r="Z223" s="990"/>
      <c r="AA223" s="990"/>
      <c r="AB223" s="990"/>
      <c r="AC223" s="993"/>
      <c r="AD223" s="984"/>
      <c r="AE223" s="987"/>
      <c r="AF223" s="1050"/>
      <c r="AG223" s="984"/>
      <c r="AH223" s="1053"/>
      <c r="AI223" s="1050"/>
      <c r="AJ223" s="1050"/>
      <c r="AK223" s="1056"/>
      <c r="AL223" s="1059"/>
      <c r="AM223" s="573" t="str">
        <f t="shared" ref="AM223" si="155">IF(P220="","",
IF(OR(AF220="",
AND(AG220&lt;&gt;"",AH220=""),
AND(P220&lt;&gt;"",AI220=""),
AND(P220&lt;&gt;"処遇改善加算Ⅳ",AJ220=""),
AND(OR(P220="処遇改善加算Ⅰ",P220="処遇改善加算Ⅱ"),AU220="対象",AK220=""),
AND(P220="処遇改善加算Ⅰ",AL220="")),
"！記入が必要な欄（オレンジ色のセル）に空欄があります。空欄を埋めてください。",""))</f>
        <v/>
      </c>
      <c r="AN223" s="326"/>
      <c r="AO223" s="1045"/>
      <c r="AP223" s="1061"/>
      <c r="AQ223" s="1060"/>
      <c r="AR223" s="736"/>
      <c r="AS223" s="736"/>
      <c r="AT223" s="736"/>
      <c r="AU223" s="736"/>
      <c r="AV223" s="736"/>
      <c r="AW223" s="736"/>
      <c r="AX223" s="1062"/>
      <c r="AY223" s="1045"/>
      <c r="AZ223"/>
      <c r="BA223"/>
      <c r="BB223"/>
      <c r="BC223"/>
      <c r="BD223"/>
      <c r="BE223"/>
      <c r="BF223"/>
      <c r="BG223"/>
    </row>
    <row r="224" spans="1:59" ht="30" customHeight="1">
      <c r="A224" s="1075">
        <v>54</v>
      </c>
      <c r="B224" s="999" t="str">
        <f>IF(基本情報入力シート!B92="", "",基本情報入力シート!B92)</f>
        <v/>
      </c>
      <c r="C224" s="1000"/>
      <c r="D224" s="1000"/>
      <c r="E224" s="1000"/>
      <c r="F224" s="1001"/>
      <c r="G224" s="1007" t="str">
        <f>IF(基本情報入力シート!L92="", "",基本情報入力シート!L92)</f>
        <v/>
      </c>
      <c r="H224" s="1007" t="str">
        <f>IF(基本情報入力シート!Q92="", "",基本情報入力シート!Q92)</f>
        <v/>
      </c>
      <c r="I224" s="1007" t="str">
        <f>IF(基本情報入力シート!V92="", "",基本情報入力シート!V92)</f>
        <v/>
      </c>
      <c r="J224" s="1007" t="str">
        <f>IF(基本情報入力シート!W92="", "",基本情報入力シート!W92)</f>
        <v/>
      </c>
      <c r="K224" s="1007" t="str">
        <f>IF(基本情報入力シート!X92="", "",基本情報入力シート!X92)</f>
        <v/>
      </c>
      <c r="L224" s="1010" t="str">
        <f>IF(基本情報入力シート!AC92=0, "",基本情報入力シート!AC92)</f>
        <v/>
      </c>
      <c r="M224" s="1013"/>
      <c r="N224" s="994"/>
      <c r="O224" s="979" t="str">
        <f>IFERROR(VLOOKUP(K224,【参考】数式用２!$A$2:$AD$50,MATCH(N224,【参考】数式用２!$C$4:$AD$4,0)+2,0),"")</f>
        <v/>
      </c>
      <c r="P224" s="1063"/>
      <c r="Q224" s="1066" t="str">
        <f>IFERROR(VLOOKUP(K224,【参考】数式用２!$A$2:$AC$50,MATCH(P224,【参考】数式用２!$C$4:$AC$4,0)+2,0),"")</f>
        <v/>
      </c>
      <c r="R224" s="1069" t="s">
        <v>141</v>
      </c>
      <c r="S224" s="1072"/>
      <c r="T224" s="988" t="s">
        <v>217</v>
      </c>
      <c r="U224" s="1072"/>
      <c r="V224" s="988" t="s">
        <v>218</v>
      </c>
      <c r="W224" s="1072"/>
      <c r="X224" s="988" t="s">
        <v>217</v>
      </c>
      <c r="Y224" s="1072"/>
      <c r="Z224" s="988" t="s">
        <v>219</v>
      </c>
      <c r="AA224" s="988" t="s">
        <v>72</v>
      </c>
      <c r="AB224" s="988" t="str">
        <f>IF(S224&gt;=1,(W224*12+Y224)-(S224*12+U224)+1,"")</f>
        <v/>
      </c>
      <c r="AC224" s="991" t="s">
        <v>220</v>
      </c>
      <c r="AD224" s="982" t="str">
        <f>IFERROR(ROUNDDOWN(ROUND(L224*Q224,0),0)*AB224,"")</f>
        <v/>
      </c>
      <c r="AE224" s="985" t="str">
        <f>IFERROR(ROUNDDOWN(ROUNDDOWN(ROUND(L224*VLOOKUP(K224,【参考】数式用２!$A$2:$AC$50,MATCH("処遇改善加算Ⅳ",【参考】数式用２!$C$4:$O$4,0)+2,0),0),0)*AB224*0.5,0), "")</f>
        <v/>
      </c>
      <c r="AF224" s="1048"/>
      <c r="AG224" s="982" t="str">
        <f>IF(AND(AQ224&lt;&gt;"対象外", P224&lt;&gt;""),ROUNDDOWN(ROUND(L224*VLOOKUP(K224,【参考】数式用２!$A$2:$K$50,MATCH("ベア加算あり",【参考】数式用２!$C$4:$K$4,0)+2,0),0),0)*AB224,"")</f>
        <v/>
      </c>
      <c r="AH224" s="1051"/>
      <c r="AI224" s="1048"/>
      <c r="AJ224" s="1048"/>
      <c r="AK224" s="1054"/>
      <c r="AL224" s="1057"/>
      <c r="AM224" s="572" t="str">
        <f t="shared" ref="AM224" si="156">IF(Q224="","",IF(Q224&lt;O224,"！加算の要件上は問題ありませんが、令和６年度末の加算率と比較して、令和７年度の加算率が低くなっています。",""))</f>
        <v/>
      </c>
      <c r="AN224" s="326"/>
      <c r="AO224" s="1043" t="str">
        <f>IF(K224&lt;&gt;"","Q列に色付け","")</f>
        <v/>
      </c>
      <c r="AP224" s="1061" t="str">
        <f>IF(AND(AE224&lt;&gt;0,AE224&lt;&gt;""),IF(AF224="○","入力済","未入力"),"")</f>
        <v/>
      </c>
      <c r="AQ224" s="976" t="str">
        <f>IFERROR((VLOOKUP(N224, 【参考】数式用２!$BE$5:$BE$13, 1,FALSE)), "対象外")</f>
        <v>対象外</v>
      </c>
      <c r="AR224" s="736" t="str">
        <f>IF(AG224&lt;&gt;"",IF(AH224="○","入力済","未入力"),"")</f>
        <v/>
      </c>
      <c r="AS224" s="736" t="str">
        <f>IF(AND(P224&lt;&gt;"", AI224=""), "未入力", "入力済")</f>
        <v>入力済</v>
      </c>
      <c r="AT224" s="736" t="str">
        <f>IF(AND(P224&lt;&gt;"", P224&lt;&gt;"処遇改善加算Ⅳ", AJ224=""), "未入力", "入力済")</f>
        <v>入力済</v>
      </c>
      <c r="AU224" s="736" t="str">
        <f>IFERROR(VLOOKUP(K224, 【参考】数式用２!$BB$5:$BC$50, 2, FALSE), "")</f>
        <v/>
      </c>
      <c r="AV224" s="736" t="str">
        <f>IF(AND(P224&lt;&gt;"処遇改善加算Ⅲ",P224&lt;&gt;"処遇改善加算Ⅳ", P224&lt;&gt;"", AU224&lt;&gt;"対象外"), 1,"")</f>
        <v/>
      </c>
      <c r="AW224" s="736" t="str">
        <f>IFERROR("_"&amp;VLOOKUP(K224, 【参考】数式用２!$AG$2:$AH$50, 2, FALSE), "")</f>
        <v/>
      </c>
      <c r="AX224" s="1062" t="str">
        <f>IF(AND(P224="処遇改善加算Ⅰ", AL224=""), "未入力","入力済")</f>
        <v>入力済</v>
      </c>
      <c r="AY224" s="1043" t="str">
        <f>G224</f>
        <v/>
      </c>
      <c r="AZ224"/>
      <c r="BA224"/>
      <c r="BB224"/>
      <c r="BC224"/>
      <c r="BD224"/>
      <c r="BE224"/>
      <c r="BF224"/>
      <c r="BG224"/>
    </row>
    <row r="225" spans="1:59" ht="14.4" customHeight="1">
      <c r="A225" s="1076"/>
      <c r="B225" s="1002"/>
      <c r="C225" s="978"/>
      <c r="D225" s="978"/>
      <c r="E225" s="978"/>
      <c r="F225" s="1003"/>
      <c r="G225" s="1008"/>
      <c r="H225" s="1008"/>
      <c r="I225" s="1008"/>
      <c r="J225" s="1008"/>
      <c r="K225" s="1008"/>
      <c r="L225" s="1011"/>
      <c r="M225" s="1014"/>
      <c r="N225" s="995"/>
      <c r="O225" s="980"/>
      <c r="P225" s="1064"/>
      <c r="Q225" s="1067"/>
      <c r="R225" s="1070"/>
      <c r="S225" s="1073"/>
      <c r="T225" s="989"/>
      <c r="U225" s="1073"/>
      <c r="V225" s="989"/>
      <c r="W225" s="1073"/>
      <c r="X225" s="989"/>
      <c r="Y225" s="1073"/>
      <c r="Z225" s="989"/>
      <c r="AA225" s="989"/>
      <c r="AB225" s="989"/>
      <c r="AC225" s="992"/>
      <c r="AD225" s="983"/>
      <c r="AE225" s="986"/>
      <c r="AF225" s="1049"/>
      <c r="AG225" s="983"/>
      <c r="AH225" s="1052"/>
      <c r="AI225" s="1049"/>
      <c r="AJ225" s="1049"/>
      <c r="AK225" s="1055"/>
      <c r="AL225" s="1058"/>
      <c r="AM225" s="1046" t="str">
        <f t="shared" ref="AM225" si="157">IF(AND(P224&lt;&gt;"", OR(W224&lt;&gt;8,Y224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5" s="326"/>
      <c r="AO225" s="1044"/>
      <c r="AP225" s="1061"/>
      <c r="AQ225" s="977"/>
      <c r="AR225" s="736"/>
      <c r="AS225" s="736"/>
      <c r="AT225" s="736"/>
      <c r="AU225" s="736"/>
      <c r="AV225" s="736"/>
      <c r="AW225" s="736"/>
      <c r="AX225" s="1062"/>
      <c r="AY225" s="1044"/>
      <c r="AZ225"/>
      <c r="BA225"/>
      <c r="BB225"/>
      <c r="BC225"/>
      <c r="BD225"/>
      <c r="BE225"/>
      <c r="BF225"/>
      <c r="BG225"/>
    </row>
    <row r="226" spans="1:59" ht="14.4" customHeight="1">
      <c r="A226" s="1077"/>
      <c r="B226" s="1002"/>
      <c r="C226" s="978"/>
      <c r="D226" s="978"/>
      <c r="E226" s="978"/>
      <c r="F226" s="1003"/>
      <c r="G226" s="1008"/>
      <c r="H226" s="1008"/>
      <c r="I226" s="1008"/>
      <c r="J226" s="1008"/>
      <c r="K226" s="1008"/>
      <c r="L226" s="1011"/>
      <c r="M226" s="1014"/>
      <c r="N226" s="995"/>
      <c r="O226" s="980"/>
      <c r="P226" s="1064"/>
      <c r="Q226" s="1067"/>
      <c r="R226" s="1070"/>
      <c r="S226" s="1073"/>
      <c r="T226" s="989"/>
      <c r="U226" s="1073"/>
      <c r="V226" s="989"/>
      <c r="W226" s="1073"/>
      <c r="X226" s="989"/>
      <c r="Y226" s="1073"/>
      <c r="Z226" s="989"/>
      <c r="AA226" s="989"/>
      <c r="AB226" s="989"/>
      <c r="AC226" s="992"/>
      <c r="AD226" s="983"/>
      <c r="AE226" s="986"/>
      <c r="AF226" s="1049"/>
      <c r="AG226" s="983"/>
      <c r="AH226" s="1052"/>
      <c r="AI226" s="1049"/>
      <c r="AJ226" s="1049"/>
      <c r="AK226" s="1055"/>
      <c r="AL226" s="1058"/>
      <c r="AM226" s="1047"/>
      <c r="AN226" s="326"/>
      <c r="AO226" s="1044"/>
      <c r="AP226" s="1061"/>
      <c r="AQ226" s="977"/>
      <c r="AR226" s="736"/>
      <c r="AS226" s="736"/>
      <c r="AT226" s="736"/>
      <c r="AU226" s="736"/>
      <c r="AV226" s="736"/>
      <c r="AW226" s="736"/>
      <c r="AX226" s="1062"/>
      <c r="AY226" s="1044"/>
      <c r="AZ226"/>
      <c r="BA226"/>
      <c r="BB226"/>
      <c r="BC226"/>
      <c r="BD226"/>
      <c r="BE226"/>
      <c r="BF226"/>
      <c r="BG226"/>
    </row>
    <row r="227" spans="1:59" ht="30" customHeight="1" thickBot="1">
      <c r="A227" s="1078"/>
      <c r="B227" s="1016"/>
      <c r="C227" s="1017"/>
      <c r="D227" s="1017"/>
      <c r="E227" s="1017"/>
      <c r="F227" s="1018"/>
      <c r="G227" s="1019"/>
      <c r="H227" s="1019"/>
      <c r="I227" s="1019"/>
      <c r="J227" s="1019"/>
      <c r="K227" s="1019"/>
      <c r="L227" s="1020"/>
      <c r="M227" s="1021"/>
      <c r="N227" s="996"/>
      <c r="O227" s="981"/>
      <c r="P227" s="1065"/>
      <c r="Q227" s="1068"/>
      <c r="R227" s="1071"/>
      <c r="S227" s="1074"/>
      <c r="T227" s="990"/>
      <c r="U227" s="1074"/>
      <c r="V227" s="990"/>
      <c r="W227" s="1074"/>
      <c r="X227" s="990"/>
      <c r="Y227" s="1074"/>
      <c r="Z227" s="990"/>
      <c r="AA227" s="990"/>
      <c r="AB227" s="990"/>
      <c r="AC227" s="993"/>
      <c r="AD227" s="984"/>
      <c r="AE227" s="987"/>
      <c r="AF227" s="1050"/>
      <c r="AG227" s="984"/>
      <c r="AH227" s="1053"/>
      <c r="AI227" s="1050"/>
      <c r="AJ227" s="1050"/>
      <c r="AK227" s="1056"/>
      <c r="AL227" s="1059"/>
      <c r="AM227" s="573" t="str">
        <f t="shared" ref="AM227" si="158">IF(P224="","",
IF(OR(AF224="",
AND(AG224&lt;&gt;"",AH224=""),
AND(P224&lt;&gt;"",AI224=""),
AND(P224&lt;&gt;"処遇改善加算Ⅳ",AJ224=""),
AND(OR(P224="処遇改善加算Ⅰ",P224="処遇改善加算Ⅱ"),AU224="対象",AK224=""),
AND(P224="処遇改善加算Ⅰ",AL224="")),
"！記入が必要な欄（オレンジ色のセル）に空欄があります。空欄を埋めてください。",""))</f>
        <v/>
      </c>
      <c r="AN227" s="326"/>
      <c r="AO227" s="1045"/>
      <c r="AP227" s="1061"/>
      <c r="AQ227" s="1060"/>
      <c r="AR227" s="736"/>
      <c r="AS227" s="736"/>
      <c r="AT227" s="736"/>
      <c r="AU227" s="736"/>
      <c r="AV227" s="736"/>
      <c r="AW227" s="736"/>
      <c r="AX227" s="1062"/>
      <c r="AY227" s="1045"/>
      <c r="AZ227"/>
      <c r="BA227"/>
      <c r="BB227"/>
      <c r="BC227"/>
      <c r="BD227"/>
      <c r="BE227"/>
      <c r="BF227"/>
      <c r="BG227"/>
    </row>
    <row r="228" spans="1:59" ht="30" customHeight="1">
      <c r="A228" s="1075">
        <v>55</v>
      </c>
      <c r="B228" s="999" t="str">
        <f>IF(基本情報入力シート!B93="", "",基本情報入力シート!B93)</f>
        <v/>
      </c>
      <c r="C228" s="1000"/>
      <c r="D228" s="1000"/>
      <c r="E228" s="1000"/>
      <c r="F228" s="1001"/>
      <c r="G228" s="1007" t="str">
        <f>IF(基本情報入力シート!L93="", "",基本情報入力シート!L93)</f>
        <v/>
      </c>
      <c r="H228" s="1007" t="str">
        <f>IF(基本情報入力シート!Q93="", "",基本情報入力シート!Q93)</f>
        <v/>
      </c>
      <c r="I228" s="1007" t="str">
        <f>IF(基本情報入力シート!V93="", "",基本情報入力シート!V93)</f>
        <v/>
      </c>
      <c r="J228" s="1007" t="str">
        <f>IF(基本情報入力シート!W93="", "",基本情報入力シート!W93)</f>
        <v/>
      </c>
      <c r="K228" s="1007" t="str">
        <f>IF(基本情報入力シート!X93="", "",基本情報入力シート!X93)</f>
        <v/>
      </c>
      <c r="L228" s="1010" t="str">
        <f>IF(基本情報入力シート!AC93=0, "",基本情報入力シート!AC93)</f>
        <v/>
      </c>
      <c r="M228" s="1013"/>
      <c r="N228" s="994"/>
      <c r="O228" s="979" t="str">
        <f>IFERROR(VLOOKUP(K228,【参考】数式用２!$A$2:$AD$50,MATCH(N228,【参考】数式用２!$C$4:$AD$4,0)+2,0),"")</f>
        <v/>
      </c>
      <c r="P228" s="1063"/>
      <c r="Q228" s="1066" t="str">
        <f>IFERROR(VLOOKUP(K228,【参考】数式用２!$A$2:$AC$50,MATCH(P228,【参考】数式用２!$C$4:$AC$4,0)+2,0),"")</f>
        <v/>
      </c>
      <c r="R228" s="1069" t="s">
        <v>141</v>
      </c>
      <c r="S228" s="1072"/>
      <c r="T228" s="988" t="s">
        <v>217</v>
      </c>
      <c r="U228" s="1072"/>
      <c r="V228" s="988" t="s">
        <v>218</v>
      </c>
      <c r="W228" s="1072"/>
      <c r="X228" s="988" t="s">
        <v>217</v>
      </c>
      <c r="Y228" s="1072"/>
      <c r="Z228" s="988" t="s">
        <v>219</v>
      </c>
      <c r="AA228" s="988" t="s">
        <v>72</v>
      </c>
      <c r="AB228" s="988" t="str">
        <f>IF(S228&gt;=1,(W228*12+Y228)-(S228*12+U228)+1,"")</f>
        <v/>
      </c>
      <c r="AC228" s="991" t="s">
        <v>220</v>
      </c>
      <c r="AD228" s="982" t="str">
        <f>IFERROR(ROUNDDOWN(ROUND(L228*Q228,0),0)*AB228,"")</f>
        <v/>
      </c>
      <c r="AE228" s="985" t="str">
        <f>IFERROR(ROUNDDOWN(ROUNDDOWN(ROUND(L228*VLOOKUP(K228,【参考】数式用２!$A$2:$AC$50,MATCH("処遇改善加算Ⅳ",【参考】数式用２!$C$4:$O$4,0)+2,0),0),0)*AB228*0.5,0), "")</f>
        <v/>
      </c>
      <c r="AF228" s="1048"/>
      <c r="AG228" s="982" t="str">
        <f>IF(AND(AQ228&lt;&gt;"対象外", P228&lt;&gt;""),ROUNDDOWN(ROUND(L228*VLOOKUP(K228,【参考】数式用２!$A$2:$K$50,MATCH("ベア加算あり",【参考】数式用２!$C$4:$K$4,0)+2,0),0),0)*AB228,"")</f>
        <v/>
      </c>
      <c r="AH228" s="1051"/>
      <c r="AI228" s="1048"/>
      <c r="AJ228" s="1048"/>
      <c r="AK228" s="1054"/>
      <c r="AL228" s="1057"/>
      <c r="AM228" s="572" t="str">
        <f t="shared" ref="AM228" si="159">IF(Q228="","",IF(Q228&lt;O228,"！加算の要件上は問題ありませんが、令和６年度末の加算率と比較して、令和７年度の加算率が低くなっています。",""))</f>
        <v/>
      </c>
      <c r="AN228" s="326"/>
      <c r="AO228" s="1043" t="str">
        <f>IF(K228&lt;&gt;"","Q列に色付け","")</f>
        <v/>
      </c>
      <c r="AP228" s="1061" t="str">
        <f>IF(AND(AE228&lt;&gt;0,AE228&lt;&gt;""),IF(AF228="○","入力済","未入力"),"")</f>
        <v/>
      </c>
      <c r="AQ228" s="976" t="str">
        <f>IFERROR((VLOOKUP(N228, 【参考】数式用２!$BE$5:$BE$13, 1,FALSE)), "対象外")</f>
        <v>対象外</v>
      </c>
      <c r="AR228" s="736" t="str">
        <f>IF(AG228&lt;&gt;"",IF(AH228="○","入力済","未入力"),"")</f>
        <v/>
      </c>
      <c r="AS228" s="736" t="str">
        <f>IF(AND(P228&lt;&gt;"", AI228=""), "未入力", "入力済")</f>
        <v>入力済</v>
      </c>
      <c r="AT228" s="736" t="str">
        <f>IF(AND(P228&lt;&gt;"", P228&lt;&gt;"処遇改善加算Ⅳ", AJ228=""), "未入力", "入力済")</f>
        <v>入力済</v>
      </c>
      <c r="AU228" s="736" t="str">
        <f>IFERROR(VLOOKUP(K228, 【参考】数式用２!$BB$5:$BC$50, 2, FALSE), "")</f>
        <v/>
      </c>
      <c r="AV228" s="736" t="str">
        <f>IF(AND(P228&lt;&gt;"処遇改善加算Ⅲ",P228&lt;&gt;"処遇改善加算Ⅳ", P228&lt;&gt;"", AU228&lt;&gt;"対象外"), 1,"")</f>
        <v/>
      </c>
      <c r="AW228" s="736" t="str">
        <f>IFERROR("_"&amp;VLOOKUP(K228, 【参考】数式用２!$AG$2:$AH$50, 2, FALSE), "")</f>
        <v/>
      </c>
      <c r="AX228" s="1062" t="str">
        <f>IF(AND(P228="処遇改善加算Ⅰ", AL228=""), "未入力","入力済")</f>
        <v>入力済</v>
      </c>
      <c r="AY228" s="1043" t="str">
        <f>G228</f>
        <v/>
      </c>
      <c r="AZ228"/>
      <c r="BA228"/>
      <c r="BB228"/>
      <c r="BC228"/>
      <c r="BD228"/>
      <c r="BE228"/>
      <c r="BF228"/>
      <c r="BG228"/>
    </row>
    <row r="229" spans="1:59" ht="14.4" customHeight="1">
      <c r="A229" s="1076"/>
      <c r="B229" s="1002"/>
      <c r="C229" s="978"/>
      <c r="D229" s="978"/>
      <c r="E229" s="978"/>
      <c r="F229" s="1003"/>
      <c r="G229" s="1008"/>
      <c r="H229" s="1008"/>
      <c r="I229" s="1008"/>
      <c r="J229" s="1008"/>
      <c r="K229" s="1008"/>
      <c r="L229" s="1011"/>
      <c r="M229" s="1014"/>
      <c r="N229" s="995"/>
      <c r="O229" s="980"/>
      <c r="P229" s="1064"/>
      <c r="Q229" s="1067"/>
      <c r="R229" s="1070"/>
      <c r="S229" s="1073"/>
      <c r="T229" s="989"/>
      <c r="U229" s="1073"/>
      <c r="V229" s="989"/>
      <c r="W229" s="1073"/>
      <c r="X229" s="989"/>
      <c r="Y229" s="1073"/>
      <c r="Z229" s="989"/>
      <c r="AA229" s="989"/>
      <c r="AB229" s="989"/>
      <c r="AC229" s="992"/>
      <c r="AD229" s="983"/>
      <c r="AE229" s="986"/>
      <c r="AF229" s="1049"/>
      <c r="AG229" s="983"/>
      <c r="AH229" s="1052"/>
      <c r="AI229" s="1049"/>
      <c r="AJ229" s="1049"/>
      <c r="AK229" s="1055"/>
      <c r="AL229" s="1058"/>
      <c r="AM229" s="1046" t="str">
        <f t="shared" ref="AM229" si="160">IF(AND(P228&lt;&gt;"", OR(W228&lt;&gt;8,Y228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29" s="326"/>
      <c r="AO229" s="1044"/>
      <c r="AP229" s="1061"/>
      <c r="AQ229" s="977"/>
      <c r="AR229" s="736"/>
      <c r="AS229" s="736"/>
      <c r="AT229" s="736"/>
      <c r="AU229" s="736"/>
      <c r="AV229" s="736"/>
      <c r="AW229" s="736"/>
      <c r="AX229" s="1062"/>
      <c r="AY229" s="1044"/>
      <c r="AZ229"/>
      <c r="BA229"/>
      <c r="BB229"/>
      <c r="BC229"/>
      <c r="BD229"/>
      <c r="BE229"/>
      <c r="BF229"/>
      <c r="BG229"/>
    </row>
    <row r="230" spans="1:59" ht="14.4" customHeight="1">
      <c r="A230" s="1077"/>
      <c r="B230" s="1002"/>
      <c r="C230" s="978"/>
      <c r="D230" s="978"/>
      <c r="E230" s="978"/>
      <c r="F230" s="1003"/>
      <c r="G230" s="1008"/>
      <c r="H230" s="1008"/>
      <c r="I230" s="1008"/>
      <c r="J230" s="1008"/>
      <c r="K230" s="1008"/>
      <c r="L230" s="1011"/>
      <c r="M230" s="1014"/>
      <c r="N230" s="995"/>
      <c r="O230" s="980"/>
      <c r="P230" s="1064"/>
      <c r="Q230" s="1067"/>
      <c r="R230" s="1070"/>
      <c r="S230" s="1073"/>
      <c r="T230" s="989"/>
      <c r="U230" s="1073"/>
      <c r="V230" s="989"/>
      <c r="W230" s="1073"/>
      <c r="X230" s="989"/>
      <c r="Y230" s="1073"/>
      <c r="Z230" s="989"/>
      <c r="AA230" s="989"/>
      <c r="AB230" s="989"/>
      <c r="AC230" s="992"/>
      <c r="AD230" s="983"/>
      <c r="AE230" s="986"/>
      <c r="AF230" s="1049"/>
      <c r="AG230" s="983"/>
      <c r="AH230" s="1052"/>
      <c r="AI230" s="1049"/>
      <c r="AJ230" s="1049"/>
      <c r="AK230" s="1055"/>
      <c r="AL230" s="1058"/>
      <c r="AM230" s="1047"/>
      <c r="AN230" s="326"/>
      <c r="AO230" s="1044"/>
      <c r="AP230" s="1061"/>
      <c r="AQ230" s="977"/>
      <c r="AR230" s="736"/>
      <c r="AS230" s="736"/>
      <c r="AT230" s="736"/>
      <c r="AU230" s="736"/>
      <c r="AV230" s="736"/>
      <c r="AW230" s="736"/>
      <c r="AX230" s="1062"/>
      <c r="AY230" s="1044"/>
      <c r="AZ230"/>
      <c r="BA230"/>
      <c r="BB230"/>
      <c r="BC230"/>
      <c r="BD230"/>
      <c r="BE230"/>
      <c r="BF230"/>
      <c r="BG230"/>
    </row>
    <row r="231" spans="1:59" ht="30" customHeight="1" thickBot="1">
      <c r="A231" s="1078"/>
      <c r="B231" s="1016"/>
      <c r="C231" s="1017"/>
      <c r="D231" s="1017"/>
      <c r="E231" s="1017"/>
      <c r="F231" s="1018"/>
      <c r="G231" s="1019"/>
      <c r="H231" s="1019"/>
      <c r="I231" s="1019"/>
      <c r="J231" s="1019"/>
      <c r="K231" s="1019"/>
      <c r="L231" s="1020"/>
      <c r="M231" s="1021"/>
      <c r="N231" s="996"/>
      <c r="O231" s="981"/>
      <c r="P231" s="1065"/>
      <c r="Q231" s="1068"/>
      <c r="R231" s="1071"/>
      <c r="S231" s="1074"/>
      <c r="T231" s="990"/>
      <c r="U231" s="1074"/>
      <c r="V231" s="990"/>
      <c r="W231" s="1074"/>
      <c r="X231" s="990"/>
      <c r="Y231" s="1074"/>
      <c r="Z231" s="990"/>
      <c r="AA231" s="990"/>
      <c r="AB231" s="990"/>
      <c r="AC231" s="993"/>
      <c r="AD231" s="984"/>
      <c r="AE231" s="987"/>
      <c r="AF231" s="1050"/>
      <c r="AG231" s="984"/>
      <c r="AH231" s="1053"/>
      <c r="AI231" s="1050"/>
      <c r="AJ231" s="1050"/>
      <c r="AK231" s="1056"/>
      <c r="AL231" s="1059"/>
      <c r="AM231" s="573" t="str">
        <f t="shared" ref="AM231" si="161">IF(P228="","",
IF(OR(AF228="",
AND(AG228&lt;&gt;"",AH228=""),
AND(P228&lt;&gt;"",AI228=""),
AND(P228&lt;&gt;"処遇改善加算Ⅳ",AJ228=""),
AND(OR(P228="処遇改善加算Ⅰ",P228="処遇改善加算Ⅱ"),AU228="対象",AK228=""),
AND(P228="処遇改善加算Ⅰ",AL228="")),
"！記入が必要な欄（オレンジ色のセル）に空欄があります。空欄を埋めてください。",""))</f>
        <v/>
      </c>
      <c r="AN231" s="326"/>
      <c r="AO231" s="1045"/>
      <c r="AP231" s="1061"/>
      <c r="AQ231" s="1060"/>
      <c r="AR231" s="736"/>
      <c r="AS231" s="736"/>
      <c r="AT231" s="736"/>
      <c r="AU231" s="736"/>
      <c r="AV231" s="736"/>
      <c r="AW231" s="736"/>
      <c r="AX231" s="1062"/>
      <c r="AY231" s="1045"/>
      <c r="AZ231"/>
      <c r="BA231"/>
      <c r="BB231"/>
      <c r="BC231"/>
      <c r="BD231"/>
      <c r="BE231"/>
      <c r="BF231"/>
      <c r="BG231"/>
    </row>
    <row r="232" spans="1:59" ht="30" customHeight="1">
      <c r="A232" s="1075">
        <v>56</v>
      </c>
      <c r="B232" s="999" t="str">
        <f>IF(基本情報入力シート!B94="", "",基本情報入力シート!B94)</f>
        <v/>
      </c>
      <c r="C232" s="1000"/>
      <c r="D232" s="1000"/>
      <c r="E232" s="1000"/>
      <c r="F232" s="1001"/>
      <c r="G232" s="1007" t="str">
        <f>IF(基本情報入力シート!L94="", "",基本情報入力シート!L94)</f>
        <v/>
      </c>
      <c r="H232" s="1007" t="str">
        <f>IF(基本情報入力シート!Q94="", "",基本情報入力シート!Q94)</f>
        <v/>
      </c>
      <c r="I232" s="1007" t="str">
        <f>IF(基本情報入力シート!V94="", "",基本情報入力シート!V94)</f>
        <v/>
      </c>
      <c r="J232" s="1007" t="str">
        <f>IF(基本情報入力シート!W94="", "",基本情報入力シート!W94)</f>
        <v/>
      </c>
      <c r="K232" s="1007" t="str">
        <f>IF(基本情報入力シート!X94="", "",基本情報入力シート!X94)</f>
        <v/>
      </c>
      <c r="L232" s="1010" t="str">
        <f>IF(基本情報入力シート!AC94=0, "",基本情報入力シート!AC94)</f>
        <v/>
      </c>
      <c r="M232" s="1013"/>
      <c r="N232" s="994"/>
      <c r="O232" s="979" t="str">
        <f>IFERROR(VLOOKUP(K232,【参考】数式用２!$A$2:$AD$50,MATCH(N232,【参考】数式用２!$C$4:$AD$4,0)+2,0),"")</f>
        <v/>
      </c>
      <c r="P232" s="1063"/>
      <c r="Q232" s="1066" t="str">
        <f>IFERROR(VLOOKUP(K232,【参考】数式用２!$A$2:$AC$50,MATCH(P232,【参考】数式用２!$C$4:$AC$4,0)+2,0),"")</f>
        <v/>
      </c>
      <c r="R232" s="1069" t="s">
        <v>141</v>
      </c>
      <c r="S232" s="1072"/>
      <c r="T232" s="988" t="s">
        <v>217</v>
      </c>
      <c r="U232" s="1072"/>
      <c r="V232" s="988" t="s">
        <v>218</v>
      </c>
      <c r="W232" s="1072"/>
      <c r="X232" s="988" t="s">
        <v>217</v>
      </c>
      <c r="Y232" s="1072"/>
      <c r="Z232" s="988" t="s">
        <v>219</v>
      </c>
      <c r="AA232" s="988" t="s">
        <v>72</v>
      </c>
      <c r="AB232" s="988" t="str">
        <f>IF(S232&gt;=1,(W232*12+Y232)-(S232*12+U232)+1,"")</f>
        <v/>
      </c>
      <c r="AC232" s="991" t="s">
        <v>220</v>
      </c>
      <c r="AD232" s="982" t="str">
        <f>IFERROR(ROUNDDOWN(ROUND(L232*Q232,0),0)*AB232,"")</f>
        <v/>
      </c>
      <c r="AE232" s="985" t="str">
        <f>IFERROR(ROUNDDOWN(ROUNDDOWN(ROUND(L232*VLOOKUP(K232,【参考】数式用２!$A$2:$AC$50,MATCH("処遇改善加算Ⅳ",【参考】数式用２!$C$4:$O$4,0)+2,0),0),0)*AB232*0.5,0), "")</f>
        <v/>
      </c>
      <c r="AF232" s="1048"/>
      <c r="AG232" s="982" t="str">
        <f>IF(AND(AQ232&lt;&gt;"対象外", P232&lt;&gt;""),ROUNDDOWN(ROUND(L232*VLOOKUP(K232,【参考】数式用２!$A$2:$K$50,MATCH("ベア加算あり",【参考】数式用２!$C$4:$K$4,0)+2,0),0),0)*AB232,"")</f>
        <v/>
      </c>
      <c r="AH232" s="1051"/>
      <c r="AI232" s="1048"/>
      <c r="AJ232" s="1048"/>
      <c r="AK232" s="1054"/>
      <c r="AL232" s="1057"/>
      <c r="AM232" s="572" t="str">
        <f t="shared" ref="AM232" si="162">IF(Q232="","",IF(Q232&lt;O232,"！加算の要件上は問題ありませんが、令和６年度末の加算率と比較して、令和７年度の加算率が低くなっています。",""))</f>
        <v/>
      </c>
      <c r="AN232" s="326"/>
      <c r="AO232" s="1044" t="str">
        <f>IF(K232&lt;&gt;"","Q列に色付け","")</f>
        <v/>
      </c>
      <c r="AP232" s="1061" t="str">
        <f>IF(AND(AE232&lt;&gt;0,AE232&lt;&gt;""),IF(AF232="○","入力済","未入力"),"")</f>
        <v/>
      </c>
      <c r="AQ232" s="976" t="str">
        <f>IFERROR((VLOOKUP(N232, 【参考】数式用２!$BE$5:$BE$13, 1,FALSE)), "対象外")</f>
        <v>対象外</v>
      </c>
      <c r="AR232" s="736" t="str">
        <f>IF(AG232&lt;&gt;"",IF(AH232="○","入力済","未入力"),"")</f>
        <v/>
      </c>
      <c r="AS232" s="736" t="str">
        <f>IF(AND(P232&lt;&gt;"", AI232=""), "未入力", "入力済")</f>
        <v>入力済</v>
      </c>
      <c r="AT232" s="736" t="str">
        <f>IF(AND(P232&lt;&gt;"", P232&lt;&gt;"処遇改善加算Ⅳ", AJ232=""), "未入力", "入力済")</f>
        <v>入力済</v>
      </c>
      <c r="AU232" s="736" t="str">
        <f>IFERROR(VLOOKUP(K232, 【参考】数式用２!$BB$5:$BC$50, 2, FALSE), "")</f>
        <v/>
      </c>
      <c r="AV232" s="736" t="str">
        <f>IF(AND(P232&lt;&gt;"処遇改善加算Ⅲ",P232&lt;&gt;"処遇改善加算Ⅳ", P232&lt;&gt;"", AU232&lt;&gt;"対象外"), 1,"")</f>
        <v/>
      </c>
      <c r="AW232" s="736" t="str">
        <f>IFERROR("_"&amp;VLOOKUP(K232, 【参考】数式用２!$AG$2:$AH$50, 2, FALSE), "")</f>
        <v/>
      </c>
      <c r="AX232" s="1062" t="str">
        <f>IF(AND(P232="処遇改善加算Ⅰ", AL232=""), "未入力","入力済")</f>
        <v>入力済</v>
      </c>
      <c r="AY232" s="1043" t="str">
        <f>G232</f>
        <v/>
      </c>
      <c r="AZ232"/>
      <c r="BA232"/>
      <c r="BB232"/>
      <c r="BC232"/>
      <c r="BD232"/>
      <c r="BE232"/>
      <c r="BF232"/>
      <c r="BG232"/>
    </row>
    <row r="233" spans="1:59" ht="14.4" customHeight="1">
      <c r="A233" s="1076"/>
      <c r="B233" s="1002"/>
      <c r="C233" s="978"/>
      <c r="D233" s="978"/>
      <c r="E233" s="978"/>
      <c r="F233" s="1003"/>
      <c r="G233" s="1008"/>
      <c r="H233" s="1008"/>
      <c r="I233" s="1008"/>
      <c r="J233" s="1008"/>
      <c r="K233" s="1008"/>
      <c r="L233" s="1011"/>
      <c r="M233" s="1014"/>
      <c r="N233" s="995"/>
      <c r="O233" s="980"/>
      <c r="P233" s="1064"/>
      <c r="Q233" s="1067"/>
      <c r="R233" s="1070"/>
      <c r="S233" s="1073"/>
      <c r="T233" s="989"/>
      <c r="U233" s="1073"/>
      <c r="V233" s="989"/>
      <c r="W233" s="1073"/>
      <c r="X233" s="989"/>
      <c r="Y233" s="1073"/>
      <c r="Z233" s="989"/>
      <c r="AA233" s="989"/>
      <c r="AB233" s="989"/>
      <c r="AC233" s="992"/>
      <c r="AD233" s="983"/>
      <c r="AE233" s="986"/>
      <c r="AF233" s="1049"/>
      <c r="AG233" s="983"/>
      <c r="AH233" s="1052"/>
      <c r="AI233" s="1049"/>
      <c r="AJ233" s="1049"/>
      <c r="AK233" s="1055"/>
      <c r="AL233" s="1058"/>
      <c r="AM233" s="1046" t="str">
        <f t="shared" ref="AM233" si="163">IF(AND(P232&lt;&gt;"", OR(W232&lt;&gt;8,Y232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33" s="326"/>
      <c r="AO233" s="1044"/>
      <c r="AP233" s="1061"/>
      <c r="AQ233" s="977"/>
      <c r="AR233" s="736"/>
      <c r="AS233" s="736"/>
      <c r="AT233" s="736"/>
      <c r="AU233" s="736"/>
      <c r="AV233" s="736"/>
      <c r="AW233" s="736"/>
      <c r="AX233" s="1062"/>
      <c r="AY233" s="1044"/>
      <c r="AZ233"/>
      <c r="BA233"/>
      <c r="BB233"/>
      <c r="BC233"/>
      <c r="BD233"/>
      <c r="BE233"/>
      <c r="BF233"/>
      <c r="BG233"/>
    </row>
    <row r="234" spans="1:59" ht="14.4" customHeight="1">
      <c r="A234" s="1077"/>
      <c r="B234" s="1002"/>
      <c r="C234" s="978"/>
      <c r="D234" s="978"/>
      <c r="E234" s="978"/>
      <c r="F234" s="1003"/>
      <c r="G234" s="1008"/>
      <c r="H234" s="1008"/>
      <c r="I234" s="1008"/>
      <c r="J234" s="1008"/>
      <c r="K234" s="1008"/>
      <c r="L234" s="1011"/>
      <c r="M234" s="1014"/>
      <c r="N234" s="995"/>
      <c r="O234" s="980"/>
      <c r="P234" s="1064"/>
      <c r="Q234" s="1067"/>
      <c r="R234" s="1070"/>
      <c r="S234" s="1073"/>
      <c r="T234" s="989"/>
      <c r="U234" s="1073"/>
      <c r="V234" s="989"/>
      <c r="W234" s="1073"/>
      <c r="X234" s="989"/>
      <c r="Y234" s="1073"/>
      <c r="Z234" s="989"/>
      <c r="AA234" s="989"/>
      <c r="AB234" s="989"/>
      <c r="AC234" s="992"/>
      <c r="AD234" s="983"/>
      <c r="AE234" s="986"/>
      <c r="AF234" s="1049"/>
      <c r="AG234" s="983"/>
      <c r="AH234" s="1052"/>
      <c r="AI234" s="1049"/>
      <c r="AJ234" s="1049"/>
      <c r="AK234" s="1055"/>
      <c r="AL234" s="1058"/>
      <c r="AM234" s="1047"/>
      <c r="AN234" s="326"/>
      <c r="AO234" s="1044"/>
      <c r="AP234" s="1061"/>
      <c r="AQ234" s="977"/>
      <c r="AR234" s="736"/>
      <c r="AS234" s="736"/>
      <c r="AT234" s="736"/>
      <c r="AU234" s="736"/>
      <c r="AV234" s="736"/>
      <c r="AW234" s="736"/>
      <c r="AX234" s="1062"/>
      <c r="AY234" s="1044"/>
      <c r="AZ234"/>
      <c r="BA234"/>
      <c r="BB234"/>
      <c r="BC234"/>
      <c r="BD234"/>
      <c r="BE234"/>
      <c r="BF234"/>
      <c r="BG234"/>
    </row>
    <row r="235" spans="1:59" ht="30" customHeight="1" thickBot="1">
      <c r="A235" s="1078"/>
      <c r="B235" s="1016"/>
      <c r="C235" s="1017"/>
      <c r="D235" s="1017"/>
      <c r="E235" s="1017"/>
      <c r="F235" s="1018"/>
      <c r="G235" s="1019"/>
      <c r="H235" s="1019"/>
      <c r="I235" s="1019"/>
      <c r="J235" s="1019"/>
      <c r="K235" s="1019"/>
      <c r="L235" s="1020"/>
      <c r="M235" s="1021"/>
      <c r="N235" s="996"/>
      <c r="O235" s="981"/>
      <c r="P235" s="1065"/>
      <c r="Q235" s="1068"/>
      <c r="R235" s="1071"/>
      <c r="S235" s="1074"/>
      <c r="T235" s="990"/>
      <c r="U235" s="1074"/>
      <c r="V235" s="990"/>
      <c r="W235" s="1074"/>
      <c r="X235" s="990"/>
      <c r="Y235" s="1074"/>
      <c r="Z235" s="990"/>
      <c r="AA235" s="990"/>
      <c r="AB235" s="990"/>
      <c r="AC235" s="993"/>
      <c r="AD235" s="984"/>
      <c r="AE235" s="987"/>
      <c r="AF235" s="1050"/>
      <c r="AG235" s="984"/>
      <c r="AH235" s="1053"/>
      <c r="AI235" s="1050"/>
      <c r="AJ235" s="1050"/>
      <c r="AK235" s="1056"/>
      <c r="AL235" s="1059"/>
      <c r="AM235" s="573" t="str">
        <f t="shared" ref="AM235" si="164">IF(P232="","",
IF(OR(AF232="",
AND(AG232&lt;&gt;"",AH232=""),
AND(P232&lt;&gt;"",AI232=""),
AND(P232&lt;&gt;"処遇改善加算Ⅳ",AJ232=""),
AND(OR(P232="処遇改善加算Ⅰ",P232="処遇改善加算Ⅱ"),AU232="対象",AK232=""),
AND(P232="処遇改善加算Ⅰ",AL232="")),
"！記入が必要な欄（オレンジ色のセル）に空欄があります。空欄を埋めてください。",""))</f>
        <v/>
      </c>
      <c r="AN235" s="326"/>
      <c r="AO235" s="1045"/>
      <c r="AP235" s="1061"/>
      <c r="AQ235" s="1060"/>
      <c r="AR235" s="736"/>
      <c r="AS235" s="736"/>
      <c r="AT235" s="736"/>
      <c r="AU235" s="736"/>
      <c r="AV235" s="736"/>
      <c r="AW235" s="736"/>
      <c r="AX235" s="1062"/>
      <c r="AY235" s="1045"/>
      <c r="AZ235"/>
      <c r="BA235"/>
      <c r="BB235"/>
      <c r="BC235"/>
      <c r="BD235"/>
      <c r="BE235"/>
      <c r="BF235"/>
      <c r="BG235"/>
    </row>
    <row r="236" spans="1:59" ht="30" customHeight="1">
      <c r="A236" s="1075">
        <v>57</v>
      </c>
      <c r="B236" s="999" t="str">
        <f>IF(基本情報入力シート!B95="", "",基本情報入力シート!B95)</f>
        <v/>
      </c>
      <c r="C236" s="1000"/>
      <c r="D236" s="1000"/>
      <c r="E236" s="1000"/>
      <c r="F236" s="1001"/>
      <c r="G236" s="1007" t="str">
        <f>IF(基本情報入力シート!L95="", "",基本情報入力シート!L95)</f>
        <v/>
      </c>
      <c r="H236" s="1007" t="str">
        <f>IF(基本情報入力シート!Q95="", "",基本情報入力シート!Q95)</f>
        <v/>
      </c>
      <c r="I236" s="1007" t="str">
        <f>IF(基本情報入力シート!V95="", "",基本情報入力シート!V95)</f>
        <v/>
      </c>
      <c r="J236" s="1007" t="str">
        <f>IF(基本情報入力シート!W95="", "",基本情報入力シート!W95)</f>
        <v/>
      </c>
      <c r="K236" s="1007" t="str">
        <f>IF(基本情報入力シート!X95="", "",基本情報入力シート!X95)</f>
        <v/>
      </c>
      <c r="L236" s="1010" t="str">
        <f>IF(基本情報入力シート!AC95=0, "",基本情報入力シート!AC95)</f>
        <v/>
      </c>
      <c r="M236" s="1013"/>
      <c r="N236" s="994"/>
      <c r="O236" s="979" t="str">
        <f>IFERROR(VLOOKUP(K236,【参考】数式用２!$A$2:$AD$50,MATCH(N236,【参考】数式用２!$C$4:$AD$4,0)+2,0),"")</f>
        <v/>
      </c>
      <c r="P236" s="1063"/>
      <c r="Q236" s="1066" t="str">
        <f>IFERROR(VLOOKUP(K236,【参考】数式用２!$A$2:$AC$50,MATCH(P236,【参考】数式用２!$C$4:$AC$4,0)+2,0),"")</f>
        <v/>
      </c>
      <c r="R236" s="1069" t="s">
        <v>141</v>
      </c>
      <c r="S236" s="1072"/>
      <c r="T236" s="988" t="s">
        <v>217</v>
      </c>
      <c r="U236" s="1072"/>
      <c r="V236" s="988" t="s">
        <v>218</v>
      </c>
      <c r="W236" s="1072"/>
      <c r="X236" s="988" t="s">
        <v>217</v>
      </c>
      <c r="Y236" s="1072"/>
      <c r="Z236" s="988" t="s">
        <v>219</v>
      </c>
      <c r="AA236" s="988" t="s">
        <v>72</v>
      </c>
      <c r="AB236" s="988" t="str">
        <f>IF(S236&gt;=1,(W236*12+Y236)-(S236*12+U236)+1,"")</f>
        <v/>
      </c>
      <c r="AC236" s="991" t="s">
        <v>220</v>
      </c>
      <c r="AD236" s="982" t="str">
        <f>IFERROR(ROUNDDOWN(ROUND(L236*Q236,0),0)*AB236,"")</f>
        <v/>
      </c>
      <c r="AE236" s="985" t="str">
        <f>IFERROR(ROUNDDOWN(ROUNDDOWN(ROUND(L236*VLOOKUP(K236,【参考】数式用２!$A$2:$AC$50,MATCH("処遇改善加算Ⅳ",【参考】数式用２!$C$4:$O$4,0)+2,0),0),0)*AB236*0.5,0), "")</f>
        <v/>
      </c>
      <c r="AF236" s="1048"/>
      <c r="AG236" s="982" t="str">
        <f>IF(AND(AQ236&lt;&gt;"対象外", P236&lt;&gt;""),ROUNDDOWN(ROUND(L236*VLOOKUP(K236,【参考】数式用２!$A$2:$K$50,MATCH("ベア加算あり",【参考】数式用２!$C$4:$K$4,0)+2,0),0),0)*AB236,"")</f>
        <v/>
      </c>
      <c r="AH236" s="1051"/>
      <c r="AI236" s="1048"/>
      <c r="AJ236" s="1048"/>
      <c r="AK236" s="1054"/>
      <c r="AL236" s="1057"/>
      <c r="AM236" s="572" t="str">
        <f t="shared" ref="AM236" si="165">IF(Q236="","",IF(Q236&lt;O236,"！加算の要件上は問題ありませんが、令和６年度末の加算率と比較して、令和７年度の加算率が低くなっています。",""))</f>
        <v/>
      </c>
      <c r="AN236" s="326"/>
      <c r="AO236" s="1043" t="str">
        <f>IF(K236&lt;&gt;"","Q列に色付け","")</f>
        <v/>
      </c>
      <c r="AP236" s="1061" t="str">
        <f>IF(AND(AE236&lt;&gt;0,AE236&lt;&gt;""),IF(AF236="○","入力済","未入力"),"")</f>
        <v/>
      </c>
      <c r="AQ236" s="976" t="str">
        <f>IFERROR((VLOOKUP(N236, 【参考】数式用２!$BE$5:$BE$13, 1,FALSE)), "対象外")</f>
        <v>対象外</v>
      </c>
      <c r="AR236" s="736" t="str">
        <f>IF(AG236&lt;&gt;"",IF(AH236="○","入力済","未入力"),"")</f>
        <v/>
      </c>
      <c r="AS236" s="736" t="str">
        <f>IF(AND(P236&lt;&gt;"", AI236=""), "未入力", "入力済")</f>
        <v>入力済</v>
      </c>
      <c r="AT236" s="736" t="str">
        <f>IF(AND(P236&lt;&gt;"", P236&lt;&gt;"処遇改善加算Ⅳ", AJ236=""), "未入力", "入力済")</f>
        <v>入力済</v>
      </c>
      <c r="AU236" s="736" t="str">
        <f>IFERROR(VLOOKUP(K236, 【参考】数式用２!$BB$5:$BC$50, 2, FALSE), "")</f>
        <v/>
      </c>
      <c r="AV236" s="736" t="str">
        <f>IF(AND(P236&lt;&gt;"処遇改善加算Ⅲ",P236&lt;&gt;"処遇改善加算Ⅳ", P236&lt;&gt;"", AU236&lt;&gt;"対象外"), 1,"")</f>
        <v/>
      </c>
      <c r="AW236" s="736" t="str">
        <f>IFERROR("_"&amp;VLOOKUP(K236, 【参考】数式用２!$AG$2:$AH$50, 2, FALSE), "")</f>
        <v/>
      </c>
      <c r="AX236" s="1062" t="str">
        <f>IF(AND(P236="処遇改善加算Ⅰ", AL236=""), "未入力","入力済")</f>
        <v>入力済</v>
      </c>
      <c r="AY236" s="1043" t="str">
        <f>G236</f>
        <v/>
      </c>
      <c r="AZ236"/>
      <c r="BA236"/>
      <c r="BB236"/>
      <c r="BC236"/>
      <c r="BD236"/>
      <c r="BE236"/>
      <c r="BF236"/>
      <c r="BG236"/>
    </row>
    <row r="237" spans="1:59" ht="14.4" customHeight="1">
      <c r="A237" s="1076"/>
      <c r="B237" s="1002"/>
      <c r="C237" s="978"/>
      <c r="D237" s="978"/>
      <c r="E237" s="978"/>
      <c r="F237" s="1003"/>
      <c r="G237" s="1008"/>
      <c r="H237" s="1008"/>
      <c r="I237" s="1008"/>
      <c r="J237" s="1008"/>
      <c r="K237" s="1008"/>
      <c r="L237" s="1011"/>
      <c r="M237" s="1014"/>
      <c r="N237" s="995"/>
      <c r="O237" s="980"/>
      <c r="P237" s="1064"/>
      <c r="Q237" s="1067"/>
      <c r="R237" s="1070"/>
      <c r="S237" s="1073"/>
      <c r="T237" s="989"/>
      <c r="U237" s="1073"/>
      <c r="V237" s="989"/>
      <c r="W237" s="1073"/>
      <c r="X237" s="989"/>
      <c r="Y237" s="1073"/>
      <c r="Z237" s="989"/>
      <c r="AA237" s="989"/>
      <c r="AB237" s="989"/>
      <c r="AC237" s="992"/>
      <c r="AD237" s="983"/>
      <c r="AE237" s="986"/>
      <c r="AF237" s="1049"/>
      <c r="AG237" s="983"/>
      <c r="AH237" s="1052"/>
      <c r="AI237" s="1049"/>
      <c r="AJ237" s="1049"/>
      <c r="AK237" s="1055"/>
      <c r="AL237" s="1058"/>
      <c r="AM237" s="1046" t="str">
        <f t="shared" ref="AM237" si="166">IF(AND(P236&lt;&gt;"", OR(W236&lt;&gt;8,Y236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37" s="326"/>
      <c r="AO237" s="1044"/>
      <c r="AP237" s="1061"/>
      <c r="AQ237" s="977"/>
      <c r="AR237" s="736"/>
      <c r="AS237" s="736"/>
      <c r="AT237" s="736"/>
      <c r="AU237" s="736"/>
      <c r="AV237" s="736"/>
      <c r="AW237" s="736"/>
      <c r="AX237" s="1062"/>
      <c r="AY237" s="1044"/>
      <c r="AZ237"/>
      <c r="BA237"/>
      <c r="BB237"/>
      <c r="BC237"/>
      <c r="BD237"/>
      <c r="BE237"/>
      <c r="BF237"/>
      <c r="BG237"/>
    </row>
    <row r="238" spans="1:59" ht="14.4" customHeight="1">
      <c r="A238" s="1077"/>
      <c r="B238" s="1002"/>
      <c r="C238" s="978"/>
      <c r="D238" s="978"/>
      <c r="E238" s="978"/>
      <c r="F238" s="1003"/>
      <c r="G238" s="1008"/>
      <c r="H238" s="1008"/>
      <c r="I238" s="1008"/>
      <c r="J238" s="1008"/>
      <c r="K238" s="1008"/>
      <c r="L238" s="1011"/>
      <c r="M238" s="1014"/>
      <c r="N238" s="995"/>
      <c r="O238" s="980"/>
      <c r="P238" s="1064"/>
      <c r="Q238" s="1067"/>
      <c r="R238" s="1070"/>
      <c r="S238" s="1073"/>
      <c r="T238" s="989"/>
      <c r="U238" s="1073"/>
      <c r="V238" s="989"/>
      <c r="W238" s="1073"/>
      <c r="X238" s="989"/>
      <c r="Y238" s="1073"/>
      <c r="Z238" s="989"/>
      <c r="AA238" s="989"/>
      <c r="AB238" s="989"/>
      <c r="AC238" s="992"/>
      <c r="AD238" s="983"/>
      <c r="AE238" s="986"/>
      <c r="AF238" s="1049"/>
      <c r="AG238" s="983"/>
      <c r="AH238" s="1052"/>
      <c r="AI238" s="1049"/>
      <c r="AJ238" s="1049"/>
      <c r="AK238" s="1055"/>
      <c r="AL238" s="1058"/>
      <c r="AM238" s="1047"/>
      <c r="AN238" s="326"/>
      <c r="AO238" s="1044"/>
      <c r="AP238" s="1061"/>
      <c r="AQ238" s="977"/>
      <c r="AR238" s="736"/>
      <c r="AS238" s="736"/>
      <c r="AT238" s="736"/>
      <c r="AU238" s="736"/>
      <c r="AV238" s="736"/>
      <c r="AW238" s="736"/>
      <c r="AX238" s="1062"/>
      <c r="AY238" s="1044"/>
      <c r="AZ238"/>
      <c r="BA238"/>
      <c r="BB238"/>
      <c r="BC238"/>
      <c r="BD238"/>
      <c r="BE238"/>
      <c r="BF238"/>
      <c r="BG238"/>
    </row>
    <row r="239" spans="1:59" ht="30" customHeight="1" thickBot="1">
      <c r="A239" s="1078"/>
      <c r="B239" s="1016"/>
      <c r="C239" s="1017"/>
      <c r="D239" s="1017"/>
      <c r="E239" s="1017"/>
      <c r="F239" s="1018"/>
      <c r="G239" s="1019"/>
      <c r="H239" s="1019"/>
      <c r="I239" s="1019"/>
      <c r="J239" s="1019"/>
      <c r="K239" s="1019"/>
      <c r="L239" s="1020"/>
      <c r="M239" s="1021"/>
      <c r="N239" s="996"/>
      <c r="O239" s="981"/>
      <c r="P239" s="1065"/>
      <c r="Q239" s="1068"/>
      <c r="R239" s="1071"/>
      <c r="S239" s="1074"/>
      <c r="T239" s="990"/>
      <c r="U239" s="1074"/>
      <c r="V239" s="990"/>
      <c r="W239" s="1074"/>
      <c r="X239" s="990"/>
      <c r="Y239" s="1074"/>
      <c r="Z239" s="990"/>
      <c r="AA239" s="990"/>
      <c r="AB239" s="990"/>
      <c r="AC239" s="993"/>
      <c r="AD239" s="984"/>
      <c r="AE239" s="987"/>
      <c r="AF239" s="1050"/>
      <c r="AG239" s="984"/>
      <c r="AH239" s="1053"/>
      <c r="AI239" s="1050"/>
      <c r="AJ239" s="1050"/>
      <c r="AK239" s="1056"/>
      <c r="AL239" s="1059"/>
      <c r="AM239" s="573" t="str">
        <f t="shared" ref="AM239" si="167">IF(P236="","",
IF(OR(AF236="",
AND(AG236&lt;&gt;"",AH236=""),
AND(P236&lt;&gt;"",AI236=""),
AND(P236&lt;&gt;"処遇改善加算Ⅳ",AJ236=""),
AND(OR(P236="処遇改善加算Ⅰ",P236="処遇改善加算Ⅱ"),AU236="対象",AK236=""),
AND(P236="処遇改善加算Ⅰ",AL236="")),
"！記入が必要な欄（オレンジ色のセル）に空欄があります。空欄を埋めてください。",""))</f>
        <v/>
      </c>
      <c r="AN239" s="326"/>
      <c r="AO239" s="1044"/>
      <c r="AP239" s="1061"/>
      <c r="AQ239" s="1060"/>
      <c r="AR239" s="736"/>
      <c r="AS239" s="736"/>
      <c r="AT239" s="736"/>
      <c r="AU239" s="736"/>
      <c r="AV239" s="736"/>
      <c r="AW239" s="736"/>
      <c r="AX239" s="1062"/>
      <c r="AY239" s="1045"/>
      <c r="AZ239"/>
      <c r="BA239"/>
      <c r="BB239"/>
      <c r="BC239"/>
      <c r="BD239"/>
      <c r="BE239"/>
      <c r="BF239"/>
      <c r="BG239"/>
    </row>
    <row r="240" spans="1:59" ht="30" customHeight="1">
      <c r="A240" s="1075">
        <v>58</v>
      </c>
      <c r="B240" s="999" t="str">
        <f>IF(基本情報入力シート!B96="", "",基本情報入力シート!B96)</f>
        <v/>
      </c>
      <c r="C240" s="1000"/>
      <c r="D240" s="1000"/>
      <c r="E240" s="1000"/>
      <c r="F240" s="1001"/>
      <c r="G240" s="1007" t="str">
        <f>IF(基本情報入力シート!L96="", "",基本情報入力シート!L96)</f>
        <v/>
      </c>
      <c r="H240" s="1007" t="str">
        <f>IF(基本情報入力シート!Q96="", "",基本情報入力シート!Q96)</f>
        <v/>
      </c>
      <c r="I240" s="1007" t="str">
        <f>IF(基本情報入力シート!V96="", "",基本情報入力シート!V96)</f>
        <v/>
      </c>
      <c r="J240" s="1007" t="str">
        <f>IF(基本情報入力シート!W96="", "",基本情報入力シート!W96)</f>
        <v/>
      </c>
      <c r="K240" s="1007" t="str">
        <f>IF(基本情報入力シート!X96="", "",基本情報入力シート!X96)</f>
        <v/>
      </c>
      <c r="L240" s="1010" t="str">
        <f>IF(基本情報入力シート!AC96=0, "",基本情報入力シート!AC96)</f>
        <v/>
      </c>
      <c r="M240" s="1013"/>
      <c r="N240" s="994"/>
      <c r="O240" s="979" t="str">
        <f>IFERROR(VLOOKUP(K240,【参考】数式用２!$A$2:$AD$50,MATCH(N240,【参考】数式用２!$C$4:$AD$4,0)+2,0),"")</f>
        <v/>
      </c>
      <c r="P240" s="1063"/>
      <c r="Q240" s="1066" t="str">
        <f>IFERROR(VLOOKUP(K240,【参考】数式用２!$A$2:$AC$50,MATCH(P240,【参考】数式用２!$C$4:$AC$4,0)+2,0),"")</f>
        <v/>
      </c>
      <c r="R240" s="1069" t="s">
        <v>141</v>
      </c>
      <c r="S240" s="1072"/>
      <c r="T240" s="988" t="s">
        <v>217</v>
      </c>
      <c r="U240" s="1072"/>
      <c r="V240" s="988" t="s">
        <v>218</v>
      </c>
      <c r="W240" s="1072"/>
      <c r="X240" s="988" t="s">
        <v>217</v>
      </c>
      <c r="Y240" s="1072"/>
      <c r="Z240" s="988" t="s">
        <v>219</v>
      </c>
      <c r="AA240" s="988" t="s">
        <v>72</v>
      </c>
      <c r="AB240" s="988" t="str">
        <f>IF(S240&gt;=1,(W240*12+Y240)-(S240*12+U240)+1,"")</f>
        <v/>
      </c>
      <c r="AC240" s="991" t="s">
        <v>220</v>
      </c>
      <c r="AD240" s="982" t="str">
        <f>IFERROR(ROUNDDOWN(ROUND(L240*Q240,0),0)*AB240,"")</f>
        <v/>
      </c>
      <c r="AE240" s="985" t="str">
        <f>IFERROR(ROUNDDOWN(ROUNDDOWN(ROUND(L240*VLOOKUP(K240,【参考】数式用２!$A$2:$AC$50,MATCH("処遇改善加算Ⅳ",【参考】数式用２!$C$4:$O$4,0)+2,0),0),0)*AB240*0.5,0), "")</f>
        <v/>
      </c>
      <c r="AF240" s="1048"/>
      <c r="AG240" s="982" t="str">
        <f>IF(AND(AQ240&lt;&gt;"対象外", P240&lt;&gt;""),ROUNDDOWN(ROUND(L240*VLOOKUP(K240,【参考】数式用２!$A$2:$K$50,MATCH("ベア加算あり",【参考】数式用２!$C$4:$K$4,0)+2,0),0),0)*AB240,"")</f>
        <v/>
      </c>
      <c r="AH240" s="1051"/>
      <c r="AI240" s="1048"/>
      <c r="AJ240" s="1048"/>
      <c r="AK240" s="1054"/>
      <c r="AL240" s="1057"/>
      <c r="AM240" s="572" t="str">
        <f t="shared" ref="AM240" si="168">IF(Q240="","",IF(Q240&lt;O240,"！加算の要件上は問題ありませんが、令和６年度末の加算率と比較して、令和７年度の加算率が低くなっています。",""))</f>
        <v/>
      </c>
      <c r="AN240" s="326"/>
      <c r="AO240" s="1043" t="str">
        <f>IF(K240&lt;&gt;"","Q列に色付け","")</f>
        <v/>
      </c>
      <c r="AP240" s="1061" t="str">
        <f>IF(AND(AE240&lt;&gt;0,AE240&lt;&gt;""),IF(AF240="○","入力済","未入力"),"")</f>
        <v/>
      </c>
      <c r="AQ240" s="976" t="str">
        <f>IFERROR((VLOOKUP(N240, 【参考】数式用２!$BE$5:$BE$13, 1,FALSE)), "対象外")</f>
        <v>対象外</v>
      </c>
      <c r="AR240" s="736" t="str">
        <f>IF(AG240&lt;&gt;"",IF(AH240="○","入力済","未入力"),"")</f>
        <v/>
      </c>
      <c r="AS240" s="736" t="str">
        <f>IF(AND(P240&lt;&gt;"", AI240=""), "未入力", "入力済")</f>
        <v>入力済</v>
      </c>
      <c r="AT240" s="736" t="str">
        <f>IF(AND(P240&lt;&gt;"", P240&lt;&gt;"処遇改善加算Ⅳ", AJ240=""), "未入力", "入力済")</f>
        <v>入力済</v>
      </c>
      <c r="AU240" s="736" t="str">
        <f>IFERROR(VLOOKUP(K240, 【参考】数式用２!$BB$5:$BC$50, 2, FALSE), "")</f>
        <v/>
      </c>
      <c r="AV240" s="736" t="str">
        <f>IF(AND(P240&lt;&gt;"処遇改善加算Ⅲ",P240&lt;&gt;"処遇改善加算Ⅳ", P240&lt;&gt;"", AU240&lt;&gt;"対象外"), 1,"")</f>
        <v/>
      </c>
      <c r="AW240" s="736" t="str">
        <f>IFERROR("_"&amp;VLOOKUP(K240, 【参考】数式用２!$AG$2:$AH$50, 2, FALSE), "")</f>
        <v/>
      </c>
      <c r="AX240" s="1062" t="str">
        <f>IF(AND(P240="処遇改善加算Ⅰ", AL240=""), "未入力","入力済")</f>
        <v>入力済</v>
      </c>
      <c r="AY240" s="1043" t="str">
        <f>G240</f>
        <v/>
      </c>
      <c r="AZ240"/>
      <c r="BA240"/>
      <c r="BB240"/>
      <c r="BC240"/>
      <c r="BD240"/>
      <c r="BE240"/>
      <c r="BF240"/>
      <c r="BG240"/>
    </row>
    <row r="241" spans="1:59" ht="14.4" customHeight="1">
      <c r="A241" s="1076"/>
      <c r="B241" s="1002"/>
      <c r="C241" s="978"/>
      <c r="D241" s="978"/>
      <c r="E241" s="978"/>
      <c r="F241" s="1003"/>
      <c r="G241" s="1008"/>
      <c r="H241" s="1008"/>
      <c r="I241" s="1008"/>
      <c r="J241" s="1008"/>
      <c r="K241" s="1008"/>
      <c r="L241" s="1011"/>
      <c r="M241" s="1014"/>
      <c r="N241" s="995"/>
      <c r="O241" s="980"/>
      <c r="P241" s="1064"/>
      <c r="Q241" s="1067"/>
      <c r="R241" s="1070"/>
      <c r="S241" s="1073"/>
      <c r="T241" s="989"/>
      <c r="U241" s="1073"/>
      <c r="V241" s="989"/>
      <c r="W241" s="1073"/>
      <c r="X241" s="989"/>
      <c r="Y241" s="1073"/>
      <c r="Z241" s="989"/>
      <c r="AA241" s="989"/>
      <c r="AB241" s="989"/>
      <c r="AC241" s="992"/>
      <c r="AD241" s="983"/>
      <c r="AE241" s="986"/>
      <c r="AF241" s="1049"/>
      <c r="AG241" s="983"/>
      <c r="AH241" s="1052"/>
      <c r="AI241" s="1049"/>
      <c r="AJ241" s="1049"/>
      <c r="AK241" s="1055"/>
      <c r="AL241" s="1058"/>
      <c r="AM241" s="1046" t="str">
        <f t="shared" ref="AM241" si="169">IF(AND(P240&lt;&gt;"", OR(W240&lt;&gt;8,Y240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1" s="326"/>
      <c r="AO241" s="1044"/>
      <c r="AP241" s="1061"/>
      <c r="AQ241" s="977"/>
      <c r="AR241" s="736"/>
      <c r="AS241" s="736"/>
      <c r="AT241" s="736"/>
      <c r="AU241" s="736"/>
      <c r="AV241" s="736"/>
      <c r="AW241" s="736"/>
      <c r="AX241" s="1062"/>
      <c r="AY241" s="1044"/>
      <c r="AZ241"/>
      <c r="BA241"/>
      <c r="BB241"/>
      <c r="BC241"/>
      <c r="BD241"/>
      <c r="BE241"/>
      <c r="BF241"/>
      <c r="BG241"/>
    </row>
    <row r="242" spans="1:59" ht="14.4" customHeight="1">
      <c r="A242" s="1077"/>
      <c r="B242" s="1002"/>
      <c r="C242" s="978"/>
      <c r="D242" s="978"/>
      <c r="E242" s="978"/>
      <c r="F242" s="1003"/>
      <c r="G242" s="1008"/>
      <c r="H242" s="1008"/>
      <c r="I242" s="1008"/>
      <c r="J242" s="1008"/>
      <c r="K242" s="1008"/>
      <c r="L242" s="1011"/>
      <c r="M242" s="1014"/>
      <c r="N242" s="995"/>
      <c r="O242" s="980"/>
      <c r="P242" s="1064"/>
      <c r="Q242" s="1067"/>
      <c r="R242" s="1070"/>
      <c r="S242" s="1073"/>
      <c r="T242" s="989"/>
      <c r="U242" s="1073"/>
      <c r="V242" s="989"/>
      <c r="W242" s="1073"/>
      <c r="X242" s="989"/>
      <c r="Y242" s="1073"/>
      <c r="Z242" s="989"/>
      <c r="AA242" s="989"/>
      <c r="AB242" s="989"/>
      <c r="AC242" s="992"/>
      <c r="AD242" s="983"/>
      <c r="AE242" s="986"/>
      <c r="AF242" s="1049"/>
      <c r="AG242" s="983"/>
      <c r="AH242" s="1052"/>
      <c r="AI242" s="1049"/>
      <c r="AJ242" s="1049"/>
      <c r="AK242" s="1055"/>
      <c r="AL242" s="1058"/>
      <c r="AM242" s="1047"/>
      <c r="AN242" s="326"/>
      <c r="AO242" s="1044"/>
      <c r="AP242" s="1061"/>
      <c r="AQ242" s="977"/>
      <c r="AR242" s="736"/>
      <c r="AS242" s="736"/>
      <c r="AT242" s="736"/>
      <c r="AU242" s="736"/>
      <c r="AV242" s="736"/>
      <c r="AW242" s="736"/>
      <c r="AX242" s="1062"/>
      <c r="AY242" s="1044"/>
      <c r="AZ242"/>
      <c r="BA242"/>
      <c r="BB242"/>
      <c r="BC242"/>
      <c r="BD242"/>
      <c r="BE242"/>
      <c r="BF242"/>
      <c r="BG242"/>
    </row>
    <row r="243" spans="1:59" ht="30" customHeight="1" thickBot="1">
      <c r="A243" s="1078"/>
      <c r="B243" s="1016"/>
      <c r="C243" s="1017"/>
      <c r="D243" s="1017"/>
      <c r="E243" s="1017"/>
      <c r="F243" s="1018"/>
      <c r="G243" s="1019"/>
      <c r="H243" s="1019"/>
      <c r="I243" s="1019"/>
      <c r="J243" s="1019"/>
      <c r="K243" s="1019"/>
      <c r="L243" s="1020"/>
      <c r="M243" s="1021"/>
      <c r="N243" s="996"/>
      <c r="O243" s="981"/>
      <c r="P243" s="1065"/>
      <c r="Q243" s="1068"/>
      <c r="R243" s="1071"/>
      <c r="S243" s="1074"/>
      <c r="T243" s="990"/>
      <c r="U243" s="1074"/>
      <c r="V243" s="990"/>
      <c r="W243" s="1074"/>
      <c r="X243" s="990"/>
      <c r="Y243" s="1074"/>
      <c r="Z243" s="990"/>
      <c r="AA243" s="990"/>
      <c r="AB243" s="990"/>
      <c r="AC243" s="993"/>
      <c r="AD243" s="984"/>
      <c r="AE243" s="987"/>
      <c r="AF243" s="1050"/>
      <c r="AG243" s="984"/>
      <c r="AH243" s="1053"/>
      <c r="AI243" s="1050"/>
      <c r="AJ243" s="1050"/>
      <c r="AK243" s="1056"/>
      <c r="AL243" s="1059"/>
      <c r="AM243" s="573" t="str">
        <f t="shared" ref="AM243" si="170">IF(P240="","",
IF(OR(AF240="",
AND(AG240&lt;&gt;"",AH240=""),
AND(P240&lt;&gt;"",AI240=""),
AND(P240&lt;&gt;"処遇改善加算Ⅳ",AJ240=""),
AND(OR(P240="処遇改善加算Ⅰ",P240="処遇改善加算Ⅱ"),AU240="対象",AK240=""),
AND(P240="処遇改善加算Ⅰ",AL240="")),
"！記入が必要な欄（オレンジ色のセル）に空欄があります。空欄を埋めてください。",""))</f>
        <v/>
      </c>
      <c r="AN243" s="326"/>
      <c r="AO243" s="1045"/>
      <c r="AP243" s="1061"/>
      <c r="AQ243" s="1060"/>
      <c r="AR243" s="736"/>
      <c r="AS243" s="736"/>
      <c r="AT243" s="736"/>
      <c r="AU243" s="736"/>
      <c r="AV243" s="736"/>
      <c r="AW243" s="736"/>
      <c r="AX243" s="1062"/>
      <c r="AY243" s="1045"/>
      <c r="AZ243"/>
      <c r="BA243"/>
      <c r="BB243"/>
      <c r="BC243"/>
      <c r="BD243"/>
      <c r="BE243"/>
      <c r="BF243"/>
      <c r="BG243"/>
    </row>
    <row r="244" spans="1:59" ht="30" customHeight="1">
      <c r="A244" s="1075">
        <v>59</v>
      </c>
      <c r="B244" s="999" t="str">
        <f>IF(基本情報入力シート!B97="", "",基本情報入力シート!B97)</f>
        <v/>
      </c>
      <c r="C244" s="1000"/>
      <c r="D244" s="1000"/>
      <c r="E244" s="1000"/>
      <c r="F244" s="1001"/>
      <c r="G244" s="1007" t="str">
        <f>IF(基本情報入力シート!L97="", "",基本情報入力シート!L97)</f>
        <v/>
      </c>
      <c r="H244" s="1007" t="str">
        <f>IF(基本情報入力シート!Q97="", "",基本情報入力シート!Q97)</f>
        <v/>
      </c>
      <c r="I244" s="1007" t="str">
        <f>IF(基本情報入力シート!V97="", "",基本情報入力シート!V97)</f>
        <v/>
      </c>
      <c r="J244" s="1007" t="str">
        <f>IF(基本情報入力シート!W97="", "",基本情報入力シート!W97)</f>
        <v/>
      </c>
      <c r="K244" s="1007" t="str">
        <f>IF(基本情報入力シート!X97="", "",基本情報入力シート!X97)</f>
        <v/>
      </c>
      <c r="L244" s="1010" t="str">
        <f>IF(基本情報入力シート!AC97=0, "",基本情報入力シート!AC97)</f>
        <v/>
      </c>
      <c r="M244" s="1013"/>
      <c r="N244" s="994"/>
      <c r="O244" s="979" t="str">
        <f>IFERROR(VLOOKUP(K244,【参考】数式用２!$A$2:$AD$50,MATCH(N244,【参考】数式用２!$C$4:$AD$4,0)+2,0),"")</f>
        <v/>
      </c>
      <c r="P244" s="1063"/>
      <c r="Q244" s="1066" t="str">
        <f>IFERROR(VLOOKUP(K244,【参考】数式用２!$A$2:$AC$50,MATCH(P244,【参考】数式用２!$C$4:$AC$4,0)+2,0),"")</f>
        <v/>
      </c>
      <c r="R244" s="1069" t="s">
        <v>141</v>
      </c>
      <c r="S244" s="1072"/>
      <c r="T244" s="988" t="s">
        <v>217</v>
      </c>
      <c r="U244" s="1072"/>
      <c r="V244" s="988" t="s">
        <v>218</v>
      </c>
      <c r="W244" s="1072"/>
      <c r="X244" s="988" t="s">
        <v>217</v>
      </c>
      <c r="Y244" s="1072"/>
      <c r="Z244" s="988" t="s">
        <v>219</v>
      </c>
      <c r="AA244" s="988" t="s">
        <v>72</v>
      </c>
      <c r="AB244" s="988" t="str">
        <f>IF(S244&gt;=1,(W244*12+Y244)-(S244*12+U244)+1,"")</f>
        <v/>
      </c>
      <c r="AC244" s="991" t="s">
        <v>220</v>
      </c>
      <c r="AD244" s="982" t="str">
        <f>IFERROR(ROUNDDOWN(ROUND(L244*Q244,0),0)*AB244,"")</f>
        <v/>
      </c>
      <c r="AE244" s="985" t="str">
        <f>IFERROR(ROUNDDOWN(ROUNDDOWN(ROUND(L244*VLOOKUP(K244,【参考】数式用２!$A$2:$AC$50,MATCH("処遇改善加算Ⅳ",【参考】数式用２!$C$4:$O$4,0)+2,0),0),0)*AB244*0.5,0), "")</f>
        <v/>
      </c>
      <c r="AF244" s="1048"/>
      <c r="AG244" s="982" t="str">
        <f>IF(AND(AQ244&lt;&gt;"対象外", P244&lt;&gt;""),ROUNDDOWN(ROUND(L244*VLOOKUP(K244,【参考】数式用２!$A$2:$K$50,MATCH("ベア加算あり",【参考】数式用２!$C$4:$K$4,0)+2,0),0),0)*AB244,"")</f>
        <v/>
      </c>
      <c r="AH244" s="1051"/>
      <c r="AI244" s="1048"/>
      <c r="AJ244" s="1048"/>
      <c r="AK244" s="1054"/>
      <c r="AL244" s="1057"/>
      <c r="AM244" s="572" t="str">
        <f t="shared" ref="AM244" si="171">IF(Q244="","",IF(Q244&lt;O244,"！加算の要件上は問題ありませんが、令和６年度末の加算率と比較して、令和７年度の加算率が低くなっています。",""))</f>
        <v/>
      </c>
      <c r="AN244" s="326"/>
      <c r="AO244" s="1044" t="str">
        <f>IF(K244&lt;&gt;"","Q列に色付け","")</f>
        <v/>
      </c>
      <c r="AP244" s="1061" t="str">
        <f>IF(AND(AE244&lt;&gt;0,AE244&lt;&gt;""),IF(AF244="○","入力済","未入力"),"")</f>
        <v/>
      </c>
      <c r="AQ244" s="976" t="str">
        <f>IFERROR((VLOOKUP(N244, 【参考】数式用２!$BE$5:$BE$13, 1,FALSE)), "対象外")</f>
        <v>対象外</v>
      </c>
      <c r="AR244" s="736" t="str">
        <f>IF(AG244&lt;&gt;"",IF(AH244="○","入力済","未入力"),"")</f>
        <v/>
      </c>
      <c r="AS244" s="736" t="str">
        <f>IF(AND(P244&lt;&gt;"", AI244=""), "未入力", "入力済")</f>
        <v>入力済</v>
      </c>
      <c r="AT244" s="736" t="str">
        <f>IF(AND(P244&lt;&gt;"", P244&lt;&gt;"処遇改善加算Ⅳ", AJ244=""), "未入力", "入力済")</f>
        <v>入力済</v>
      </c>
      <c r="AU244" s="736" t="str">
        <f>IFERROR(VLOOKUP(K244, 【参考】数式用２!$BB$5:$BC$50, 2, FALSE), "")</f>
        <v/>
      </c>
      <c r="AV244" s="736" t="str">
        <f>IF(AND(P244&lt;&gt;"処遇改善加算Ⅲ",P244&lt;&gt;"処遇改善加算Ⅳ", P244&lt;&gt;"", AU244&lt;&gt;"対象外"), 1,"")</f>
        <v/>
      </c>
      <c r="AW244" s="736" t="str">
        <f>IFERROR("_"&amp;VLOOKUP(K244, 【参考】数式用２!$AG$2:$AH$50, 2, FALSE), "")</f>
        <v/>
      </c>
      <c r="AX244" s="1062" t="str">
        <f>IF(AND(P244="処遇改善加算Ⅰ", AL244=""), "未入力","入力済")</f>
        <v>入力済</v>
      </c>
      <c r="AY244" s="1043" t="str">
        <f>G244</f>
        <v/>
      </c>
      <c r="AZ244"/>
      <c r="BA244"/>
      <c r="BB244"/>
      <c r="BC244"/>
      <c r="BD244"/>
      <c r="BE244"/>
      <c r="BF244"/>
      <c r="BG244"/>
    </row>
    <row r="245" spans="1:59" ht="14.4" customHeight="1">
      <c r="A245" s="1076"/>
      <c r="B245" s="1002"/>
      <c r="C245" s="978"/>
      <c r="D245" s="978"/>
      <c r="E245" s="978"/>
      <c r="F245" s="1003"/>
      <c r="G245" s="1008"/>
      <c r="H245" s="1008"/>
      <c r="I245" s="1008"/>
      <c r="J245" s="1008"/>
      <c r="K245" s="1008"/>
      <c r="L245" s="1011"/>
      <c r="M245" s="1014"/>
      <c r="N245" s="995"/>
      <c r="O245" s="980"/>
      <c r="P245" s="1064"/>
      <c r="Q245" s="1067"/>
      <c r="R245" s="1070"/>
      <c r="S245" s="1073"/>
      <c r="T245" s="989"/>
      <c r="U245" s="1073"/>
      <c r="V245" s="989"/>
      <c r="W245" s="1073"/>
      <c r="X245" s="989"/>
      <c r="Y245" s="1073"/>
      <c r="Z245" s="989"/>
      <c r="AA245" s="989"/>
      <c r="AB245" s="989"/>
      <c r="AC245" s="992"/>
      <c r="AD245" s="983"/>
      <c r="AE245" s="986"/>
      <c r="AF245" s="1049"/>
      <c r="AG245" s="983"/>
      <c r="AH245" s="1052"/>
      <c r="AI245" s="1049"/>
      <c r="AJ245" s="1049"/>
      <c r="AK245" s="1055"/>
      <c r="AL245" s="1058"/>
      <c r="AM245" s="1046" t="str">
        <f t="shared" ref="AM245" si="172">IF(AND(P244&lt;&gt;"", OR(W244&lt;&gt;8,Y244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5" s="326"/>
      <c r="AO245" s="1044"/>
      <c r="AP245" s="1061"/>
      <c r="AQ245" s="977"/>
      <c r="AR245" s="736"/>
      <c r="AS245" s="736"/>
      <c r="AT245" s="736"/>
      <c r="AU245" s="736"/>
      <c r="AV245" s="736"/>
      <c r="AW245" s="736"/>
      <c r="AX245" s="1062"/>
      <c r="AY245" s="1044"/>
      <c r="AZ245"/>
      <c r="BA245"/>
      <c r="BB245"/>
      <c r="BC245"/>
      <c r="BD245"/>
      <c r="BE245"/>
      <c r="BF245"/>
      <c r="BG245"/>
    </row>
    <row r="246" spans="1:59" ht="14.4" customHeight="1">
      <c r="A246" s="1077"/>
      <c r="B246" s="1002"/>
      <c r="C246" s="978"/>
      <c r="D246" s="978"/>
      <c r="E246" s="978"/>
      <c r="F246" s="1003"/>
      <c r="G246" s="1008"/>
      <c r="H246" s="1008"/>
      <c r="I246" s="1008"/>
      <c r="J246" s="1008"/>
      <c r="K246" s="1008"/>
      <c r="L246" s="1011"/>
      <c r="M246" s="1014"/>
      <c r="N246" s="995"/>
      <c r="O246" s="980"/>
      <c r="P246" s="1064"/>
      <c r="Q246" s="1067"/>
      <c r="R246" s="1070"/>
      <c r="S246" s="1073"/>
      <c r="T246" s="989"/>
      <c r="U246" s="1073"/>
      <c r="V246" s="989"/>
      <c r="W246" s="1073"/>
      <c r="X246" s="989"/>
      <c r="Y246" s="1073"/>
      <c r="Z246" s="989"/>
      <c r="AA246" s="989"/>
      <c r="AB246" s="989"/>
      <c r="AC246" s="992"/>
      <c r="AD246" s="983"/>
      <c r="AE246" s="986"/>
      <c r="AF246" s="1049"/>
      <c r="AG246" s="983"/>
      <c r="AH246" s="1052"/>
      <c r="AI246" s="1049"/>
      <c r="AJ246" s="1049"/>
      <c r="AK246" s="1055"/>
      <c r="AL246" s="1058"/>
      <c r="AM246" s="1047"/>
      <c r="AN246" s="326"/>
      <c r="AO246" s="1044"/>
      <c r="AP246" s="1061"/>
      <c r="AQ246" s="977"/>
      <c r="AR246" s="736"/>
      <c r="AS246" s="736"/>
      <c r="AT246" s="736"/>
      <c r="AU246" s="736"/>
      <c r="AV246" s="736"/>
      <c r="AW246" s="736"/>
      <c r="AX246" s="1062"/>
      <c r="AY246" s="1044"/>
      <c r="AZ246"/>
      <c r="BA246"/>
      <c r="BB246"/>
      <c r="BC246"/>
      <c r="BD246"/>
      <c r="BE246"/>
      <c r="BF246"/>
      <c r="BG246"/>
    </row>
    <row r="247" spans="1:59" ht="30" customHeight="1" thickBot="1">
      <c r="A247" s="1078"/>
      <c r="B247" s="1016"/>
      <c r="C247" s="1017"/>
      <c r="D247" s="1017"/>
      <c r="E247" s="1017"/>
      <c r="F247" s="1018"/>
      <c r="G247" s="1019"/>
      <c r="H247" s="1019"/>
      <c r="I247" s="1019"/>
      <c r="J247" s="1019"/>
      <c r="K247" s="1019"/>
      <c r="L247" s="1020"/>
      <c r="M247" s="1021"/>
      <c r="N247" s="996"/>
      <c r="O247" s="981"/>
      <c r="P247" s="1065"/>
      <c r="Q247" s="1068"/>
      <c r="R247" s="1071"/>
      <c r="S247" s="1074"/>
      <c r="T247" s="990"/>
      <c r="U247" s="1074"/>
      <c r="V247" s="990"/>
      <c r="W247" s="1074"/>
      <c r="X247" s="990"/>
      <c r="Y247" s="1074"/>
      <c r="Z247" s="990"/>
      <c r="AA247" s="990"/>
      <c r="AB247" s="990"/>
      <c r="AC247" s="993"/>
      <c r="AD247" s="984"/>
      <c r="AE247" s="987"/>
      <c r="AF247" s="1050"/>
      <c r="AG247" s="984"/>
      <c r="AH247" s="1053"/>
      <c r="AI247" s="1050"/>
      <c r="AJ247" s="1050"/>
      <c r="AK247" s="1056"/>
      <c r="AL247" s="1059"/>
      <c r="AM247" s="573" t="str">
        <f t="shared" ref="AM247" si="173">IF(P244="","",
IF(OR(AF244="",
AND(AG244&lt;&gt;"",AH244=""),
AND(P244&lt;&gt;"",AI244=""),
AND(P244&lt;&gt;"処遇改善加算Ⅳ",AJ244=""),
AND(OR(P244="処遇改善加算Ⅰ",P244="処遇改善加算Ⅱ"),AU244="対象",AK244=""),
AND(P244="処遇改善加算Ⅰ",AL244="")),
"！記入が必要な欄（オレンジ色のセル）に空欄があります。空欄を埋めてください。",""))</f>
        <v/>
      </c>
      <c r="AN247" s="326"/>
      <c r="AO247" s="1044"/>
      <c r="AP247" s="1061"/>
      <c r="AQ247" s="1060"/>
      <c r="AR247" s="736"/>
      <c r="AS247" s="736"/>
      <c r="AT247" s="736"/>
      <c r="AU247" s="736"/>
      <c r="AV247" s="736"/>
      <c r="AW247" s="736"/>
      <c r="AX247" s="1062"/>
      <c r="AY247" s="1045"/>
      <c r="AZ247"/>
      <c r="BA247"/>
      <c r="BB247"/>
      <c r="BC247"/>
      <c r="BD247"/>
      <c r="BE247"/>
      <c r="BF247"/>
      <c r="BG247"/>
    </row>
    <row r="248" spans="1:59" ht="30" customHeight="1">
      <c r="A248" s="1075">
        <v>60</v>
      </c>
      <c r="B248" s="999" t="str">
        <f>IF(基本情報入力シート!B98="", "",基本情報入力シート!B98)</f>
        <v/>
      </c>
      <c r="C248" s="1000"/>
      <c r="D248" s="1000"/>
      <c r="E248" s="1000"/>
      <c r="F248" s="1001"/>
      <c r="G248" s="1007" t="str">
        <f>IF(基本情報入力シート!L98="", "",基本情報入力シート!L98)</f>
        <v/>
      </c>
      <c r="H248" s="1007" t="str">
        <f>IF(基本情報入力シート!Q98="", "",基本情報入力シート!Q98)</f>
        <v/>
      </c>
      <c r="I248" s="1007" t="str">
        <f>IF(基本情報入力シート!V98="", "",基本情報入力シート!V98)</f>
        <v/>
      </c>
      <c r="J248" s="1007" t="str">
        <f>IF(基本情報入力シート!W98="", "",基本情報入力シート!W98)</f>
        <v/>
      </c>
      <c r="K248" s="1007" t="str">
        <f>IF(基本情報入力シート!X98="", "",基本情報入力シート!X98)</f>
        <v/>
      </c>
      <c r="L248" s="1010" t="str">
        <f>IF(基本情報入力シート!AC98=0, "",基本情報入力シート!AC98)</f>
        <v/>
      </c>
      <c r="M248" s="1013"/>
      <c r="N248" s="994"/>
      <c r="O248" s="979" t="str">
        <f>IFERROR(VLOOKUP(K248,【参考】数式用２!$A$2:$AD$50,MATCH(N248,【参考】数式用２!$C$4:$AD$4,0)+2,0),"")</f>
        <v/>
      </c>
      <c r="P248" s="1063"/>
      <c r="Q248" s="1066" t="str">
        <f>IFERROR(VLOOKUP(K248,【参考】数式用２!$A$2:$AC$50,MATCH(P248,【参考】数式用２!$C$4:$AC$4,0)+2,0),"")</f>
        <v/>
      </c>
      <c r="R248" s="1069" t="s">
        <v>141</v>
      </c>
      <c r="S248" s="1072"/>
      <c r="T248" s="988" t="s">
        <v>217</v>
      </c>
      <c r="U248" s="1072"/>
      <c r="V248" s="988" t="s">
        <v>218</v>
      </c>
      <c r="W248" s="1072"/>
      <c r="X248" s="988" t="s">
        <v>217</v>
      </c>
      <c r="Y248" s="1072"/>
      <c r="Z248" s="988" t="s">
        <v>219</v>
      </c>
      <c r="AA248" s="988" t="s">
        <v>72</v>
      </c>
      <c r="AB248" s="988" t="str">
        <f>IF(S248&gt;=1,(W248*12+Y248)-(S248*12+U248)+1,"")</f>
        <v/>
      </c>
      <c r="AC248" s="991" t="s">
        <v>220</v>
      </c>
      <c r="AD248" s="982" t="str">
        <f>IFERROR(ROUNDDOWN(ROUND(L248*Q248,0),0)*AB248,"")</f>
        <v/>
      </c>
      <c r="AE248" s="985" t="str">
        <f>IFERROR(ROUNDDOWN(ROUNDDOWN(ROUND(L248*VLOOKUP(K248,【参考】数式用２!$A$2:$AC$50,MATCH("処遇改善加算Ⅳ",【参考】数式用２!$C$4:$O$4,0)+2,0),0),0)*AB248*0.5,0), "")</f>
        <v/>
      </c>
      <c r="AF248" s="1048"/>
      <c r="AG248" s="982" t="str">
        <f>IF(AND(AQ248&lt;&gt;"対象外", P248&lt;&gt;""),ROUNDDOWN(ROUND(L248*VLOOKUP(K248,【参考】数式用２!$A$2:$K$50,MATCH("ベア加算あり",【参考】数式用２!$C$4:$K$4,0)+2,0),0),0)*AB248,"")</f>
        <v/>
      </c>
      <c r="AH248" s="1051"/>
      <c r="AI248" s="1048"/>
      <c r="AJ248" s="1048"/>
      <c r="AK248" s="1054"/>
      <c r="AL248" s="1057"/>
      <c r="AM248" s="572" t="str">
        <f t="shared" ref="AM248" si="174">IF(Q248="","",IF(Q248&lt;O248,"！加算の要件上は問題ありませんが、令和６年度末の加算率と比較して、令和７年度の加算率が低くなっています。",""))</f>
        <v/>
      </c>
      <c r="AN248" s="326"/>
      <c r="AO248" s="1043" t="str">
        <f>IF(K248&lt;&gt;"","Q列に色付け","")</f>
        <v/>
      </c>
      <c r="AP248" s="1061" t="str">
        <f>IF(AND(AE248&lt;&gt;0,AE248&lt;&gt;""),IF(AF248="○","入力済","未入力"),"")</f>
        <v/>
      </c>
      <c r="AQ248" s="976" t="str">
        <f>IFERROR((VLOOKUP(N248, 【参考】数式用２!$BE$5:$BE$13, 1,FALSE)), "対象外")</f>
        <v>対象外</v>
      </c>
      <c r="AR248" s="736" t="str">
        <f>IF(AG248&lt;&gt;"",IF(AH248="○","入力済","未入力"),"")</f>
        <v/>
      </c>
      <c r="AS248" s="736" t="str">
        <f>IF(AND(P248&lt;&gt;"", AI248=""), "未入力", "入力済")</f>
        <v>入力済</v>
      </c>
      <c r="AT248" s="736" t="str">
        <f>IF(AND(P248&lt;&gt;"", P248&lt;&gt;"処遇改善加算Ⅳ", AJ248=""), "未入力", "入力済")</f>
        <v>入力済</v>
      </c>
      <c r="AU248" s="736" t="str">
        <f>IFERROR(VLOOKUP(K248, 【参考】数式用２!$BB$5:$BC$50, 2, FALSE), "")</f>
        <v/>
      </c>
      <c r="AV248" s="736" t="str">
        <f>IF(AND(P248&lt;&gt;"処遇改善加算Ⅲ",P248&lt;&gt;"処遇改善加算Ⅳ", P248&lt;&gt;"", AU248&lt;&gt;"対象外"), 1,"")</f>
        <v/>
      </c>
      <c r="AW248" s="736" t="str">
        <f>IFERROR("_"&amp;VLOOKUP(K248, 【参考】数式用２!$AG$2:$AH$50, 2, FALSE), "")</f>
        <v/>
      </c>
      <c r="AX248" s="1062" t="str">
        <f>IF(AND(P248="処遇改善加算Ⅰ", AL248=""), "未入力","入力済")</f>
        <v>入力済</v>
      </c>
      <c r="AY248" s="1043" t="str">
        <f>G248</f>
        <v/>
      </c>
      <c r="AZ248"/>
      <c r="BA248"/>
      <c r="BB248"/>
      <c r="BC248"/>
      <c r="BD248"/>
      <c r="BE248"/>
      <c r="BF248"/>
      <c r="BG248"/>
    </row>
    <row r="249" spans="1:59" ht="14.4" customHeight="1">
      <c r="A249" s="1076"/>
      <c r="B249" s="1002"/>
      <c r="C249" s="978"/>
      <c r="D249" s="978"/>
      <c r="E249" s="978"/>
      <c r="F249" s="1003"/>
      <c r="G249" s="1008"/>
      <c r="H249" s="1008"/>
      <c r="I249" s="1008"/>
      <c r="J249" s="1008"/>
      <c r="K249" s="1008"/>
      <c r="L249" s="1011"/>
      <c r="M249" s="1014"/>
      <c r="N249" s="995"/>
      <c r="O249" s="980"/>
      <c r="P249" s="1064"/>
      <c r="Q249" s="1067"/>
      <c r="R249" s="1070"/>
      <c r="S249" s="1073"/>
      <c r="T249" s="989"/>
      <c r="U249" s="1073"/>
      <c r="V249" s="989"/>
      <c r="W249" s="1073"/>
      <c r="X249" s="989"/>
      <c r="Y249" s="1073"/>
      <c r="Z249" s="989"/>
      <c r="AA249" s="989"/>
      <c r="AB249" s="989"/>
      <c r="AC249" s="992"/>
      <c r="AD249" s="983"/>
      <c r="AE249" s="986"/>
      <c r="AF249" s="1049"/>
      <c r="AG249" s="983"/>
      <c r="AH249" s="1052"/>
      <c r="AI249" s="1049"/>
      <c r="AJ249" s="1049"/>
      <c r="AK249" s="1055"/>
      <c r="AL249" s="1058"/>
      <c r="AM249" s="1046" t="str">
        <f t="shared" ref="AM249" si="175">IF(AND(P248&lt;&gt;"", OR(W248&lt;&gt;8,Y248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49" s="326"/>
      <c r="AO249" s="1044"/>
      <c r="AP249" s="1061"/>
      <c r="AQ249" s="977"/>
      <c r="AR249" s="736"/>
      <c r="AS249" s="736"/>
      <c r="AT249" s="736"/>
      <c r="AU249" s="736"/>
      <c r="AV249" s="736"/>
      <c r="AW249" s="736"/>
      <c r="AX249" s="1062"/>
      <c r="AY249" s="1044"/>
      <c r="AZ249"/>
      <c r="BA249"/>
      <c r="BB249"/>
      <c r="BC249"/>
      <c r="BD249"/>
      <c r="BE249"/>
      <c r="BF249"/>
      <c r="BG249"/>
    </row>
    <row r="250" spans="1:59" ht="14.4" customHeight="1">
      <c r="A250" s="1077"/>
      <c r="B250" s="1002"/>
      <c r="C250" s="978"/>
      <c r="D250" s="978"/>
      <c r="E250" s="978"/>
      <c r="F250" s="1003"/>
      <c r="G250" s="1008"/>
      <c r="H250" s="1008"/>
      <c r="I250" s="1008"/>
      <c r="J250" s="1008"/>
      <c r="K250" s="1008"/>
      <c r="L250" s="1011"/>
      <c r="M250" s="1014"/>
      <c r="N250" s="995"/>
      <c r="O250" s="980"/>
      <c r="P250" s="1064"/>
      <c r="Q250" s="1067"/>
      <c r="R250" s="1070"/>
      <c r="S250" s="1073"/>
      <c r="T250" s="989"/>
      <c r="U250" s="1073"/>
      <c r="V250" s="989"/>
      <c r="W250" s="1073"/>
      <c r="X250" s="989"/>
      <c r="Y250" s="1073"/>
      <c r="Z250" s="989"/>
      <c r="AA250" s="989"/>
      <c r="AB250" s="989"/>
      <c r="AC250" s="992"/>
      <c r="AD250" s="983"/>
      <c r="AE250" s="986"/>
      <c r="AF250" s="1049"/>
      <c r="AG250" s="983"/>
      <c r="AH250" s="1052"/>
      <c r="AI250" s="1049"/>
      <c r="AJ250" s="1049"/>
      <c r="AK250" s="1055"/>
      <c r="AL250" s="1058"/>
      <c r="AM250" s="1047"/>
      <c r="AN250" s="326"/>
      <c r="AO250" s="1044"/>
      <c r="AP250" s="1061"/>
      <c r="AQ250" s="977"/>
      <c r="AR250" s="736"/>
      <c r="AS250" s="736"/>
      <c r="AT250" s="736"/>
      <c r="AU250" s="736"/>
      <c r="AV250" s="736"/>
      <c r="AW250" s="736"/>
      <c r="AX250" s="1062"/>
      <c r="AY250" s="1044"/>
      <c r="AZ250"/>
      <c r="BA250"/>
      <c r="BB250"/>
      <c r="BC250"/>
      <c r="BD250"/>
      <c r="BE250"/>
      <c r="BF250"/>
      <c r="BG250"/>
    </row>
    <row r="251" spans="1:59" ht="30" customHeight="1" thickBot="1">
      <c r="A251" s="1078"/>
      <c r="B251" s="1016"/>
      <c r="C251" s="1017"/>
      <c r="D251" s="1017"/>
      <c r="E251" s="1017"/>
      <c r="F251" s="1018"/>
      <c r="G251" s="1019"/>
      <c r="H251" s="1019"/>
      <c r="I251" s="1019"/>
      <c r="J251" s="1019"/>
      <c r="K251" s="1019"/>
      <c r="L251" s="1020"/>
      <c r="M251" s="1021"/>
      <c r="N251" s="996"/>
      <c r="O251" s="981"/>
      <c r="P251" s="1065"/>
      <c r="Q251" s="1068"/>
      <c r="R251" s="1071"/>
      <c r="S251" s="1074"/>
      <c r="T251" s="990"/>
      <c r="U251" s="1074"/>
      <c r="V251" s="990"/>
      <c r="W251" s="1074"/>
      <c r="X251" s="990"/>
      <c r="Y251" s="1074"/>
      <c r="Z251" s="990"/>
      <c r="AA251" s="990"/>
      <c r="AB251" s="990"/>
      <c r="AC251" s="993"/>
      <c r="AD251" s="984"/>
      <c r="AE251" s="987"/>
      <c r="AF251" s="1050"/>
      <c r="AG251" s="984"/>
      <c r="AH251" s="1053"/>
      <c r="AI251" s="1050"/>
      <c r="AJ251" s="1050"/>
      <c r="AK251" s="1056"/>
      <c r="AL251" s="1059"/>
      <c r="AM251" s="573" t="str">
        <f t="shared" ref="AM251" si="176">IF(P248="","",
IF(OR(AF248="",
AND(AG248&lt;&gt;"",AH248=""),
AND(P248&lt;&gt;"",AI248=""),
AND(P248&lt;&gt;"処遇改善加算Ⅳ",AJ248=""),
AND(OR(P248="処遇改善加算Ⅰ",P248="処遇改善加算Ⅱ"),AU248="対象",AK248=""),
AND(P248="処遇改善加算Ⅰ",AL248="")),
"！記入が必要な欄（オレンジ色のセル）に空欄があります。空欄を埋めてください。",""))</f>
        <v/>
      </c>
      <c r="AN251" s="326"/>
      <c r="AO251" s="1045"/>
      <c r="AP251" s="1061"/>
      <c r="AQ251" s="1060"/>
      <c r="AR251" s="736"/>
      <c r="AS251" s="736"/>
      <c r="AT251" s="736"/>
      <c r="AU251" s="736"/>
      <c r="AV251" s="736"/>
      <c r="AW251" s="736"/>
      <c r="AX251" s="1062"/>
      <c r="AY251" s="1045"/>
      <c r="AZ251"/>
      <c r="BA251"/>
      <c r="BB251"/>
      <c r="BC251"/>
      <c r="BD251"/>
      <c r="BE251"/>
      <c r="BF251"/>
      <c r="BG251"/>
    </row>
    <row r="252" spans="1:59" ht="30" customHeight="1">
      <c r="A252" s="1075">
        <v>61</v>
      </c>
      <c r="B252" s="999" t="str">
        <f>IF(基本情報入力シート!B99="", "",基本情報入力シート!B99)</f>
        <v/>
      </c>
      <c r="C252" s="1000"/>
      <c r="D252" s="1000"/>
      <c r="E252" s="1000"/>
      <c r="F252" s="1001"/>
      <c r="G252" s="1007" t="str">
        <f>IF(基本情報入力シート!L99="", "",基本情報入力シート!L99)</f>
        <v/>
      </c>
      <c r="H252" s="1007" t="str">
        <f>IF(基本情報入力シート!Q99="", "",基本情報入力シート!Q99)</f>
        <v/>
      </c>
      <c r="I252" s="1007" t="str">
        <f>IF(基本情報入力シート!V99="", "",基本情報入力シート!V99)</f>
        <v/>
      </c>
      <c r="J252" s="1007" t="str">
        <f>IF(基本情報入力シート!W99="", "",基本情報入力シート!W99)</f>
        <v/>
      </c>
      <c r="K252" s="1007" t="str">
        <f>IF(基本情報入力シート!X99="", "",基本情報入力シート!X99)</f>
        <v/>
      </c>
      <c r="L252" s="1010" t="str">
        <f>IF(基本情報入力シート!AC99=0, "",基本情報入力シート!AC99)</f>
        <v/>
      </c>
      <c r="M252" s="1013"/>
      <c r="N252" s="994"/>
      <c r="O252" s="979" t="str">
        <f>IFERROR(VLOOKUP(K252,【参考】数式用２!$A$2:$AD$50,MATCH(N252,【参考】数式用２!$C$4:$AD$4,0)+2,0),"")</f>
        <v/>
      </c>
      <c r="P252" s="1063"/>
      <c r="Q252" s="1066" t="str">
        <f>IFERROR(VLOOKUP(K252,【参考】数式用２!$A$2:$AC$50,MATCH(P252,【参考】数式用２!$C$4:$AC$4,0)+2,0),"")</f>
        <v/>
      </c>
      <c r="R252" s="1069" t="s">
        <v>141</v>
      </c>
      <c r="S252" s="1072"/>
      <c r="T252" s="988" t="s">
        <v>217</v>
      </c>
      <c r="U252" s="1072"/>
      <c r="V252" s="988" t="s">
        <v>218</v>
      </c>
      <c r="W252" s="1072"/>
      <c r="X252" s="988" t="s">
        <v>217</v>
      </c>
      <c r="Y252" s="1072"/>
      <c r="Z252" s="988" t="s">
        <v>219</v>
      </c>
      <c r="AA252" s="988" t="s">
        <v>72</v>
      </c>
      <c r="AB252" s="988" t="str">
        <f>IF(S252&gt;=1,(W252*12+Y252)-(S252*12+U252)+1,"")</f>
        <v/>
      </c>
      <c r="AC252" s="991" t="s">
        <v>220</v>
      </c>
      <c r="AD252" s="982" t="str">
        <f>IFERROR(ROUNDDOWN(ROUND(L252*Q252,0),0)*AB252,"")</f>
        <v/>
      </c>
      <c r="AE252" s="985" t="str">
        <f>IFERROR(ROUNDDOWN(ROUNDDOWN(ROUND(L252*VLOOKUP(K252,【参考】数式用２!$A$2:$AC$50,MATCH("処遇改善加算Ⅳ",【参考】数式用２!$C$4:$O$4,0)+2,0),0),0)*AB252*0.5,0), "")</f>
        <v/>
      </c>
      <c r="AF252" s="1048"/>
      <c r="AG252" s="982" t="str">
        <f>IF(AND(AQ252&lt;&gt;"対象外", P252&lt;&gt;""),ROUNDDOWN(ROUND(L252*VLOOKUP(K252,【参考】数式用２!$A$2:$K$50,MATCH("ベア加算あり",【参考】数式用２!$C$4:$K$4,0)+2,0),0),0)*AB252,"")</f>
        <v/>
      </c>
      <c r="AH252" s="1051"/>
      <c r="AI252" s="1048"/>
      <c r="AJ252" s="1048"/>
      <c r="AK252" s="1054"/>
      <c r="AL252" s="1057"/>
      <c r="AM252" s="572" t="str">
        <f t="shared" ref="AM252" si="177">IF(Q252="","",IF(Q252&lt;O252,"！加算の要件上は問題ありませんが、令和６年度末の加算率と比較して、令和７年度の加算率が低くなっています。",""))</f>
        <v/>
      </c>
      <c r="AN252" s="326"/>
      <c r="AO252" s="1044" t="str">
        <f>IF(K252&lt;&gt;"","Q列に色付け","")</f>
        <v/>
      </c>
      <c r="AP252" s="1061" t="str">
        <f>IF(AND(AE252&lt;&gt;0,AE252&lt;&gt;""),IF(AF252="○","入力済","未入力"),"")</f>
        <v/>
      </c>
      <c r="AQ252" s="976" t="str">
        <f>IFERROR((VLOOKUP(N252, 【参考】数式用２!$BE$5:$BE$13, 1,FALSE)), "対象外")</f>
        <v>対象外</v>
      </c>
      <c r="AR252" s="736" t="str">
        <f>IF(AG252&lt;&gt;"",IF(AH252="○","入力済","未入力"),"")</f>
        <v/>
      </c>
      <c r="AS252" s="736" t="str">
        <f>IF(AND(P252&lt;&gt;"", AI252=""), "未入力", "入力済")</f>
        <v>入力済</v>
      </c>
      <c r="AT252" s="736" t="str">
        <f>IF(AND(P252&lt;&gt;"", P252&lt;&gt;"処遇改善加算Ⅳ", AJ252=""), "未入力", "入力済")</f>
        <v>入力済</v>
      </c>
      <c r="AU252" s="736" t="str">
        <f>IFERROR(VLOOKUP(K252, 【参考】数式用２!$BB$5:$BC$50, 2, FALSE), "")</f>
        <v/>
      </c>
      <c r="AV252" s="736" t="str">
        <f>IF(AND(P252&lt;&gt;"処遇改善加算Ⅲ",P252&lt;&gt;"処遇改善加算Ⅳ", P252&lt;&gt;"", AU252&lt;&gt;"対象外"), 1,"")</f>
        <v/>
      </c>
      <c r="AW252" s="736" t="str">
        <f>IFERROR("_"&amp;VLOOKUP(K252, 【参考】数式用２!$AG$2:$AH$50, 2, FALSE), "")</f>
        <v/>
      </c>
      <c r="AX252" s="1062" t="str">
        <f>IF(AND(P252="処遇改善加算Ⅰ", AL252=""), "未入力","入力済")</f>
        <v>入力済</v>
      </c>
      <c r="AY252" s="1043" t="str">
        <f>G252</f>
        <v/>
      </c>
      <c r="AZ252"/>
      <c r="BA252"/>
      <c r="BB252"/>
      <c r="BC252"/>
      <c r="BD252"/>
      <c r="BE252"/>
      <c r="BF252"/>
      <c r="BG252"/>
    </row>
    <row r="253" spans="1:59" ht="14.4" customHeight="1">
      <c r="A253" s="1076"/>
      <c r="B253" s="1002"/>
      <c r="C253" s="978"/>
      <c r="D253" s="978"/>
      <c r="E253" s="978"/>
      <c r="F253" s="1003"/>
      <c r="G253" s="1008"/>
      <c r="H253" s="1008"/>
      <c r="I253" s="1008"/>
      <c r="J253" s="1008"/>
      <c r="K253" s="1008"/>
      <c r="L253" s="1011"/>
      <c r="M253" s="1014"/>
      <c r="N253" s="995"/>
      <c r="O253" s="980"/>
      <c r="P253" s="1064"/>
      <c r="Q253" s="1067"/>
      <c r="R253" s="1070"/>
      <c r="S253" s="1073"/>
      <c r="T253" s="989"/>
      <c r="U253" s="1073"/>
      <c r="V253" s="989"/>
      <c r="W253" s="1073"/>
      <c r="X253" s="989"/>
      <c r="Y253" s="1073"/>
      <c r="Z253" s="989"/>
      <c r="AA253" s="989"/>
      <c r="AB253" s="989"/>
      <c r="AC253" s="992"/>
      <c r="AD253" s="983"/>
      <c r="AE253" s="986"/>
      <c r="AF253" s="1049"/>
      <c r="AG253" s="983"/>
      <c r="AH253" s="1052"/>
      <c r="AI253" s="1049"/>
      <c r="AJ253" s="1049"/>
      <c r="AK253" s="1055"/>
      <c r="AL253" s="1058"/>
      <c r="AM253" s="1046" t="str">
        <f t="shared" ref="AM253" si="178">IF(AND(P252&lt;&gt;"", OR(W252&lt;&gt;8,Y252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3" s="326"/>
      <c r="AO253" s="1044"/>
      <c r="AP253" s="1061"/>
      <c r="AQ253" s="977"/>
      <c r="AR253" s="736"/>
      <c r="AS253" s="736"/>
      <c r="AT253" s="736"/>
      <c r="AU253" s="736"/>
      <c r="AV253" s="736"/>
      <c r="AW253" s="736"/>
      <c r="AX253" s="1062"/>
      <c r="AY253" s="1044"/>
      <c r="AZ253"/>
      <c r="BA253"/>
      <c r="BB253"/>
      <c r="BC253"/>
      <c r="BD253"/>
      <c r="BE253"/>
      <c r="BF253"/>
      <c r="BG253"/>
    </row>
    <row r="254" spans="1:59" ht="14.4" customHeight="1">
      <c r="A254" s="1077"/>
      <c r="B254" s="1002"/>
      <c r="C254" s="978"/>
      <c r="D254" s="978"/>
      <c r="E254" s="978"/>
      <c r="F254" s="1003"/>
      <c r="G254" s="1008"/>
      <c r="H254" s="1008"/>
      <c r="I254" s="1008"/>
      <c r="J254" s="1008"/>
      <c r="K254" s="1008"/>
      <c r="L254" s="1011"/>
      <c r="M254" s="1014"/>
      <c r="N254" s="995"/>
      <c r="O254" s="980"/>
      <c r="P254" s="1064"/>
      <c r="Q254" s="1067"/>
      <c r="R254" s="1070"/>
      <c r="S254" s="1073"/>
      <c r="T254" s="989"/>
      <c r="U254" s="1073"/>
      <c r="V254" s="989"/>
      <c r="W254" s="1073"/>
      <c r="X254" s="989"/>
      <c r="Y254" s="1073"/>
      <c r="Z254" s="989"/>
      <c r="AA254" s="989"/>
      <c r="AB254" s="989"/>
      <c r="AC254" s="992"/>
      <c r="AD254" s="983"/>
      <c r="AE254" s="986"/>
      <c r="AF254" s="1049"/>
      <c r="AG254" s="983"/>
      <c r="AH254" s="1052"/>
      <c r="AI254" s="1049"/>
      <c r="AJ254" s="1049"/>
      <c r="AK254" s="1055"/>
      <c r="AL254" s="1058"/>
      <c r="AM254" s="1047"/>
      <c r="AN254" s="326"/>
      <c r="AO254" s="1044"/>
      <c r="AP254" s="1061"/>
      <c r="AQ254" s="977"/>
      <c r="AR254" s="736"/>
      <c r="AS254" s="736"/>
      <c r="AT254" s="736"/>
      <c r="AU254" s="736"/>
      <c r="AV254" s="736"/>
      <c r="AW254" s="736"/>
      <c r="AX254" s="1062"/>
      <c r="AY254" s="1044"/>
      <c r="AZ254"/>
      <c r="BA254"/>
      <c r="BB254"/>
      <c r="BC254"/>
      <c r="BD254"/>
      <c r="BE254"/>
      <c r="BF254"/>
      <c r="BG254"/>
    </row>
    <row r="255" spans="1:59" ht="30" customHeight="1" thickBot="1">
      <c r="A255" s="1078"/>
      <c r="B255" s="1016"/>
      <c r="C255" s="1017"/>
      <c r="D255" s="1017"/>
      <c r="E255" s="1017"/>
      <c r="F255" s="1018"/>
      <c r="G255" s="1019"/>
      <c r="H255" s="1019"/>
      <c r="I255" s="1019"/>
      <c r="J255" s="1019"/>
      <c r="K255" s="1019"/>
      <c r="L255" s="1020"/>
      <c r="M255" s="1021"/>
      <c r="N255" s="996"/>
      <c r="O255" s="981"/>
      <c r="P255" s="1065"/>
      <c r="Q255" s="1068"/>
      <c r="R255" s="1071"/>
      <c r="S255" s="1074"/>
      <c r="T255" s="990"/>
      <c r="U255" s="1074"/>
      <c r="V255" s="990"/>
      <c r="W255" s="1074"/>
      <c r="X255" s="990"/>
      <c r="Y255" s="1074"/>
      <c r="Z255" s="990"/>
      <c r="AA255" s="990"/>
      <c r="AB255" s="990"/>
      <c r="AC255" s="993"/>
      <c r="AD255" s="984"/>
      <c r="AE255" s="987"/>
      <c r="AF255" s="1050"/>
      <c r="AG255" s="984"/>
      <c r="AH255" s="1053"/>
      <c r="AI255" s="1050"/>
      <c r="AJ255" s="1050"/>
      <c r="AK255" s="1056"/>
      <c r="AL255" s="1059"/>
      <c r="AM255" s="573" t="str">
        <f t="shared" ref="AM255" si="179">IF(P252="","",
IF(OR(AF252="",
AND(AG252&lt;&gt;"",AH252=""),
AND(P252&lt;&gt;"",AI252=""),
AND(P252&lt;&gt;"処遇改善加算Ⅳ",AJ252=""),
AND(OR(P252="処遇改善加算Ⅰ",P252="処遇改善加算Ⅱ"),AU252="対象",AK252=""),
AND(P252="処遇改善加算Ⅰ",AL252="")),
"！記入が必要な欄（オレンジ色のセル）に空欄があります。空欄を埋めてください。",""))</f>
        <v/>
      </c>
      <c r="AN255" s="326"/>
      <c r="AO255" s="1045"/>
      <c r="AP255" s="1061"/>
      <c r="AQ255" s="1060"/>
      <c r="AR255" s="736"/>
      <c r="AS255" s="736"/>
      <c r="AT255" s="736"/>
      <c r="AU255" s="736"/>
      <c r="AV255" s="736"/>
      <c r="AW255" s="736"/>
      <c r="AX255" s="1062"/>
      <c r="AY255" s="1045"/>
      <c r="AZ255"/>
      <c r="BA255"/>
      <c r="BB255"/>
      <c r="BC255"/>
      <c r="BD255"/>
      <c r="BE255"/>
      <c r="BF255"/>
      <c r="BG255"/>
    </row>
    <row r="256" spans="1:59" ht="30" customHeight="1">
      <c r="A256" s="1075">
        <v>62</v>
      </c>
      <c r="B256" s="999" t="str">
        <f>IF(基本情報入力シート!B100="", "",基本情報入力シート!B100)</f>
        <v/>
      </c>
      <c r="C256" s="1000"/>
      <c r="D256" s="1000"/>
      <c r="E256" s="1000"/>
      <c r="F256" s="1001"/>
      <c r="G256" s="1007" t="str">
        <f>IF(基本情報入力シート!L100="", "",基本情報入力シート!L100)</f>
        <v/>
      </c>
      <c r="H256" s="1007" t="str">
        <f>IF(基本情報入力シート!Q100="", "",基本情報入力シート!Q100)</f>
        <v/>
      </c>
      <c r="I256" s="1007" t="str">
        <f>IF(基本情報入力シート!V100="", "",基本情報入力シート!V100)</f>
        <v/>
      </c>
      <c r="J256" s="1007" t="str">
        <f>IF(基本情報入力シート!W100="", "",基本情報入力シート!W100)</f>
        <v/>
      </c>
      <c r="K256" s="1007" t="str">
        <f>IF(基本情報入力シート!X100="", "",基本情報入力シート!X100)</f>
        <v/>
      </c>
      <c r="L256" s="1010" t="str">
        <f>IF(基本情報入力シート!AC100=0, "",基本情報入力シート!AC100)</f>
        <v/>
      </c>
      <c r="M256" s="1013"/>
      <c r="N256" s="994"/>
      <c r="O256" s="979" t="str">
        <f>IFERROR(VLOOKUP(K256,【参考】数式用２!$A$2:$AD$50,MATCH(N256,【参考】数式用２!$C$4:$AD$4,0)+2,0),"")</f>
        <v/>
      </c>
      <c r="P256" s="1063"/>
      <c r="Q256" s="1066" t="str">
        <f>IFERROR(VLOOKUP(K256,【参考】数式用２!$A$2:$AC$50,MATCH(P256,【参考】数式用２!$C$4:$AC$4,0)+2,0),"")</f>
        <v/>
      </c>
      <c r="R256" s="1069" t="s">
        <v>141</v>
      </c>
      <c r="S256" s="1072"/>
      <c r="T256" s="988" t="s">
        <v>217</v>
      </c>
      <c r="U256" s="1072"/>
      <c r="V256" s="988" t="s">
        <v>218</v>
      </c>
      <c r="W256" s="1072"/>
      <c r="X256" s="988" t="s">
        <v>217</v>
      </c>
      <c r="Y256" s="1072"/>
      <c r="Z256" s="988" t="s">
        <v>219</v>
      </c>
      <c r="AA256" s="988" t="s">
        <v>72</v>
      </c>
      <c r="AB256" s="988" t="str">
        <f>IF(S256&gt;=1,(W256*12+Y256)-(S256*12+U256)+1,"")</f>
        <v/>
      </c>
      <c r="AC256" s="991" t="s">
        <v>220</v>
      </c>
      <c r="AD256" s="982" t="str">
        <f>IFERROR(ROUNDDOWN(ROUND(L256*Q256,0),0)*AB256,"")</f>
        <v/>
      </c>
      <c r="AE256" s="985" t="str">
        <f>IFERROR(ROUNDDOWN(ROUNDDOWN(ROUND(L256*VLOOKUP(K256,【参考】数式用２!$A$2:$AC$50,MATCH("処遇改善加算Ⅳ",【参考】数式用２!$C$4:$O$4,0)+2,0),0),0)*AB256*0.5,0), "")</f>
        <v/>
      </c>
      <c r="AF256" s="1048"/>
      <c r="AG256" s="982" t="str">
        <f>IF(AND(AQ256&lt;&gt;"対象外", P256&lt;&gt;""),ROUNDDOWN(ROUND(L256*VLOOKUP(K256,【参考】数式用２!$A$2:$K$50,MATCH("ベア加算あり",【参考】数式用２!$C$4:$K$4,0)+2,0),0),0)*AB256,"")</f>
        <v/>
      </c>
      <c r="AH256" s="1051"/>
      <c r="AI256" s="1048"/>
      <c r="AJ256" s="1048"/>
      <c r="AK256" s="1054"/>
      <c r="AL256" s="1057"/>
      <c r="AM256" s="572" t="str">
        <f t="shared" ref="AM256" si="180">IF(Q256="","",IF(Q256&lt;O256,"！加算の要件上は問題ありませんが、令和６年度末の加算率と比較して、令和７年度の加算率が低くなっています。",""))</f>
        <v/>
      </c>
      <c r="AN256" s="326"/>
      <c r="AO256" s="1043" t="str">
        <f>IF(K256&lt;&gt;"","Q列に色付け","")</f>
        <v/>
      </c>
      <c r="AP256" s="1061" t="str">
        <f>IF(AND(AE256&lt;&gt;0,AE256&lt;&gt;""),IF(AF256="○","入力済","未入力"),"")</f>
        <v/>
      </c>
      <c r="AQ256" s="976" t="str">
        <f>IFERROR((VLOOKUP(N256, 【参考】数式用２!$BE$5:$BE$13, 1,FALSE)), "対象外")</f>
        <v>対象外</v>
      </c>
      <c r="AR256" s="736" t="str">
        <f>IF(AG256&lt;&gt;"",IF(AH256="○","入力済","未入力"),"")</f>
        <v/>
      </c>
      <c r="AS256" s="736" t="str">
        <f>IF(AND(P256&lt;&gt;"", AI256=""), "未入力", "入力済")</f>
        <v>入力済</v>
      </c>
      <c r="AT256" s="736" t="str">
        <f>IF(AND(P256&lt;&gt;"", P256&lt;&gt;"処遇改善加算Ⅳ", AJ256=""), "未入力", "入力済")</f>
        <v>入力済</v>
      </c>
      <c r="AU256" s="736" t="str">
        <f>IFERROR(VLOOKUP(K256, 【参考】数式用２!$BB$5:$BC$50, 2, FALSE), "")</f>
        <v/>
      </c>
      <c r="AV256" s="736" t="str">
        <f>IF(AND(P256&lt;&gt;"処遇改善加算Ⅲ",P256&lt;&gt;"処遇改善加算Ⅳ", P256&lt;&gt;"", AU256&lt;&gt;"対象外"), 1,"")</f>
        <v/>
      </c>
      <c r="AW256" s="736" t="str">
        <f>IFERROR("_"&amp;VLOOKUP(K256, 【参考】数式用２!$AG$2:$AH$50, 2, FALSE), "")</f>
        <v/>
      </c>
      <c r="AX256" s="1062" t="str">
        <f>IF(AND(P256="処遇改善加算Ⅰ", AL256=""), "未入力","入力済")</f>
        <v>入力済</v>
      </c>
      <c r="AY256" s="1043" t="str">
        <f>G256</f>
        <v/>
      </c>
      <c r="AZ256"/>
      <c r="BA256"/>
      <c r="BB256"/>
      <c r="BC256"/>
      <c r="BD256"/>
      <c r="BE256"/>
      <c r="BF256"/>
      <c r="BG256"/>
    </row>
    <row r="257" spans="1:59" ht="14.4" customHeight="1">
      <c r="A257" s="1076"/>
      <c r="B257" s="1002"/>
      <c r="C257" s="978"/>
      <c r="D257" s="978"/>
      <c r="E257" s="978"/>
      <c r="F257" s="1003"/>
      <c r="G257" s="1008"/>
      <c r="H257" s="1008"/>
      <c r="I257" s="1008"/>
      <c r="J257" s="1008"/>
      <c r="K257" s="1008"/>
      <c r="L257" s="1011"/>
      <c r="M257" s="1014"/>
      <c r="N257" s="995"/>
      <c r="O257" s="980"/>
      <c r="P257" s="1064"/>
      <c r="Q257" s="1067"/>
      <c r="R257" s="1070"/>
      <c r="S257" s="1073"/>
      <c r="T257" s="989"/>
      <c r="U257" s="1073"/>
      <c r="V257" s="989"/>
      <c r="W257" s="1073"/>
      <c r="X257" s="989"/>
      <c r="Y257" s="1073"/>
      <c r="Z257" s="989"/>
      <c r="AA257" s="989"/>
      <c r="AB257" s="989"/>
      <c r="AC257" s="992"/>
      <c r="AD257" s="983"/>
      <c r="AE257" s="986"/>
      <c r="AF257" s="1049"/>
      <c r="AG257" s="983"/>
      <c r="AH257" s="1052"/>
      <c r="AI257" s="1049"/>
      <c r="AJ257" s="1049"/>
      <c r="AK257" s="1055"/>
      <c r="AL257" s="1058"/>
      <c r="AM257" s="1046" t="str">
        <f t="shared" ref="AM257" si="181">IF(AND(P256&lt;&gt;"", OR(W256&lt;&gt;8,Y256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57" s="326"/>
      <c r="AO257" s="1044"/>
      <c r="AP257" s="1061"/>
      <c r="AQ257" s="977"/>
      <c r="AR257" s="736"/>
      <c r="AS257" s="736"/>
      <c r="AT257" s="736"/>
      <c r="AU257" s="736"/>
      <c r="AV257" s="736"/>
      <c r="AW257" s="736"/>
      <c r="AX257" s="1062"/>
      <c r="AY257" s="1044"/>
      <c r="AZ257"/>
      <c r="BA257"/>
      <c r="BB257"/>
      <c r="BC257"/>
      <c r="BD257"/>
      <c r="BE257"/>
      <c r="BF257"/>
      <c r="BG257"/>
    </row>
    <row r="258" spans="1:59" ht="14.4" customHeight="1">
      <c r="A258" s="1077"/>
      <c r="B258" s="1002"/>
      <c r="C258" s="978"/>
      <c r="D258" s="978"/>
      <c r="E258" s="978"/>
      <c r="F258" s="1003"/>
      <c r="G258" s="1008"/>
      <c r="H258" s="1008"/>
      <c r="I258" s="1008"/>
      <c r="J258" s="1008"/>
      <c r="K258" s="1008"/>
      <c r="L258" s="1011"/>
      <c r="M258" s="1014"/>
      <c r="N258" s="995"/>
      <c r="O258" s="980"/>
      <c r="P258" s="1064"/>
      <c r="Q258" s="1067"/>
      <c r="R258" s="1070"/>
      <c r="S258" s="1073"/>
      <c r="T258" s="989"/>
      <c r="U258" s="1073"/>
      <c r="V258" s="989"/>
      <c r="W258" s="1073"/>
      <c r="X258" s="989"/>
      <c r="Y258" s="1073"/>
      <c r="Z258" s="989"/>
      <c r="AA258" s="989"/>
      <c r="AB258" s="989"/>
      <c r="AC258" s="992"/>
      <c r="AD258" s="983"/>
      <c r="AE258" s="986"/>
      <c r="AF258" s="1049"/>
      <c r="AG258" s="983"/>
      <c r="AH258" s="1052"/>
      <c r="AI258" s="1049"/>
      <c r="AJ258" s="1049"/>
      <c r="AK258" s="1055"/>
      <c r="AL258" s="1058"/>
      <c r="AM258" s="1047"/>
      <c r="AN258" s="326"/>
      <c r="AO258" s="1044"/>
      <c r="AP258" s="1061"/>
      <c r="AQ258" s="977"/>
      <c r="AR258" s="736"/>
      <c r="AS258" s="736"/>
      <c r="AT258" s="736"/>
      <c r="AU258" s="736"/>
      <c r="AV258" s="736"/>
      <c r="AW258" s="736"/>
      <c r="AX258" s="1062"/>
      <c r="AY258" s="1044"/>
      <c r="AZ258"/>
      <c r="BA258"/>
      <c r="BB258"/>
      <c r="BC258"/>
      <c r="BD258"/>
      <c r="BE258"/>
      <c r="BF258"/>
      <c r="BG258"/>
    </row>
    <row r="259" spans="1:59" ht="30" customHeight="1" thickBot="1">
      <c r="A259" s="1078"/>
      <c r="B259" s="1016"/>
      <c r="C259" s="1017"/>
      <c r="D259" s="1017"/>
      <c r="E259" s="1017"/>
      <c r="F259" s="1018"/>
      <c r="G259" s="1019"/>
      <c r="H259" s="1019"/>
      <c r="I259" s="1019"/>
      <c r="J259" s="1019"/>
      <c r="K259" s="1019"/>
      <c r="L259" s="1020"/>
      <c r="M259" s="1021"/>
      <c r="N259" s="996"/>
      <c r="O259" s="981"/>
      <c r="P259" s="1065"/>
      <c r="Q259" s="1068"/>
      <c r="R259" s="1071"/>
      <c r="S259" s="1074"/>
      <c r="T259" s="990"/>
      <c r="U259" s="1074"/>
      <c r="V259" s="990"/>
      <c r="W259" s="1074"/>
      <c r="X259" s="990"/>
      <c r="Y259" s="1074"/>
      <c r="Z259" s="990"/>
      <c r="AA259" s="990"/>
      <c r="AB259" s="990"/>
      <c r="AC259" s="993"/>
      <c r="AD259" s="984"/>
      <c r="AE259" s="987"/>
      <c r="AF259" s="1050"/>
      <c r="AG259" s="984"/>
      <c r="AH259" s="1053"/>
      <c r="AI259" s="1050"/>
      <c r="AJ259" s="1050"/>
      <c r="AK259" s="1056"/>
      <c r="AL259" s="1059"/>
      <c r="AM259" s="573" t="str">
        <f t="shared" ref="AM259" si="182">IF(P256="","",
IF(OR(AF256="",
AND(AG256&lt;&gt;"",AH256=""),
AND(P256&lt;&gt;"",AI256=""),
AND(P256&lt;&gt;"処遇改善加算Ⅳ",AJ256=""),
AND(OR(P256="処遇改善加算Ⅰ",P256="処遇改善加算Ⅱ"),AU256="対象",AK256=""),
AND(P256="処遇改善加算Ⅰ",AL256="")),
"！記入が必要な欄（オレンジ色のセル）に空欄があります。空欄を埋めてください。",""))</f>
        <v/>
      </c>
      <c r="AN259" s="326"/>
      <c r="AO259" s="1045"/>
      <c r="AP259" s="1061"/>
      <c r="AQ259" s="1060"/>
      <c r="AR259" s="736"/>
      <c r="AS259" s="736"/>
      <c r="AT259" s="736"/>
      <c r="AU259" s="736"/>
      <c r="AV259" s="736"/>
      <c r="AW259" s="736"/>
      <c r="AX259" s="1062"/>
      <c r="AY259" s="1045"/>
      <c r="AZ259"/>
      <c r="BA259"/>
      <c r="BB259"/>
      <c r="BC259"/>
      <c r="BD259"/>
      <c r="BE259"/>
      <c r="BF259"/>
      <c r="BG259"/>
    </row>
    <row r="260" spans="1:59" ht="30" customHeight="1">
      <c r="A260" s="1075">
        <v>63</v>
      </c>
      <c r="B260" s="999" t="str">
        <f>IF(基本情報入力シート!B101="", "",基本情報入力シート!B101)</f>
        <v/>
      </c>
      <c r="C260" s="1000"/>
      <c r="D260" s="1000"/>
      <c r="E260" s="1000"/>
      <c r="F260" s="1001"/>
      <c r="G260" s="1007" t="str">
        <f>IF(基本情報入力シート!L101="", "",基本情報入力シート!L101)</f>
        <v/>
      </c>
      <c r="H260" s="1007" t="str">
        <f>IF(基本情報入力シート!Q101="", "",基本情報入力シート!Q101)</f>
        <v/>
      </c>
      <c r="I260" s="1007" t="str">
        <f>IF(基本情報入力シート!V101="", "",基本情報入力シート!V101)</f>
        <v/>
      </c>
      <c r="J260" s="1007" t="str">
        <f>IF(基本情報入力シート!W101="", "",基本情報入力シート!W101)</f>
        <v/>
      </c>
      <c r="K260" s="1007" t="str">
        <f>IF(基本情報入力シート!X101="", "",基本情報入力シート!X101)</f>
        <v/>
      </c>
      <c r="L260" s="1010" t="str">
        <f>IF(基本情報入力シート!AC101=0, "",基本情報入力シート!AC101)</f>
        <v/>
      </c>
      <c r="M260" s="1013"/>
      <c r="N260" s="994"/>
      <c r="O260" s="979" t="str">
        <f>IFERROR(VLOOKUP(K260,【参考】数式用２!$A$2:$AD$50,MATCH(N260,【参考】数式用２!$C$4:$AD$4,0)+2,0),"")</f>
        <v/>
      </c>
      <c r="P260" s="1063"/>
      <c r="Q260" s="1066" t="str">
        <f>IFERROR(VLOOKUP(K260,【参考】数式用２!$A$2:$AC$50,MATCH(P260,【参考】数式用２!$C$4:$AC$4,0)+2,0),"")</f>
        <v/>
      </c>
      <c r="R260" s="1069" t="s">
        <v>141</v>
      </c>
      <c r="S260" s="1072"/>
      <c r="T260" s="988" t="s">
        <v>217</v>
      </c>
      <c r="U260" s="1072"/>
      <c r="V260" s="988" t="s">
        <v>218</v>
      </c>
      <c r="W260" s="1072"/>
      <c r="X260" s="988" t="s">
        <v>217</v>
      </c>
      <c r="Y260" s="1072"/>
      <c r="Z260" s="988" t="s">
        <v>219</v>
      </c>
      <c r="AA260" s="988" t="s">
        <v>72</v>
      </c>
      <c r="AB260" s="988" t="str">
        <f>IF(S260&gt;=1,(W260*12+Y260)-(S260*12+U260)+1,"")</f>
        <v/>
      </c>
      <c r="AC260" s="991" t="s">
        <v>220</v>
      </c>
      <c r="AD260" s="982" t="str">
        <f>IFERROR(ROUNDDOWN(ROUND(L260*Q260,0),0)*AB260,"")</f>
        <v/>
      </c>
      <c r="AE260" s="985" t="str">
        <f>IFERROR(ROUNDDOWN(ROUNDDOWN(ROUND(L260*VLOOKUP(K260,【参考】数式用２!$A$2:$AC$50,MATCH("処遇改善加算Ⅳ",【参考】数式用２!$C$4:$O$4,0)+2,0),0),0)*AB260*0.5,0), "")</f>
        <v/>
      </c>
      <c r="AF260" s="1048"/>
      <c r="AG260" s="982" t="str">
        <f>IF(AND(AQ260&lt;&gt;"対象外", P260&lt;&gt;""),ROUNDDOWN(ROUND(L260*VLOOKUP(K260,【参考】数式用２!$A$2:$K$50,MATCH("ベア加算あり",【参考】数式用２!$C$4:$K$4,0)+2,0),0),0)*AB260,"")</f>
        <v/>
      </c>
      <c r="AH260" s="1051"/>
      <c r="AI260" s="1048"/>
      <c r="AJ260" s="1048"/>
      <c r="AK260" s="1054"/>
      <c r="AL260" s="1057"/>
      <c r="AM260" s="572" t="str">
        <f t="shared" ref="AM260" si="183">IF(Q260="","",IF(Q260&lt;O260,"！加算の要件上は問題ありませんが、令和６年度末の加算率と比較して、令和７年度の加算率が低くなっています。",""))</f>
        <v/>
      </c>
      <c r="AN260" s="326"/>
      <c r="AO260" s="1043" t="str">
        <f>IF(K260&lt;&gt;"","Q列に色付け","")</f>
        <v/>
      </c>
      <c r="AP260" s="1061" t="str">
        <f>IF(AND(AE260&lt;&gt;0,AE260&lt;&gt;""),IF(AF260="○","入力済","未入力"),"")</f>
        <v/>
      </c>
      <c r="AQ260" s="976" t="str">
        <f>IFERROR((VLOOKUP(N260, 【参考】数式用２!$BE$5:$BE$13, 1,FALSE)), "対象外")</f>
        <v>対象外</v>
      </c>
      <c r="AR260" s="736" t="str">
        <f>IF(AG260&lt;&gt;"",IF(AH260="○","入力済","未入力"),"")</f>
        <v/>
      </c>
      <c r="AS260" s="736" t="str">
        <f>IF(AND(P260&lt;&gt;"", AI260=""), "未入力", "入力済")</f>
        <v>入力済</v>
      </c>
      <c r="AT260" s="736" t="str">
        <f>IF(AND(P260&lt;&gt;"", P260&lt;&gt;"処遇改善加算Ⅳ", AJ260=""), "未入力", "入力済")</f>
        <v>入力済</v>
      </c>
      <c r="AU260" s="736" t="str">
        <f>IFERROR(VLOOKUP(K260, 【参考】数式用２!$BB$5:$BC$50, 2, FALSE), "")</f>
        <v/>
      </c>
      <c r="AV260" s="736" t="str">
        <f>IF(AND(P260&lt;&gt;"処遇改善加算Ⅲ",P260&lt;&gt;"処遇改善加算Ⅳ", P260&lt;&gt;"", AU260&lt;&gt;"対象外"), 1,"")</f>
        <v/>
      </c>
      <c r="AW260" s="736" t="str">
        <f>IFERROR("_"&amp;VLOOKUP(K260, 【参考】数式用２!$AG$2:$AH$50, 2, FALSE), "")</f>
        <v/>
      </c>
      <c r="AX260" s="1062" t="str">
        <f>IF(AND(P260="処遇改善加算Ⅰ", AL260=""), "未入力","入力済")</f>
        <v>入力済</v>
      </c>
      <c r="AY260" s="1043" t="str">
        <f>G260</f>
        <v/>
      </c>
      <c r="AZ260"/>
      <c r="BA260"/>
      <c r="BB260"/>
      <c r="BC260"/>
      <c r="BD260"/>
      <c r="BE260"/>
      <c r="BF260"/>
      <c r="BG260"/>
    </row>
    <row r="261" spans="1:59" ht="14.4" customHeight="1">
      <c r="A261" s="1076"/>
      <c r="B261" s="1002"/>
      <c r="C261" s="978"/>
      <c r="D261" s="978"/>
      <c r="E261" s="978"/>
      <c r="F261" s="1003"/>
      <c r="G261" s="1008"/>
      <c r="H261" s="1008"/>
      <c r="I261" s="1008"/>
      <c r="J261" s="1008"/>
      <c r="K261" s="1008"/>
      <c r="L261" s="1011"/>
      <c r="M261" s="1014"/>
      <c r="N261" s="995"/>
      <c r="O261" s="980"/>
      <c r="P261" s="1064"/>
      <c r="Q261" s="1067"/>
      <c r="R261" s="1070"/>
      <c r="S261" s="1073"/>
      <c r="T261" s="989"/>
      <c r="U261" s="1073"/>
      <c r="V261" s="989"/>
      <c r="W261" s="1073"/>
      <c r="X261" s="989"/>
      <c r="Y261" s="1073"/>
      <c r="Z261" s="989"/>
      <c r="AA261" s="989"/>
      <c r="AB261" s="989"/>
      <c r="AC261" s="992"/>
      <c r="AD261" s="983"/>
      <c r="AE261" s="986"/>
      <c r="AF261" s="1049"/>
      <c r="AG261" s="983"/>
      <c r="AH261" s="1052"/>
      <c r="AI261" s="1049"/>
      <c r="AJ261" s="1049"/>
      <c r="AK261" s="1055"/>
      <c r="AL261" s="1058"/>
      <c r="AM261" s="1046" t="str">
        <f t="shared" ref="AM261" si="184">IF(AND(P260&lt;&gt;"", OR(W260&lt;&gt;8,Y260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1" s="326"/>
      <c r="AO261" s="1044"/>
      <c r="AP261" s="1061"/>
      <c r="AQ261" s="977"/>
      <c r="AR261" s="736"/>
      <c r="AS261" s="736"/>
      <c r="AT261" s="736"/>
      <c r="AU261" s="736"/>
      <c r="AV261" s="736"/>
      <c r="AW261" s="736"/>
      <c r="AX261" s="1062"/>
      <c r="AY261" s="1044"/>
      <c r="AZ261"/>
      <c r="BA261"/>
      <c r="BB261"/>
      <c r="BC261"/>
      <c r="BD261"/>
      <c r="BE261"/>
      <c r="BF261"/>
      <c r="BG261"/>
    </row>
    <row r="262" spans="1:59" ht="14.4" customHeight="1">
      <c r="A262" s="1077"/>
      <c r="B262" s="1002"/>
      <c r="C262" s="978"/>
      <c r="D262" s="978"/>
      <c r="E262" s="978"/>
      <c r="F262" s="1003"/>
      <c r="G262" s="1008"/>
      <c r="H262" s="1008"/>
      <c r="I262" s="1008"/>
      <c r="J262" s="1008"/>
      <c r="K262" s="1008"/>
      <c r="L262" s="1011"/>
      <c r="M262" s="1014"/>
      <c r="N262" s="995"/>
      <c r="O262" s="980"/>
      <c r="P262" s="1064"/>
      <c r="Q262" s="1067"/>
      <c r="R262" s="1070"/>
      <c r="S262" s="1073"/>
      <c r="T262" s="989"/>
      <c r="U262" s="1073"/>
      <c r="V262" s="989"/>
      <c r="W262" s="1073"/>
      <c r="X262" s="989"/>
      <c r="Y262" s="1073"/>
      <c r="Z262" s="989"/>
      <c r="AA262" s="989"/>
      <c r="AB262" s="989"/>
      <c r="AC262" s="992"/>
      <c r="AD262" s="983"/>
      <c r="AE262" s="986"/>
      <c r="AF262" s="1049"/>
      <c r="AG262" s="983"/>
      <c r="AH262" s="1052"/>
      <c r="AI262" s="1049"/>
      <c r="AJ262" s="1049"/>
      <c r="AK262" s="1055"/>
      <c r="AL262" s="1058"/>
      <c r="AM262" s="1047"/>
      <c r="AN262" s="326"/>
      <c r="AO262" s="1044"/>
      <c r="AP262" s="1061"/>
      <c r="AQ262" s="977"/>
      <c r="AR262" s="736"/>
      <c r="AS262" s="736"/>
      <c r="AT262" s="736"/>
      <c r="AU262" s="736"/>
      <c r="AV262" s="736"/>
      <c r="AW262" s="736"/>
      <c r="AX262" s="1062"/>
      <c r="AY262" s="1044"/>
      <c r="AZ262"/>
      <c r="BA262"/>
      <c r="BB262"/>
      <c r="BC262"/>
      <c r="BD262"/>
      <c r="BE262"/>
      <c r="BF262"/>
      <c r="BG262"/>
    </row>
    <row r="263" spans="1:59" ht="30" customHeight="1" thickBot="1">
      <c r="A263" s="1078"/>
      <c r="B263" s="1016"/>
      <c r="C263" s="1017"/>
      <c r="D263" s="1017"/>
      <c r="E263" s="1017"/>
      <c r="F263" s="1018"/>
      <c r="G263" s="1019"/>
      <c r="H263" s="1019"/>
      <c r="I263" s="1019"/>
      <c r="J263" s="1019"/>
      <c r="K263" s="1019"/>
      <c r="L263" s="1020"/>
      <c r="M263" s="1021"/>
      <c r="N263" s="996"/>
      <c r="O263" s="981"/>
      <c r="P263" s="1065"/>
      <c r="Q263" s="1068"/>
      <c r="R263" s="1071"/>
      <c r="S263" s="1074"/>
      <c r="T263" s="990"/>
      <c r="U263" s="1074"/>
      <c r="V263" s="990"/>
      <c r="W263" s="1074"/>
      <c r="X263" s="990"/>
      <c r="Y263" s="1074"/>
      <c r="Z263" s="990"/>
      <c r="AA263" s="990"/>
      <c r="AB263" s="990"/>
      <c r="AC263" s="993"/>
      <c r="AD263" s="984"/>
      <c r="AE263" s="987"/>
      <c r="AF263" s="1050"/>
      <c r="AG263" s="984"/>
      <c r="AH263" s="1053"/>
      <c r="AI263" s="1050"/>
      <c r="AJ263" s="1050"/>
      <c r="AK263" s="1056"/>
      <c r="AL263" s="1059"/>
      <c r="AM263" s="573" t="str">
        <f t="shared" ref="AM263" si="185">IF(P260="","",
IF(OR(AF260="",
AND(AG260&lt;&gt;"",AH260=""),
AND(P260&lt;&gt;"",AI260=""),
AND(P260&lt;&gt;"処遇改善加算Ⅳ",AJ260=""),
AND(OR(P260="処遇改善加算Ⅰ",P260="処遇改善加算Ⅱ"),AU260="対象",AK260=""),
AND(P260="処遇改善加算Ⅰ",AL260="")),
"！記入が必要な欄（オレンジ色のセル）に空欄があります。空欄を埋めてください。",""))</f>
        <v/>
      </c>
      <c r="AN263" s="326"/>
      <c r="AO263" s="1045"/>
      <c r="AP263" s="1061"/>
      <c r="AQ263" s="1060"/>
      <c r="AR263" s="736"/>
      <c r="AS263" s="736"/>
      <c r="AT263" s="736"/>
      <c r="AU263" s="736"/>
      <c r="AV263" s="736"/>
      <c r="AW263" s="736"/>
      <c r="AX263" s="1062"/>
      <c r="AY263" s="1045"/>
      <c r="AZ263"/>
      <c r="BA263"/>
      <c r="BB263"/>
      <c r="BC263"/>
      <c r="BD263"/>
      <c r="BE263"/>
      <c r="BF263"/>
      <c r="BG263"/>
    </row>
    <row r="264" spans="1:59" ht="30" customHeight="1">
      <c r="A264" s="1075">
        <v>64</v>
      </c>
      <c r="B264" s="999" t="str">
        <f>IF(基本情報入力シート!B102="", "",基本情報入力シート!B102)</f>
        <v/>
      </c>
      <c r="C264" s="1000"/>
      <c r="D264" s="1000"/>
      <c r="E264" s="1000"/>
      <c r="F264" s="1001"/>
      <c r="G264" s="1007" t="str">
        <f>IF(基本情報入力シート!L102="", "",基本情報入力シート!L102)</f>
        <v/>
      </c>
      <c r="H264" s="1007" t="str">
        <f>IF(基本情報入力シート!Q102="", "",基本情報入力シート!Q102)</f>
        <v/>
      </c>
      <c r="I264" s="1007" t="str">
        <f>IF(基本情報入力シート!V102="", "",基本情報入力シート!V102)</f>
        <v/>
      </c>
      <c r="J264" s="1007" t="str">
        <f>IF(基本情報入力シート!W102="", "",基本情報入力シート!W102)</f>
        <v/>
      </c>
      <c r="K264" s="1007" t="str">
        <f>IF(基本情報入力シート!X102="", "",基本情報入力シート!X102)</f>
        <v/>
      </c>
      <c r="L264" s="1010" t="str">
        <f>IF(基本情報入力シート!AC102=0, "",基本情報入力シート!AC102)</f>
        <v/>
      </c>
      <c r="M264" s="1013"/>
      <c r="N264" s="994"/>
      <c r="O264" s="979" t="str">
        <f>IFERROR(VLOOKUP(K264,【参考】数式用２!$A$2:$AD$50,MATCH(N264,【参考】数式用２!$C$4:$AD$4,0)+2,0),"")</f>
        <v/>
      </c>
      <c r="P264" s="1063"/>
      <c r="Q264" s="1066" t="str">
        <f>IFERROR(VLOOKUP(K264,【参考】数式用２!$A$2:$AC$50,MATCH(P264,【参考】数式用２!$C$4:$AC$4,0)+2,0),"")</f>
        <v/>
      </c>
      <c r="R264" s="1069" t="s">
        <v>141</v>
      </c>
      <c r="S264" s="1072"/>
      <c r="T264" s="988" t="s">
        <v>217</v>
      </c>
      <c r="U264" s="1072"/>
      <c r="V264" s="988" t="s">
        <v>218</v>
      </c>
      <c r="W264" s="1072"/>
      <c r="X264" s="988" t="s">
        <v>217</v>
      </c>
      <c r="Y264" s="1072"/>
      <c r="Z264" s="988" t="s">
        <v>219</v>
      </c>
      <c r="AA264" s="988" t="s">
        <v>72</v>
      </c>
      <c r="AB264" s="988" t="str">
        <f>IF(S264&gt;=1,(W264*12+Y264)-(S264*12+U264)+1,"")</f>
        <v/>
      </c>
      <c r="AC264" s="991" t="s">
        <v>220</v>
      </c>
      <c r="AD264" s="982" t="str">
        <f>IFERROR(ROUNDDOWN(ROUND(L264*Q264,0),0)*AB264,"")</f>
        <v/>
      </c>
      <c r="AE264" s="985" t="str">
        <f>IFERROR(ROUNDDOWN(ROUNDDOWN(ROUND(L264*VLOOKUP(K264,【参考】数式用２!$A$2:$AC$50,MATCH("処遇改善加算Ⅳ",【参考】数式用２!$C$4:$O$4,0)+2,0),0),0)*AB264*0.5,0), "")</f>
        <v/>
      </c>
      <c r="AF264" s="1048"/>
      <c r="AG264" s="982" t="str">
        <f>IF(AND(AQ264&lt;&gt;"対象外", P264&lt;&gt;""),ROUNDDOWN(ROUND(L264*VLOOKUP(K264,【参考】数式用２!$A$2:$K$50,MATCH("ベア加算あり",【参考】数式用２!$C$4:$K$4,0)+2,0),0),0)*AB264,"")</f>
        <v/>
      </c>
      <c r="AH264" s="1051"/>
      <c r="AI264" s="1048"/>
      <c r="AJ264" s="1048"/>
      <c r="AK264" s="1054"/>
      <c r="AL264" s="1057"/>
      <c r="AM264" s="572" t="str">
        <f t="shared" ref="AM264" si="186">IF(Q264="","",IF(Q264&lt;O264,"！加算の要件上は問題ありませんが、令和６年度末の加算率と比較して、令和７年度の加算率が低くなっています。",""))</f>
        <v/>
      </c>
      <c r="AN264" s="326"/>
      <c r="AO264" s="1043" t="str">
        <f>IF(K264&lt;&gt;"","Q列に色付け","")</f>
        <v/>
      </c>
      <c r="AP264" s="1061" t="str">
        <f>IF(AND(AE264&lt;&gt;0,AE264&lt;&gt;""),IF(AF264="○","入力済","未入力"),"")</f>
        <v/>
      </c>
      <c r="AQ264" s="976" t="str">
        <f>IFERROR((VLOOKUP(N264, 【参考】数式用２!$BE$5:$BE$13, 1,FALSE)), "対象外")</f>
        <v>対象外</v>
      </c>
      <c r="AR264" s="736" t="str">
        <f>IF(AG264&lt;&gt;"",IF(AH264="○","入力済","未入力"),"")</f>
        <v/>
      </c>
      <c r="AS264" s="736" t="str">
        <f>IF(AND(P264&lt;&gt;"", AI264=""), "未入力", "入力済")</f>
        <v>入力済</v>
      </c>
      <c r="AT264" s="736" t="str">
        <f>IF(AND(P264&lt;&gt;"", P264&lt;&gt;"処遇改善加算Ⅳ", AJ264=""), "未入力", "入力済")</f>
        <v>入力済</v>
      </c>
      <c r="AU264" s="736" t="str">
        <f>IFERROR(VLOOKUP(K264, 【参考】数式用２!$BB$5:$BC$50, 2, FALSE), "")</f>
        <v/>
      </c>
      <c r="AV264" s="736" t="str">
        <f>IF(AND(P264&lt;&gt;"処遇改善加算Ⅲ",P264&lt;&gt;"処遇改善加算Ⅳ", P264&lt;&gt;"", AU264&lt;&gt;"対象外"), 1,"")</f>
        <v/>
      </c>
      <c r="AW264" s="736" t="str">
        <f>IFERROR("_"&amp;VLOOKUP(K264, 【参考】数式用２!$AG$2:$AH$50, 2, FALSE), "")</f>
        <v/>
      </c>
      <c r="AX264" s="1062" t="str">
        <f>IF(AND(P264="処遇改善加算Ⅰ", AL264=""), "未入力","入力済")</f>
        <v>入力済</v>
      </c>
      <c r="AY264" s="1043" t="str">
        <f>G264</f>
        <v/>
      </c>
      <c r="AZ264"/>
      <c r="BA264"/>
      <c r="BB264"/>
      <c r="BC264"/>
      <c r="BD264"/>
      <c r="BE264"/>
      <c r="BF264"/>
      <c r="BG264"/>
    </row>
    <row r="265" spans="1:59" ht="14.4" customHeight="1">
      <c r="A265" s="1076"/>
      <c r="B265" s="1002"/>
      <c r="C265" s="978"/>
      <c r="D265" s="978"/>
      <c r="E265" s="978"/>
      <c r="F265" s="1003"/>
      <c r="G265" s="1008"/>
      <c r="H265" s="1008"/>
      <c r="I265" s="1008"/>
      <c r="J265" s="1008"/>
      <c r="K265" s="1008"/>
      <c r="L265" s="1011"/>
      <c r="M265" s="1014"/>
      <c r="N265" s="995"/>
      <c r="O265" s="980"/>
      <c r="P265" s="1064"/>
      <c r="Q265" s="1067"/>
      <c r="R265" s="1070"/>
      <c r="S265" s="1073"/>
      <c r="T265" s="989"/>
      <c r="U265" s="1073"/>
      <c r="V265" s="989"/>
      <c r="W265" s="1073"/>
      <c r="X265" s="989"/>
      <c r="Y265" s="1073"/>
      <c r="Z265" s="989"/>
      <c r="AA265" s="989"/>
      <c r="AB265" s="989"/>
      <c r="AC265" s="992"/>
      <c r="AD265" s="983"/>
      <c r="AE265" s="986"/>
      <c r="AF265" s="1049"/>
      <c r="AG265" s="983"/>
      <c r="AH265" s="1052"/>
      <c r="AI265" s="1049"/>
      <c r="AJ265" s="1049"/>
      <c r="AK265" s="1055"/>
      <c r="AL265" s="1058"/>
      <c r="AM265" s="1046" t="str">
        <f t="shared" ref="AM265" si="187">IF(AND(P264&lt;&gt;"", OR(W264&lt;&gt;8,Y264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5" s="326"/>
      <c r="AO265" s="1044"/>
      <c r="AP265" s="1061"/>
      <c r="AQ265" s="977"/>
      <c r="AR265" s="736"/>
      <c r="AS265" s="736"/>
      <c r="AT265" s="736"/>
      <c r="AU265" s="736"/>
      <c r="AV265" s="736"/>
      <c r="AW265" s="736"/>
      <c r="AX265" s="1062"/>
      <c r="AY265" s="1044"/>
      <c r="AZ265"/>
      <c r="BA265"/>
      <c r="BB265"/>
      <c r="BC265"/>
      <c r="BD265"/>
      <c r="BE265"/>
      <c r="BF265"/>
      <c r="BG265"/>
    </row>
    <row r="266" spans="1:59" ht="14.4" customHeight="1">
      <c r="A266" s="1077"/>
      <c r="B266" s="1002"/>
      <c r="C266" s="978"/>
      <c r="D266" s="978"/>
      <c r="E266" s="978"/>
      <c r="F266" s="1003"/>
      <c r="G266" s="1008"/>
      <c r="H266" s="1008"/>
      <c r="I266" s="1008"/>
      <c r="J266" s="1008"/>
      <c r="K266" s="1008"/>
      <c r="L266" s="1011"/>
      <c r="M266" s="1014"/>
      <c r="N266" s="995"/>
      <c r="O266" s="980"/>
      <c r="P266" s="1064"/>
      <c r="Q266" s="1067"/>
      <c r="R266" s="1070"/>
      <c r="S266" s="1073"/>
      <c r="T266" s="989"/>
      <c r="U266" s="1073"/>
      <c r="V266" s="989"/>
      <c r="W266" s="1073"/>
      <c r="X266" s="989"/>
      <c r="Y266" s="1073"/>
      <c r="Z266" s="989"/>
      <c r="AA266" s="989"/>
      <c r="AB266" s="989"/>
      <c r="AC266" s="992"/>
      <c r="AD266" s="983"/>
      <c r="AE266" s="986"/>
      <c r="AF266" s="1049"/>
      <c r="AG266" s="983"/>
      <c r="AH266" s="1052"/>
      <c r="AI266" s="1049"/>
      <c r="AJ266" s="1049"/>
      <c r="AK266" s="1055"/>
      <c r="AL266" s="1058"/>
      <c r="AM266" s="1047"/>
      <c r="AN266" s="326"/>
      <c r="AO266" s="1044"/>
      <c r="AP266" s="1061"/>
      <c r="AQ266" s="977"/>
      <c r="AR266" s="736"/>
      <c r="AS266" s="736"/>
      <c r="AT266" s="736"/>
      <c r="AU266" s="736"/>
      <c r="AV266" s="736"/>
      <c r="AW266" s="736"/>
      <c r="AX266" s="1062"/>
      <c r="AY266" s="1044"/>
      <c r="AZ266"/>
      <c r="BA266"/>
      <c r="BB266"/>
      <c r="BC266"/>
      <c r="BD266"/>
      <c r="BE266"/>
      <c r="BF266"/>
      <c r="BG266"/>
    </row>
    <row r="267" spans="1:59" ht="30" customHeight="1" thickBot="1">
      <c r="A267" s="1078"/>
      <c r="B267" s="1016"/>
      <c r="C267" s="1017"/>
      <c r="D267" s="1017"/>
      <c r="E267" s="1017"/>
      <c r="F267" s="1018"/>
      <c r="G267" s="1019"/>
      <c r="H267" s="1019"/>
      <c r="I267" s="1019"/>
      <c r="J267" s="1019"/>
      <c r="K267" s="1019"/>
      <c r="L267" s="1020"/>
      <c r="M267" s="1021"/>
      <c r="N267" s="996"/>
      <c r="O267" s="981"/>
      <c r="P267" s="1065"/>
      <c r="Q267" s="1068"/>
      <c r="R267" s="1071"/>
      <c r="S267" s="1074"/>
      <c r="T267" s="990"/>
      <c r="U267" s="1074"/>
      <c r="V267" s="990"/>
      <c r="W267" s="1074"/>
      <c r="X267" s="990"/>
      <c r="Y267" s="1074"/>
      <c r="Z267" s="990"/>
      <c r="AA267" s="990"/>
      <c r="AB267" s="990"/>
      <c r="AC267" s="993"/>
      <c r="AD267" s="984"/>
      <c r="AE267" s="987"/>
      <c r="AF267" s="1050"/>
      <c r="AG267" s="984"/>
      <c r="AH267" s="1053"/>
      <c r="AI267" s="1050"/>
      <c r="AJ267" s="1050"/>
      <c r="AK267" s="1056"/>
      <c r="AL267" s="1059"/>
      <c r="AM267" s="573" t="str">
        <f t="shared" ref="AM267" si="188">IF(P264="","",
IF(OR(AF264="",
AND(AG264&lt;&gt;"",AH264=""),
AND(P264&lt;&gt;"",AI264=""),
AND(P264&lt;&gt;"処遇改善加算Ⅳ",AJ264=""),
AND(OR(P264="処遇改善加算Ⅰ",P264="処遇改善加算Ⅱ"),AU264="対象",AK264=""),
AND(P264="処遇改善加算Ⅰ",AL264="")),
"！記入が必要な欄（オレンジ色のセル）に空欄があります。空欄を埋めてください。",""))</f>
        <v/>
      </c>
      <c r="AN267" s="326"/>
      <c r="AO267" s="1045"/>
      <c r="AP267" s="1061"/>
      <c r="AQ267" s="1060"/>
      <c r="AR267" s="736"/>
      <c r="AS267" s="736"/>
      <c r="AT267" s="736"/>
      <c r="AU267" s="736"/>
      <c r="AV267" s="736"/>
      <c r="AW267" s="736"/>
      <c r="AX267" s="1062"/>
      <c r="AY267" s="1045"/>
      <c r="AZ267"/>
      <c r="BA267"/>
      <c r="BB267"/>
      <c r="BC267"/>
      <c r="BD267"/>
      <c r="BE267"/>
      <c r="BF267"/>
      <c r="BG267"/>
    </row>
    <row r="268" spans="1:59" ht="30" customHeight="1">
      <c r="A268" s="1075">
        <v>65</v>
      </c>
      <c r="B268" s="999" t="str">
        <f>IF(基本情報入力シート!B103="", "",基本情報入力シート!B103)</f>
        <v/>
      </c>
      <c r="C268" s="1000"/>
      <c r="D268" s="1000"/>
      <c r="E268" s="1000"/>
      <c r="F268" s="1001"/>
      <c r="G268" s="1007" t="str">
        <f>IF(基本情報入力シート!L103="", "",基本情報入力シート!L103)</f>
        <v/>
      </c>
      <c r="H268" s="1007" t="str">
        <f>IF(基本情報入力シート!Q103="", "",基本情報入力シート!Q103)</f>
        <v/>
      </c>
      <c r="I268" s="1007" t="str">
        <f>IF(基本情報入力シート!V103="", "",基本情報入力シート!V103)</f>
        <v/>
      </c>
      <c r="J268" s="1007" t="str">
        <f>IF(基本情報入力シート!W103="", "",基本情報入力シート!W103)</f>
        <v/>
      </c>
      <c r="K268" s="1007" t="str">
        <f>IF(基本情報入力シート!X103="", "",基本情報入力シート!X103)</f>
        <v/>
      </c>
      <c r="L268" s="1010" t="str">
        <f>IF(基本情報入力シート!AC103=0, "",基本情報入力シート!AC103)</f>
        <v/>
      </c>
      <c r="M268" s="1013"/>
      <c r="N268" s="994"/>
      <c r="O268" s="979" t="str">
        <f>IFERROR(VLOOKUP(K268,【参考】数式用２!$A$2:$AD$50,MATCH(N268,【参考】数式用２!$C$4:$AD$4,0)+2,0),"")</f>
        <v/>
      </c>
      <c r="P268" s="1063"/>
      <c r="Q268" s="1066" t="str">
        <f>IFERROR(VLOOKUP(K268,【参考】数式用２!$A$2:$AC$50,MATCH(P268,【参考】数式用２!$C$4:$AC$4,0)+2,0),"")</f>
        <v/>
      </c>
      <c r="R268" s="1069" t="s">
        <v>141</v>
      </c>
      <c r="S268" s="1072"/>
      <c r="T268" s="988" t="s">
        <v>217</v>
      </c>
      <c r="U268" s="1072"/>
      <c r="V268" s="988" t="s">
        <v>218</v>
      </c>
      <c r="W268" s="1072"/>
      <c r="X268" s="988" t="s">
        <v>217</v>
      </c>
      <c r="Y268" s="1072"/>
      <c r="Z268" s="988" t="s">
        <v>219</v>
      </c>
      <c r="AA268" s="988" t="s">
        <v>72</v>
      </c>
      <c r="AB268" s="988" t="str">
        <f>IF(S268&gt;=1,(W268*12+Y268)-(S268*12+U268)+1,"")</f>
        <v/>
      </c>
      <c r="AC268" s="991" t="s">
        <v>220</v>
      </c>
      <c r="AD268" s="982" t="str">
        <f>IFERROR(ROUNDDOWN(ROUND(L268*Q268,0),0)*AB268,"")</f>
        <v/>
      </c>
      <c r="AE268" s="985" t="str">
        <f>IFERROR(ROUNDDOWN(ROUNDDOWN(ROUND(L268*VLOOKUP(K268,【参考】数式用２!$A$2:$AC$50,MATCH("処遇改善加算Ⅳ",【参考】数式用２!$C$4:$O$4,0)+2,0),0),0)*AB268*0.5,0), "")</f>
        <v/>
      </c>
      <c r="AF268" s="1048"/>
      <c r="AG268" s="982" t="str">
        <f>IF(AND(AQ268&lt;&gt;"対象外", P268&lt;&gt;""),ROUNDDOWN(ROUND(L268*VLOOKUP(K268,【参考】数式用２!$A$2:$K$50,MATCH("ベア加算あり",【参考】数式用２!$C$4:$K$4,0)+2,0),0),0)*AB268,"")</f>
        <v/>
      </c>
      <c r="AH268" s="1051"/>
      <c r="AI268" s="1048"/>
      <c r="AJ268" s="1048"/>
      <c r="AK268" s="1054"/>
      <c r="AL268" s="1057"/>
      <c r="AM268" s="572" t="str">
        <f t="shared" ref="AM268" si="189">IF(Q268="","",IF(Q268&lt;O268,"！加算の要件上は問題ありませんが、令和６年度末の加算率と比較して、令和７年度の加算率が低くなっています。",""))</f>
        <v/>
      </c>
      <c r="AN268" s="326"/>
      <c r="AO268" s="1043" t="str">
        <f>IF(K268&lt;&gt;"","Q列に色付け","")</f>
        <v/>
      </c>
      <c r="AP268" s="1061" t="str">
        <f>IF(AND(AE268&lt;&gt;0,AE268&lt;&gt;""),IF(AF268="○","入力済","未入力"),"")</f>
        <v/>
      </c>
      <c r="AQ268" s="976" t="str">
        <f>IFERROR((VLOOKUP(N268, 【参考】数式用２!$BE$5:$BE$13, 1,FALSE)), "対象外")</f>
        <v>対象外</v>
      </c>
      <c r="AR268" s="736" t="str">
        <f>IF(AG268&lt;&gt;"",IF(AH268="○","入力済","未入力"),"")</f>
        <v/>
      </c>
      <c r="AS268" s="736" t="str">
        <f>IF(AND(P268&lt;&gt;"", AI268=""), "未入力", "入力済")</f>
        <v>入力済</v>
      </c>
      <c r="AT268" s="736" t="str">
        <f>IF(AND(P268&lt;&gt;"", P268&lt;&gt;"処遇改善加算Ⅳ", AJ268=""), "未入力", "入力済")</f>
        <v>入力済</v>
      </c>
      <c r="AU268" s="736" t="str">
        <f>IFERROR(VLOOKUP(K268, 【参考】数式用２!$BB$5:$BC$50, 2, FALSE), "")</f>
        <v/>
      </c>
      <c r="AV268" s="736" t="str">
        <f>IF(AND(P268&lt;&gt;"処遇改善加算Ⅲ",P268&lt;&gt;"処遇改善加算Ⅳ", P268&lt;&gt;"", AU268&lt;&gt;"対象外"), 1,"")</f>
        <v/>
      </c>
      <c r="AW268" s="736" t="str">
        <f>IFERROR("_"&amp;VLOOKUP(K268, 【参考】数式用２!$AG$2:$AH$50, 2, FALSE), "")</f>
        <v/>
      </c>
      <c r="AX268" s="1062" t="str">
        <f>IF(AND(P268="処遇改善加算Ⅰ", AL268=""), "未入力","入力済")</f>
        <v>入力済</v>
      </c>
      <c r="AY268" s="1043" t="str">
        <f>G268</f>
        <v/>
      </c>
      <c r="AZ268"/>
      <c r="BA268"/>
      <c r="BB268"/>
      <c r="BC268"/>
      <c r="BD268"/>
      <c r="BE268"/>
      <c r="BF268"/>
      <c r="BG268"/>
    </row>
    <row r="269" spans="1:59" ht="14.4" customHeight="1">
      <c r="A269" s="1076"/>
      <c r="B269" s="1002"/>
      <c r="C269" s="978"/>
      <c r="D269" s="978"/>
      <c r="E269" s="978"/>
      <c r="F269" s="1003"/>
      <c r="G269" s="1008"/>
      <c r="H269" s="1008"/>
      <c r="I269" s="1008"/>
      <c r="J269" s="1008"/>
      <c r="K269" s="1008"/>
      <c r="L269" s="1011"/>
      <c r="M269" s="1014"/>
      <c r="N269" s="995"/>
      <c r="O269" s="980"/>
      <c r="P269" s="1064"/>
      <c r="Q269" s="1067"/>
      <c r="R269" s="1070"/>
      <c r="S269" s="1073"/>
      <c r="T269" s="989"/>
      <c r="U269" s="1073"/>
      <c r="V269" s="989"/>
      <c r="W269" s="1073"/>
      <c r="X269" s="989"/>
      <c r="Y269" s="1073"/>
      <c r="Z269" s="989"/>
      <c r="AA269" s="989"/>
      <c r="AB269" s="989"/>
      <c r="AC269" s="992"/>
      <c r="AD269" s="983"/>
      <c r="AE269" s="986"/>
      <c r="AF269" s="1049"/>
      <c r="AG269" s="983"/>
      <c r="AH269" s="1052"/>
      <c r="AI269" s="1049"/>
      <c r="AJ269" s="1049"/>
      <c r="AK269" s="1055"/>
      <c r="AL269" s="1058"/>
      <c r="AM269" s="1046" t="str">
        <f t="shared" ref="AM269" si="190">IF(AND(P268&lt;&gt;"", OR(W268&lt;&gt;8,Y268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69" s="326"/>
      <c r="AO269" s="1044"/>
      <c r="AP269" s="1061"/>
      <c r="AQ269" s="977"/>
      <c r="AR269" s="736"/>
      <c r="AS269" s="736"/>
      <c r="AT269" s="736"/>
      <c r="AU269" s="736"/>
      <c r="AV269" s="736"/>
      <c r="AW269" s="736"/>
      <c r="AX269" s="1062"/>
      <c r="AY269" s="1044"/>
      <c r="AZ269"/>
      <c r="BA269"/>
      <c r="BB269"/>
      <c r="BC269"/>
      <c r="BD269"/>
      <c r="BE269"/>
      <c r="BF269"/>
      <c r="BG269"/>
    </row>
    <row r="270" spans="1:59" ht="14.4" customHeight="1">
      <c r="A270" s="1077"/>
      <c r="B270" s="1002"/>
      <c r="C270" s="978"/>
      <c r="D270" s="978"/>
      <c r="E270" s="978"/>
      <c r="F270" s="1003"/>
      <c r="G270" s="1008"/>
      <c r="H270" s="1008"/>
      <c r="I270" s="1008"/>
      <c r="J270" s="1008"/>
      <c r="K270" s="1008"/>
      <c r="L270" s="1011"/>
      <c r="M270" s="1014"/>
      <c r="N270" s="995"/>
      <c r="O270" s="980"/>
      <c r="P270" s="1064"/>
      <c r="Q270" s="1067"/>
      <c r="R270" s="1070"/>
      <c r="S270" s="1073"/>
      <c r="T270" s="989"/>
      <c r="U270" s="1073"/>
      <c r="V270" s="989"/>
      <c r="W270" s="1073"/>
      <c r="X270" s="989"/>
      <c r="Y270" s="1073"/>
      <c r="Z270" s="989"/>
      <c r="AA270" s="989"/>
      <c r="AB270" s="989"/>
      <c r="AC270" s="992"/>
      <c r="AD270" s="983"/>
      <c r="AE270" s="986"/>
      <c r="AF270" s="1049"/>
      <c r="AG270" s="983"/>
      <c r="AH270" s="1052"/>
      <c r="AI270" s="1049"/>
      <c r="AJ270" s="1049"/>
      <c r="AK270" s="1055"/>
      <c r="AL270" s="1058"/>
      <c r="AM270" s="1047"/>
      <c r="AN270" s="326"/>
      <c r="AO270" s="1044"/>
      <c r="AP270" s="1061"/>
      <c r="AQ270" s="977"/>
      <c r="AR270" s="736"/>
      <c r="AS270" s="736"/>
      <c r="AT270" s="736"/>
      <c r="AU270" s="736"/>
      <c r="AV270" s="736"/>
      <c r="AW270" s="736"/>
      <c r="AX270" s="1062"/>
      <c r="AY270" s="1044"/>
      <c r="AZ270"/>
      <c r="BA270"/>
      <c r="BB270"/>
      <c r="BC270"/>
      <c r="BD270"/>
      <c r="BE270"/>
      <c r="BF270"/>
      <c r="BG270"/>
    </row>
    <row r="271" spans="1:59" ht="30" customHeight="1" thickBot="1">
      <c r="A271" s="1078"/>
      <c r="B271" s="1016"/>
      <c r="C271" s="1017"/>
      <c r="D271" s="1017"/>
      <c r="E271" s="1017"/>
      <c r="F271" s="1018"/>
      <c r="G271" s="1019"/>
      <c r="H271" s="1019"/>
      <c r="I271" s="1019"/>
      <c r="J271" s="1019"/>
      <c r="K271" s="1019"/>
      <c r="L271" s="1020"/>
      <c r="M271" s="1021"/>
      <c r="N271" s="996"/>
      <c r="O271" s="981"/>
      <c r="P271" s="1065"/>
      <c r="Q271" s="1068"/>
      <c r="R271" s="1071"/>
      <c r="S271" s="1074"/>
      <c r="T271" s="990"/>
      <c r="U271" s="1074"/>
      <c r="V271" s="990"/>
      <c r="W271" s="1074"/>
      <c r="X271" s="990"/>
      <c r="Y271" s="1074"/>
      <c r="Z271" s="990"/>
      <c r="AA271" s="990"/>
      <c r="AB271" s="990"/>
      <c r="AC271" s="993"/>
      <c r="AD271" s="984"/>
      <c r="AE271" s="987"/>
      <c r="AF271" s="1050"/>
      <c r="AG271" s="984"/>
      <c r="AH271" s="1053"/>
      <c r="AI271" s="1050"/>
      <c r="AJ271" s="1050"/>
      <c r="AK271" s="1056"/>
      <c r="AL271" s="1059"/>
      <c r="AM271" s="573" t="str">
        <f t="shared" ref="AM271" si="191">IF(P268="","",
IF(OR(AF268="",
AND(AG268&lt;&gt;"",AH268=""),
AND(P268&lt;&gt;"",AI268=""),
AND(P268&lt;&gt;"処遇改善加算Ⅳ",AJ268=""),
AND(OR(P268="処遇改善加算Ⅰ",P268="処遇改善加算Ⅱ"),AU268="対象",AK268=""),
AND(P268="処遇改善加算Ⅰ",AL268="")),
"！記入が必要な欄（オレンジ色のセル）に空欄があります。空欄を埋めてください。",""))</f>
        <v/>
      </c>
      <c r="AN271" s="326"/>
      <c r="AO271" s="1045"/>
      <c r="AP271" s="1061"/>
      <c r="AQ271" s="1060"/>
      <c r="AR271" s="736"/>
      <c r="AS271" s="736"/>
      <c r="AT271" s="736"/>
      <c r="AU271" s="736"/>
      <c r="AV271" s="736"/>
      <c r="AW271" s="736"/>
      <c r="AX271" s="1062"/>
      <c r="AY271" s="1045"/>
      <c r="AZ271"/>
      <c r="BA271"/>
      <c r="BB271"/>
      <c r="BC271"/>
      <c r="BD271"/>
      <c r="BE271"/>
      <c r="BF271"/>
      <c r="BG271"/>
    </row>
    <row r="272" spans="1:59" ht="30" customHeight="1">
      <c r="A272" s="1075">
        <v>66</v>
      </c>
      <c r="B272" s="999" t="str">
        <f>IF(基本情報入力シート!B104="", "",基本情報入力シート!B104)</f>
        <v/>
      </c>
      <c r="C272" s="1000"/>
      <c r="D272" s="1000"/>
      <c r="E272" s="1000"/>
      <c r="F272" s="1001"/>
      <c r="G272" s="1007" t="str">
        <f>IF(基本情報入力シート!L104="", "",基本情報入力シート!L104)</f>
        <v/>
      </c>
      <c r="H272" s="1007" t="str">
        <f>IF(基本情報入力シート!Q104="", "",基本情報入力シート!Q104)</f>
        <v/>
      </c>
      <c r="I272" s="1007" t="str">
        <f>IF(基本情報入力シート!V104="", "",基本情報入力シート!V104)</f>
        <v/>
      </c>
      <c r="J272" s="1007" t="str">
        <f>IF(基本情報入力シート!W104="", "",基本情報入力シート!W104)</f>
        <v/>
      </c>
      <c r="K272" s="1007" t="str">
        <f>IF(基本情報入力シート!X104="", "",基本情報入力シート!X104)</f>
        <v/>
      </c>
      <c r="L272" s="1010" t="str">
        <f>IF(基本情報入力シート!AC104=0, "",基本情報入力シート!AC104)</f>
        <v/>
      </c>
      <c r="M272" s="1013"/>
      <c r="N272" s="994"/>
      <c r="O272" s="979" t="str">
        <f>IFERROR(VLOOKUP(K272,【参考】数式用２!$A$2:$AD$50,MATCH(N272,【参考】数式用２!$C$4:$AD$4,0)+2,0),"")</f>
        <v/>
      </c>
      <c r="P272" s="1063"/>
      <c r="Q272" s="1066" t="str">
        <f>IFERROR(VLOOKUP(K272,【参考】数式用２!$A$2:$AC$50,MATCH(P272,【参考】数式用２!$C$4:$AC$4,0)+2,0),"")</f>
        <v/>
      </c>
      <c r="R272" s="1069" t="s">
        <v>141</v>
      </c>
      <c r="S272" s="1072"/>
      <c r="T272" s="988" t="s">
        <v>217</v>
      </c>
      <c r="U272" s="1072"/>
      <c r="V272" s="988" t="s">
        <v>218</v>
      </c>
      <c r="W272" s="1072"/>
      <c r="X272" s="988" t="s">
        <v>217</v>
      </c>
      <c r="Y272" s="1072"/>
      <c r="Z272" s="988" t="s">
        <v>219</v>
      </c>
      <c r="AA272" s="988" t="s">
        <v>72</v>
      </c>
      <c r="AB272" s="988" t="str">
        <f>IF(S272&gt;=1,(W272*12+Y272)-(S272*12+U272)+1,"")</f>
        <v/>
      </c>
      <c r="AC272" s="991" t="s">
        <v>220</v>
      </c>
      <c r="AD272" s="982" t="str">
        <f>IFERROR(ROUNDDOWN(ROUND(L272*Q272,0),0)*AB272,"")</f>
        <v/>
      </c>
      <c r="AE272" s="985" t="str">
        <f>IFERROR(ROUNDDOWN(ROUNDDOWN(ROUND(L272*VLOOKUP(K272,【参考】数式用２!$A$2:$AC$50,MATCH("処遇改善加算Ⅳ",【参考】数式用２!$C$4:$O$4,0)+2,0),0),0)*AB272*0.5,0), "")</f>
        <v/>
      </c>
      <c r="AF272" s="1048"/>
      <c r="AG272" s="982" t="str">
        <f>IF(AND(AQ272&lt;&gt;"対象外", P272&lt;&gt;""),ROUNDDOWN(ROUND(L272*VLOOKUP(K272,【参考】数式用２!$A$2:$K$50,MATCH("ベア加算あり",【参考】数式用２!$C$4:$K$4,0)+2,0),0),0)*AB272,"")</f>
        <v/>
      </c>
      <c r="AH272" s="1051"/>
      <c r="AI272" s="1048"/>
      <c r="AJ272" s="1048"/>
      <c r="AK272" s="1054"/>
      <c r="AL272" s="1057"/>
      <c r="AM272" s="572" t="str">
        <f t="shared" ref="AM272" si="192">IF(Q272="","",IF(Q272&lt;O272,"！加算の要件上は問題ありませんが、令和６年度末の加算率と比較して、令和７年度の加算率が低くなっています。",""))</f>
        <v/>
      </c>
      <c r="AN272" s="326"/>
      <c r="AO272" s="1044" t="str">
        <f>IF(K272&lt;&gt;"","Q列に色付け","")</f>
        <v/>
      </c>
      <c r="AP272" s="1061" t="str">
        <f>IF(AND(AE272&lt;&gt;0,AE272&lt;&gt;""),IF(AF272="○","入力済","未入力"),"")</f>
        <v/>
      </c>
      <c r="AQ272" s="976" t="str">
        <f>IFERROR((VLOOKUP(N272, 【参考】数式用２!$BE$5:$BE$13, 1,FALSE)), "対象外")</f>
        <v>対象外</v>
      </c>
      <c r="AR272" s="736" t="str">
        <f>IF(AG272&lt;&gt;"",IF(AH272="○","入力済","未入力"),"")</f>
        <v/>
      </c>
      <c r="AS272" s="736" t="str">
        <f>IF(AND(P272&lt;&gt;"", AI272=""), "未入力", "入力済")</f>
        <v>入力済</v>
      </c>
      <c r="AT272" s="736" t="str">
        <f>IF(AND(P272&lt;&gt;"", P272&lt;&gt;"処遇改善加算Ⅳ", AJ272=""), "未入力", "入力済")</f>
        <v>入力済</v>
      </c>
      <c r="AU272" s="736" t="str">
        <f>IFERROR(VLOOKUP(K272, 【参考】数式用２!$BB$5:$BC$50, 2, FALSE), "")</f>
        <v/>
      </c>
      <c r="AV272" s="736" t="str">
        <f>IF(AND(P272&lt;&gt;"処遇改善加算Ⅲ",P272&lt;&gt;"処遇改善加算Ⅳ", P272&lt;&gt;"", AU272&lt;&gt;"対象外"), 1,"")</f>
        <v/>
      </c>
      <c r="AW272" s="736" t="str">
        <f>IFERROR("_"&amp;VLOOKUP(K272, 【参考】数式用２!$AG$2:$AH$50, 2, FALSE), "")</f>
        <v/>
      </c>
      <c r="AX272" s="1062" t="str">
        <f>IF(AND(P272="処遇改善加算Ⅰ", AL272=""), "未入力","入力済")</f>
        <v>入力済</v>
      </c>
      <c r="AY272" s="1043" t="str">
        <f>G272</f>
        <v/>
      </c>
      <c r="AZ272"/>
      <c r="BA272"/>
      <c r="BB272"/>
      <c r="BC272"/>
      <c r="BD272"/>
      <c r="BE272"/>
      <c r="BF272"/>
      <c r="BG272"/>
    </row>
    <row r="273" spans="1:59" ht="14.4" customHeight="1">
      <c r="A273" s="1076"/>
      <c r="B273" s="1002"/>
      <c r="C273" s="978"/>
      <c r="D273" s="978"/>
      <c r="E273" s="978"/>
      <c r="F273" s="1003"/>
      <c r="G273" s="1008"/>
      <c r="H273" s="1008"/>
      <c r="I273" s="1008"/>
      <c r="J273" s="1008"/>
      <c r="K273" s="1008"/>
      <c r="L273" s="1011"/>
      <c r="M273" s="1014"/>
      <c r="N273" s="995"/>
      <c r="O273" s="980"/>
      <c r="P273" s="1064"/>
      <c r="Q273" s="1067"/>
      <c r="R273" s="1070"/>
      <c r="S273" s="1073"/>
      <c r="T273" s="989"/>
      <c r="U273" s="1073"/>
      <c r="V273" s="989"/>
      <c r="W273" s="1073"/>
      <c r="X273" s="989"/>
      <c r="Y273" s="1073"/>
      <c r="Z273" s="989"/>
      <c r="AA273" s="989"/>
      <c r="AB273" s="989"/>
      <c r="AC273" s="992"/>
      <c r="AD273" s="983"/>
      <c r="AE273" s="986"/>
      <c r="AF273" s="1049"/>
      <c r="AG273" s="983"/>
      <c r="AH273" s="1052"/>
      <c r="AI273" s="1049"/>
      <c r="AJ273" s="1049"/>
      <c r="AK273" s="1055"/>
      <c r="AL273" s="1058"/>
      <c r="AM273" s="1046" t="str">
        <f t="shared" ref="AM273" si="193">IF(AND(P272&lt;&gt;"", OR(W272&lt;&gt;8,Y272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73" s="326"/>
      <c r="AO273" s="1044"/>
      <c r="AP273" s="1061"/>
      <c r="AQ273" s="977"/>
      <c r="AR273" s="736"/>
      <c r="AS273" s="736"/>
      <c r="AT273" s="736"/>
      <c r="AU273" s="736"/>
      <c r="AV273" s="736"/>
      <c r="AW273" s="736"/>
      <c r="AX273" s="1062"/>
      <c r="AY273" s="1044"/>
      <c r="AZ273"/>
      <c r="BA273"/>
      <c r="BB273"/>
      <c r="BC273"/>
      <c r="BD273"/>
      <c r="BE273"/>
      <c r="BF273"/>
      <c r="BG273"/>
    </row>
    <row r="274" spans="1:59" ht="14.4" customHeight="1">
      <c r="A274" s="1077"/>
      <c r="B274" s="1002"/>
      <c r="C274" s="978"/>
      <c r="D274" s="978"/>
      <c r="E274" s="978"/>
      <c r="F274" s="1003"/>
      <c r="G274" s="1008"/>
      <c r="H274" s="1008"/>
      <c r="I274" s="1008"/>
      <c r="J274" s="1008"/>
      <c r="K274" s="1008"/>
      <c r="L274" s="1011"/>
      <c r="M274" s="1014"/>
      <c r="N274" s="995"/>
      <c r="O274" s="980"/>
      <c r="P274" s="1064"/>
      <c r="Q274" s="1067"/>
      <c r="R274" s="1070"/>
      <c r="S274" s="1073"/>
      <c r="T274" s="989"/>
      <c r="U274" s="1073"/>
      <c r="V274" s="989"/>
      <c r="W274" s="1073"/>
      <c r="X274" s="989"/>
      <c r="Y274" s="1073"/>
      <c r="Z274" s="989"/>
      <c r="AA274" s="989"/>
      <c r="AB274" s="989"/>
      <c r="AC274" s="992"/>
      <c r="AD274" s="983"/>
      <c r="AE274" s="986"/>
      <c r="AF274" s="1049"/>
      <c r="AG274" s="983"/>
      <c r="AH274" s="1052"/>
      <c r="AI274" s="1049"/>
      <c r="AJ274" s="1049"/>
      <c r="AK274" s="1055"/>
      <c r="AL274" s="1058"/>
      <c r="AM274" s="1047"/>
      <c r="AN274" s="326"/>
      <c r="AO274" s="1044"/>
      <c r="AP274" s="1061"/>
      <c r="AQ274" s="977"/>
      <c r="AR274" s="736"/>
      <c r="AS274" s="736"/>
      <c r="AT274" s="736"/>
      <c r="AU274" s="736"/>
      <c r="AV274" s="736"/>
      <c r="AW274" s="736"/>
      <c r="AX274" s="1062"/>
      <c r="AY274" s="1044"/>
      <c r="AZ274"/>
      <c r="BA274"/>
      <c r="BB274"/>
      <c r="BC274"/>
      <c r="BD274"/>
      <c r="BE274"/>
      <c r="BF274"/>
      <c r="BG274"/>
    </row>
    <row r="275" spans="1:59" ht="30" customHeight="1" thickBot="1">
      <c r="A275" s="1078"/>
      <c r="B275" s="1016"/>
      <c r="C275" s="1017"/>
      <c r="D275" s="1017"/>
      <c r="E275" s="1017"/>
      <c r="F275" s="1018"/>
      <c r="G275" s="1019"/>
      <c r="H275" s="1019"/>
      <c r="I275" s="1019"/>
      <c r="J275" s="1019"/>
      <c r="K275" s="1019"/>
      <c r="L275" s="1020"/>
      <c r="M275" s="1021"/>
      <c r="N275" s="996"/>
      <c r="O275" s="981"/>
      <c r="P275" s="1065"/>
      <c r="Q275" s="1068"/>
      <c r="R275" s="1071"/>
      <c r="S275" s="1074"/>
      <c r="T275" s="990"/>
      <c r="U275" s="1074"/>
      <c r="V275" s="990"/>
      <c r="W275" s="1074"/>
      <c r="X275" s="990"/>
      <c r="Y275" s="1074"/>
      <c r="Z275" s="990"/>
      <c r="AA275" s="990"/>
      <c r="AB275" s="990"/>
      <c r="AC275" s="993"/>
      <c r="AD275" s="984"/>
      <c r="AE275" s="987"/>
      <c r="AF275" s="1050"/>
      <c r="AG275" s="984"/>
      <c r="AH275" s="1053"/>
      <c r="AI275" s="1050"/>
      <c r="AJ275" s="1050"/>
      <c r="AK275" s="1056"/>
      <c r="AL275" s="1059"/>
      <c r="AM275" s="573" t="str">
        <f t="shared" ref="AM275" si="194">IF(P272="","",
IF(OR(AF272="",
AND(AG272&lt;&gt;"",AH272=""),
AND(P272&lt;&gt;"",AI272=""),
AND(P272&lt;&gt;"処遇改善加算Ⅳ",AJ272=""),
AND(OR(P272="処遇改善加算Ⅰ",P272="処遇改善加算Ⅱ"),AU272="対象",AK272=""),
AND(P272="処遇改善加算Ⅰ",AL272="")),
"！記入が必要な欄（オレンジ色のセル）に空欄があります。空欄を埋めてください。",""))</f>
        <v/>
      </c>
      <c r="AN275" s="326"/>
      <c r="AO275" s="1044"/>
      <c r="AP275" s="1061"/>
      <c r="AQ275" s="1060"/>
      <c r="AR275" s="736"/>
      <c r="AS275" s="736"/>
      <c r="AT275" s="736"/>
      <c r="AU275" s="736"/>
      <c r="AV275" s="736"/>
      <c r="AW275" s="736"/>
      <c r="AX275" s="1062"/>
      <c r="AY275" s="1045"/>
      <c r="AZ275"/>
      <c r="BA275"/>
      <c r="BB275"/>
      <c r="BC275"/>
      <c r="BD275"/>
      <c r="BE275"/>
      <c r="BF275"/>
      <c r="BG275"/>
    </row>
    <row r="276" spans="1:59" ht="30" customHeight="1">
      <c r="A276" s="1075">
        <v>67</v>
      </c>
      <c r="B276" s="999" t="str">
        <f>IF(基本情報入力シート!B105="", "",基本情報入力シート!B105)</f>
        <v/>
      </c>
      <c r="C276" s="1000"/>
      <c r="D276" s="1000"/>
      <c r="E276" s="1000"/>
      <c r="F276" s="1001"/>
      <c r="G276" s="1007" t="str">
        <f>IF(基本情報入力シート!L105="", "",基本情報入力シート!L105)</f>
        <v/>
      </c>
      <c r="H276" s="1007" t="str">
        <f>IF(基本情報入力シート!Q105="", "",基本情報入力シート!Q105)</f>
        <v/>
      </c>
      <c r="I276" s="1007" t="str">
        <f>IF(基本情報入力シート!V105="", "",基本情報入力シート!V105)</f>
        <v/>
      </c>
      <c r="J276" s="1007" t="str">
        <f>IF(基本情報入力シート!W105="", "",基本情報入力シート!W105)</f>
        <v/>
      </c>
      <c r="K276" s="1007" t="str">
        <f>IF(基本情報入力シート!X105="", "",基本情報入力シート!X105)</f>
        <v/>
      </c>
      <c r="L276" s="1010" t="str">
        <f>IF(基本情報入力シート!AC105=0, "",基本情報入力シート!AC105)</f>
        <v/>
      </c>
      <c r="M276" s="1013"/>
      <c r="N276" s="994"/>
      <c r="O276" s="979" t="str">
        <f>IFERROR(VLOOKUP(K276,【参考】数式用２!$A$2:$AD$50,MATCH(N276,【参考】数式用２!$C$4:$AD$4,0)+2,0),"")</f>
        <v/>
      </c>
      <c r="P276" s="1063"/>
      <c r="Q276" s="1066" t="str">
        <f>IFERROR(VLOOKUP(K276,【参考】数式用２!$A$2:$AC$50,MATCH(P276,【参考】数式用２!$C$4:$AC$4,0)+2,0),"")</f>
        <v/>
      </c>
      <c r="R276" s="1069" t="s">
        <v>141</v>
      </c>
      <c r="S276" s="1072"/>
      <c r="T276" s="988" t="s">
        <v>217</v>
      </c>
      <c r="U276" s="1072"/>
      <c r="V276" s="988" t="s">
        <v>218</v>
      </c>
      <c r="W276" s="1072"/>
      <c r="X276" s="988" t="s">
        <v>217</v>
      </c>
      <c r="Y276" s="1072"/>
      <c r="Z276" s="988" t="s">
        <v>219</v>
      </c>
      <c r="AA276" s="988" t="s">
        <v>72</v>
      </c>
      <c r="AB276" s="988" t="str">
        <f>IF(S276&gt;=1,(W276*12+Y276)-(S276*12+U276)+1,"")</f>
        <v/>
      </c>
      <c r="AC276" s="991" t="s">
        <v>220</v>
      </c>
      <c r="AD276" s="982" t="str">
        <f>IFERROR(ROUNDDOWN(ROUND(L276*Q276,0),0)*AB276,"")</f>
        <v/>
      </c>
      <c r="AE276" s="985" t="str">
        <f>IFERROR(ROUNDDOWN(ROUNDDOWN(ROUND(L276*VLOOKUP(K276,【参考】数式用２!$A$2:$AC$50,MATCH("処遇改善加算Ⅳ",【参考】数式用２!$C$4:$O$4,0)+2,0),0),0)*AB276*0.5,0), "")</f>
        <v/>
      </c>
      <c r="AF276" s="1048"/>
      <c r="AG276" s="982" t="str">
        <f>IF(AND(AQ276&lt;&gt;"対象外", P276&lt;&gt;""),ROUNDDOWN(ROUND(L276*VLOOKUP(K276,【参考】数式用２!$A$2:$K$50,MATCH("ベア加算あり",【参考】数式用２!$C$4:$K$4,0)+2,0),0),0)*AB276,"")</f>
        <v/>
      </c>
      <c r="AH276" s="1051"/>
      <c r="AI276" s="1048"/>
      <c r="AJ276" s="1048"/>
      <c r="AK276" s="1054"/>
      <c r="AL276" s="1057"/>
      <c r="AM276" s="572" t="str">
        <f t="shared" ref="AM276" si="195">IF(Q276="","",IF(Q276&lt;O276,"！加算の要件上は問題ありませんが、令和６年度末の加算率と比較して、令和７年度の加算率が低くなっています。",""))</f>
        <v/>
      </c>
      <c r="AN276" s="326"/>
      <c r="AO276" s="1043" t="str">
        <f>IF(K276&lt;&gt;"","Q列に色付け","")</f>
        <v/>
      </c>
      <c r="AP276" s="1061" t="str">
        <f>IF(AND(AE276&lt;&gt;0,AE276&lt;&gt;""),IF(AF276="○","入力済","未入力"),"")</f>
        <v/>
      </c>
      <c r="AQ276" s="976" t="str">
        <f>IFERROR((VLOOKUP(N276, 【参考】数式用２!$BE$5:$BE$13, 1,FALSE)), "対象外")</f>
        <v>対象外</v>
      </c>
      <c r="AR276" s="736" t="str">
        <f>IF(AG276&lt;&gt;"",IF(AH276="○","入力済","未入力"),"")</f>
        <v/>
      </c>
      <c r="AS276" s="736" t="str">
        <f>IF(AND(P276&lt;&gt;"", AI276=""), "未入力", "入力済")</f>
        <v>入力済</v>
      </c>
      <c r="AT276" s="736" t="str">
        <f>IF(AND(P276&lt;&gt;"", P276&lt;&gt;"処遇改善加算Ⅳ", AJ276=""), "未入力", "入力済")</f>
        <v>入力済</v>
      </c>
      <c r="AU276" s="736" t="str">
        <f>IFERROR(VLOOKUP(K276, 【参考】数式用２!$BB$5:$BC$50, 2, FALSE), "")</f>
        <v/>
      </c>
      <c r="AV276" s="736" t="str">
        <f>IF(AND(P276&lt;&gt;"処遇改善加算Ⅲ",P276&lt;&gt;"処遇改善加算Ⅳ", P276&lt;&gt;"", AU276&lt;&gt;"対象外"), 1,"")</f>
        <v/>
      </c>
      <c r="AW276" s="736" t="str">
        <f>IFERROR("_"&amp;VLOOKUP(K276, 【参考】数式用２!$AG$2:$AH$50, 2, FALSE), "")</f>
        <v/>
      </c>
      <c r="AX276" s="1062" t="str">
        <f>IF(AND(P276="処遇改善加算Ⅰ", AL276=""), "未入力","入力済")</f>
        <v>入力済</v>
      </c>
      <c r="AY276" s="1043" t="str">
        <f>G276</f>
        <v/>
      </c>
      <c r="AZ276"/>
      <c r="BA276"/>
      <c r="BB276"/>
      <c r="BC276"/>
      <c r="BD276"/>
      <c r="BE276"/>
      <c r="BF276"/>
      <c r="BG276"/>
    </row>
    <row r="277" spans="1:59" ht="14.4" customHeight="1">
      <c r="A277" s="1076"/>
      <c r="B277" s="1002"/>
      <c r="C277" s="978"/>
      <c r="D277" s="978"/>
      <c r="E277" s="978"/>
      <c r="F277" s="1003"/>
      <c r="G277" s="1008"/>
      <c r="H277" s="1008"/>
      <c r="I277" s="1008"/>
      <c r="J277" s="1008"/>
      <c r="K277" s="1008"/>
      <c r="L277" s="1011"/>
      <c r="M277" s="1014"/>
      <c r="N277" s="995"/>
      <c r="O277" s="980"/>
      <c r="P277" s="1064"/>
      <c r="Q277" s="1067"/>
      <c r="R277" s="1070"/>
      <c r="S277" s="1073"/>
      <c r="T277" s="989"/>
      <c r="U277" s="1073"/>
      <c r="V277" s="989"/>
      <c r="W277" s="1073"/>
      <c r="X277" s="989"/>
      <c r="Y277" s="1073"/>
      <c r="Z277" s="989"/>
      <c r="AA277" s="989"/>
      <c r="AB277" s="989"/>
      <c r="AC277" s="992"/>
      <c r="AD277" s="983"/>
      <c r="AE277" s="986"/>
      <c r="AF277" s="1049"/>
      <c r="AG277" s="983"/>
      <c r="AH277" s="1052"/>
      <c r="AI277" s="1049"/>
      <c r="AJ277" s="1049"/>
      <c r="AK277" s="1055"/>
      <c r="AL277" s="1058"/>
      <c r="AM277" s="1046" t="str">
        <f t="shared" ref="AM277" si="196">IF(AND(P276&lt;&gt;"", OR(W276&lt;&gt;8,Y276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77" s="326"/>
      <c r="AO277" s="1044"/>
      <c r="AP277" s="1061"/>
      <c r="AQ277" s="977"/>
      <c r="AR277" s="736"/>
      <c r="AS277" s="736"/>
      <c r="AT277" s="736"/>
      <c r="AU277" s="736"/>
      <c r="AV277" s="736"/>
      <c r="AW277" s="736"/>
      <c r="AX277" s="1062"/>
      <c r="AY277" s="1044"/>
      <c r="AZ277"/>
      <c r="BA277"/>
      <c r="BB277"/>
      <c r="BC277"/>
      <c r="BD277"/>
      <c r="BE277"/>
      <c r="BF277"/>
      <c r="BG277"/>
    </row>
    <row r="278" spans="1:59" ht="14.4" customHeight="1">
      <c r="A278" s="1077"/>
      <c r="B278" s="1002"/>
      <c r="C278" s="978"/>
      <c r="D278" s="978"/>
      <c r="E278" s="978"/>
      <c r="F278" s="1003"/>
      <c r="G278" s="1008"/>
      <c r="H278" s="1008"/>
      <c r="I278" s="1008"/>
      <c r="J278" s="1008"/>
      <c r="K278" s="1008"/>
      <c r="L278" s="1011"/>
      <c r="M278" s="1014"/>
      <c r="N278" s="995"/>
      <c r="O278" s="980"/>
      <c r="P278" s="1064"/>
      <c r="Q278" s="1067"/>
      <c r="R278" s="1070"/>
      <c r="S278" s="1073"/>
      <c r="T278" s="989"/>
      <c r="U278" s="1073"/>
      <c r="V278" s="989"/>
      <c r="W278" s="1073"/>
      <c r="X278" s="989"/>
      <c r="Y278" s="1073"/>
      <c r="Z278" s="989"/>
      <c r="AA278" s="989"/>
      <c r="AB278" s="989"/>
      <c r="AC278" s="992"/>
      <c r="AD278" s="983"/>
      <c r="AE278" s="986"/>
      <c r="AF278" s="1049"/>
      <c r="AG278" s="983"/>
      <c r="AH278" s="1052"/>
      <c r="AI278" s="1049"/>
      <c r="AJ278" s="1049"/>
      <c r="AK278" s="1055"/>
      <c r="AL278" s="1058"/>
      <c r="AM278" s="1047"/>
      <c r="AN278" s="326"/>
      <c r="AO278" s="1044"/>
      <c r="AP278" s="1061"/>
      <c r="AQ278" s="977"/>
      <c r="AR278" s="736"/>
      <c r="AS278" s="736"/>
      <c r="AT278" s="736"/>
      <c r="AU278" s="736"/>
      <c r="AV278" s="736"/>
      <c r="AW278" s="736"/>
      <c r="AX278" s="1062"/>
      <c r="AY278" s="1044"/>
      <c r="AZ278"/>
      <c r="BA278"/>
      <c r="BB278"/>
      <c r="BC278"/>
      <c r="BD278"/>
      <c r="BE278"/>
      <c r="BF278"/>
      <c r="BG278"/>
    </row>
    <row r="279" spans="1:59" ht="30" customHeight="1" thickBot="1">
      <c r="A279" s="1078"/>
      <c r="B279" s="1016"/>
      <c r="C279" s="1017"/>
      <c r="D279" s="1017"/>
      <c r="E279" s="1017"/>
      <c r="F279" s="1018"/>
      <c r="G279" s="1019"/>
      <c r="H279" s="1019"/>
      <c r="I279" s="1019"/>
      <c r="J279" s="1019"/>
      <c r="K279" s="1019"/>
      <c r="L279" s="1020"/>
      <c r="M279" s="1021"/>
      <c r="N279" s="996"/>
      <c r="O279" s="981"/>
      <c r="P279" s="1065"/>
      <c r="Q279" s="1068"/>
      <c r="R279" s="1071"/>
      <c r="S279" s="1074"/>
      <c r="T279" s="990"/>
      <c r="U279" s="1074"/>
      <c r="V279" s="990"/>
      <c r="W279" s="1074"/>
      <c r="X279" s="990"/>
      <c r="Y279" s="1074"/>
      <c r="Z279" s="990"/>
      <c r="AA279" s="990"/>
      <c r="AB279" s="990"/>
      <c r="AC279" s="993"/>
      <c r="AD279" s="984"/>
      <c r="AE279" s="987"/>
      <c r="AF279" s="1050"/>
      <c r="AG279" s="984"/>
      <c r="AH279" s="1053"/>
      <c r="AI279" s="1050"/>
      <c r="AJ279" s="1050"/>
      <c r="AK279" s="1056"/>
      <c r="AL279" s="1059"/>
      <c r="AM279" s="573" t="str">
        <f t="shared" ref="AM279" si="197">IF(P276="","",
IF(OR(AF276="",
AND(AG276&lt;&gt;"",AH276=""),
AND(P276&lt;&gt;"",AI276=""),
AND(P276&lt;&gt;"処遇改善加算Ⅳ",AJ276=""),
AND(OR(P276="処遇改善加算Ⅰ",P276="処遇改善加算Ⅱ"),AU276="対象",AK276=""),
AND(P276="処遇改善加算Ⅰ",AL276="")),
"！記入が必要な欄（オレンジ色のセル）に空欄があります。空欄を埋めてください。",""))</f>
        <v/>
      </c>
      <c r="AN279" s="326"/>
      <c r="AO279" s="1045"/>
      <c r="AP279" s="1061"/>
      <c r="AQ279" s="1060"/>
      <c r="AR279" s="736"/>
      <c r="AS279" s="736"/>
      <c r="AT279" s="736"/>
      <c r="AU279" s="736"/>
      <c r="AV279" s="736"/>
      <c r="AW279" s="736"/>
      <c r="AX279" s="1062"/>
      <c r="AY279" s="1045"/>
      <c r="AZ279"/>
      <c r="BA279"/>
      <c r="BB279"/>
      <c r="BC279"/>
      <c r="BD279"/>
      <c r="BE279"/>
      <c r="BF279"/>
      <c r="BG279"/>
    </row>
    <row r="280" spans="1:59" ht="30" customHeight="1">
      <c r="A280" s="1075">
        <v>68</v>
      </c>
      <c r="B280" s="999" t="str">
        <f>IF(基本情報入力シート!B106="", "",基本情報入力シート!B106)</f>
        <v/>
      </c>
      <c r="C280" s="1000"/>
      <c r="D280" s="1000"/>
      <c r="E280" s="1000"/>
      <c r="F280" s="1001"/>
      <c r="G280" s="1007" t="str">
        <f>IF(基本情報入力シート!L106="", "",基本情報入力シート!L106)</f>
        <v/>
      </c>
      <c r="H280" s="1007" t="str">
        <f>IF(基本情報入力シート!Q106="", "",基本情報入力シート!Q106)</f>
        <v/>
      </c>
      <c r="I280" s="1007" t="str">
        <f>IF(基本情報入力シート!V106="", "",基本情報入力シート!V106)</f>
        <v/>
      </c>
      <c r="J280" s="1007" t="str">
        <f>IF(基本情報入力シート!W106="", "",基本情報入力シート!W106)</f>
        <v/>
      </c>
      <c r="K280" s="1007" t="str">
        <f>IF(基本情報入力シート!X106="", "",基本情報入力シート!X106)</f>
        <v/>
      </c>
      <c r="L280" s="1010" t="str">
        <f>IF(基本情報入力シート!AC106=0, "",基本情報入力シート!AC106)</f>
        <v/>
      </c>
      <c r="M280" s="1013"/>
      <c r="N280" s="994"/>
      <c r="O280" s="979" t="str">
        <f>IFERROR(VLOOKUP(K280,【参考】数式用２!$A$2:$AD$50,MATCH(N280,【参考】数式用２!$C$4:$AD$4,0)+2,0),"")</f>
        <v/>
      </c>
      <c r="P280" s="1063"/>
      <c r="Q280" s="1066" t="str">
        <f>IFERROR(VLOOKUP(K280,【参考】数式用２!$A$2:$AC$50,MATCH(P280,【参考】数式用２!$C$4:$AC$4,0)+2,0),"")</f>
        <v/>
      </c>
      <c r="R280" s="1069" t="s">
        <v>141</v>
      </c>
      <c r="S280" s="1072"/>
      <c r="T280" s="988" t="s">
        <v>217</v>
      </c>
      <c r="U280" s="1072"/>
      <c r="V280" s="988" t="s">
        <v>218</v>
      </c>
      <c r="W280" s="1072"/>
      <c r="X280" s="988" t="s">
        <v>217</v>
      </c>
      <c r="Y280" s="1072"/>
      <c r="Z280" s="988" t="s">
        <v>219</v>
      </c>
      <c r="AA280" s="988" t="s">
        <v>72</v>
      </c>
      <c r="AB280" s="988" t="str">
        <f>IF(S280&gt;=1,(W280*12+Y280)-(S280*12+U280)+1,"")</f>
        <v/>
      </c>
      <c r="AC280" s="991" t="s">
        <v>220</v>
      </c>
      <c r="AD280" s="982" t="str">
        <f>IFERROR(ROUNDDOWN(ROUND(L280*Q280,0),0)*AB280,"")</f>
        <v/>
      </c>
      <c r="AE280" s="985" t="str">
        <f>IFERROR(ROUNDDOWN(ROUNDDOWN(ROUND(L280*VLOOKUP(K280,【参考】数式用２!$A$2:$AC$50,MATCH("処遇改善加算Ⅳ",【参考】数式用２!$C$4:$O$4,0)+2,0),0),0)*AB280*0.5,0), "")</f>
        <v/>
      </c>
      <c r="AF280" s="1048"/>
      <c r="AG280" s="982" t="str">
        <f>IF(AND(AQ280&lt;&gt;"対象外", P280&lt;&gt;""),ROUNDDOWN(ROUND(L280*VLOOKUP(K280,【参考】数式用２!$A$2:$K$50,MATCH("ベア加算あり",【参考】数式用２!$C$4:$K$4,0)+2,0),0),0)*AB280,"")</f>
        <v/>
      </c>
      <c r="AH280" s="1051"/>
      <c r="AI280" s="1048"/>
      <c r="AJ280" s="1048"/>
      <c r="AK280" s="1054"/>
      <c r="AL280" s="1057"/>
      <c r="AM280" s="572" t="str">
        <f t="shared" ref="AM280" si="198">IF(Q280="","",IF(Q280&lt;O280,"！加算の要件上は問題ありませんが、令和６年度末の加算率と比較して、令和７年度の加算率が低くなっています。",""))</f>
        <v/>
      </c>
      <c r="AN280" s="326"/>
      <c r="AO280" s="1044" t="str">
        <f>IF(K280&lt;&gt;"","Q列に色付け","")</f>
        <v/>
      </c>
      <c r="AP280" s="1061" t="str">
        <f>IF(AND(AE280&lt;&gt;0,AE280&lt;&gt;""),IF(AF280="○","入力済","未入力"),"")</f>
        <v/>
      </c>
      <c r="AQ280" s="976" t="str">
        <f>IFERROR((VLOOKUP(N280, 【参考】数式用２!$BE$5:$BE$13, 1,FALSE)), "対象外")</f>
        <v>対象外</v>
      </c>
      <c r="AR280" s="736" t="str">
        <f>IF(AG280&lt;&gt;"",IF(AH280="○","入力済","未入力"),"")</f>
        <v/>
      </c>
      <c r="AS280" s="736" t="str">
        <f>IF(AND(P280&lt;&gt;"", AI280=""), "未入力", "入力済")</f>
        <v>入力済</v>
      </c>
      <c r="AT280" s="736" t="str">
        <f>IF(AND(P280&lt;&gt;"", P280&lt;&gt;"処遇改善加算Ⅳ", AJ280=""), "未入力", "入力済")</f>
        <v>入力済</v>
      </c>
      <c r="AU280" s="736" t="str">
        <f>IFERROR(VLOOKUP(K280, 【参考】数式用２!$BB$5:$BC$50, 2, FALSE), "")</f>
        <v/>
      </c>
      <c r="AV280" s="736" t="str">
        <f>IF(AND(P280&lt;&gt;"処遇改善加算Ⅲ",P280&lt;&gt;"処遇改善加算Ⅳ", P280&lt;&gt;"", AU280&lt;&gt;"対象外"), 1,"")</f>
        <v/>
      </c>
      <c r="AW280" s="736" t="str">
        <f>IFERROR("_"&amp;VLOOKUP(K280, 【参考】数式用２!$AG$2:$AH$50, 2, FALSE), "")</f>
        <v/>
      </c>
      <c r="AX280" s="1062" t="str">
        <f>IF(AND(P280="処遇改善加算Ⅰ", AL280=""), "未入力","入力済")</f>
        <v>入力済</v>
      </c>
      <c r="AY280" s="1043" t="str">
        <f>G280</f>
        <v/>
      </c>
      <c r="AZ280"/>
      <c r="BA280"/>
      <c r="BB280"/>
      <c r="BC280"/>
      <c r="BD280"/>
      <c r="BE280"/>
      <c r="BF280"/>
      <c r="BG280"/>
    </row>
    <row r="281" spans="1:59" ht="14.4" customHeight="1">
      <c r="A281" s="1076"/>
      <c r="B281" s="1002"/>
      <c r="C281" s="978"/>
      <c r="D281" s="978"/>
      <c r="E281" s="978"/>
      <c r="F281" s="1003"/>
      <c r="G281" s="1008"/>
      <c r="H281" s="1008"/>
      <c r="I281" s="1008"/>
      <c r="J281" s="1008"/>
      <c r="K281" s="1008"/>
      <c r="L281" s="1011"/>
      <c r="M281" s="1014"/>
      <c r="N281" s="995"/>
      <c r="O281" s="980"/>
      <c r="P281" s="1064"/>
      <c r="Q281" s="1067"/>
      <c r="R281" s="1070"/>
      <c r="S281" s="1073"/>
      <c r="T281" s="989"/>
      <c r="U281" s="1073"/>
      <c r="V281" s="989"/>
      <c r="W281" s="1073"/>
      <c r="X281" s="989"/>
      <c r="Y281" s="1073"/>
      <c r="Z281" s="989"/>
      <c r="AA281" s="989"/>
      <c r="AB281" s="989"/>
      <c r="AC281" s="992"/>
      <c r="AD281" s="983"/>
      <c r="AE281" s="986"/>
      <c r="AF281" s="1049"/>
      <c r="AG281" s="983"/>
      <c r="AH281" s="1052"/>
      <c r="AI281" s="1049"/>
      <c r="AJ281" s="1049"/>
      <c r="AK281" s="1055"/>
      <c r="AL281" s="1058"/>
      <c r="AM281" s="1046" t="str">
        <f t="shared" ref="AM281" si="199">IF(AND(P280&lt;&gt;"", OR(W280&lt;&gt;8,Y280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1" s="326"/>
      <c r="AO281" s="1044"/>
      <c r="AP281" s="1061"/>
      <c r="AQ281" s="977"/>
      <c r="AR281" s="736"/>
      <c r="AS281" s="736"/>
      <c r="AT281" s="736"/>
      <c r="AU281" s="736"/>
      <c r="AV281" s="736"/>
      <c r="AW281" s="736"/>
      <c r="AX281" s="1062"/>
      <c r="AY281" s="1044"/>
      <c r="AZ281"/>
      <c r="BA281"/>
      <c r="BB281"/>
      <c r="BC281"/>
      <c r="BD281"/>
      <c r="BE281"/>
      <c r="BF281"/>
      <c r="BG281"/>
    </row>
    <row r="282" spans="1:59" ht="14.4" customHeight="1">
      <c r="A282" s="1077"/>
      <c r="B282" s="1002"/>
      <c r="C282" s="978"/>
      <c r="D282" s="978"/>
      <c r="E282" s="978"/>
      <c r="F282" s="1003"/>
      <c r="G282" s="1008"/>
      <c r="H282" s="1008"/>
      <c r="I282" s="1008"/>
      <c r="J282" s="1008"/>
      <c r="K282" s="1008"/>
      <c r="L282" s="1011"/>
      <c r="M282" s="1014"/>
      <c r="N282" s="995"/>
      <c r="O282" s="980"/>
      <c r="P282" s="1064"/>
      <c r="Q282" s="1067"/>
      <c r="R282" s="1070"/>
      <c r="S282" s="1073"/>
      <c r="T282" s="989"/>
      <c r="U282" s="1073"/>
      <c r="V282" s="989"/>
      <c r="W282" s="1073"/>
      <c r="X282" s="989"/>
      <c r="Y282" s="1073"/>
      <c r="Z282" s="989"/>
      <c r="AA282" s="989"/>
      <c r="AB282" s="989"/>
      <c r="AC282" s="992"/>
      <c r="AD282" s="983"/>
      <c r="AE282" s="986"/>
      <c r="AF282" s="1049"/>
      <c r="AG282" s="983"/>
      <c r="AH282" s="1052"/>
      <c r="AI282" s="1049"/>
      <c r="AJ282" s="1049"/>
      <c r="AK282" s="1055"/>
      <c r="AL282" s="1058"/>
      <c r="AM282" s="1047"/>
      <c r="AN282" s="326"/>
      <c r="AO282" s="1044"/>
      <c r="AP282" s="1061"/>
      <c r="AQ282" s="977"/>
      <c r="AR282" s="736"/>
      <c r="AS282" s="736"/>
      <c r="AT282" s="736"/>
      <c r="AU282" s="736"/>
      <c r="AV282" s="736"/>
      <c r="AW282" s="736"/>
      <c r="AX282" s="1062"/>
      <c r="AY282" s="1044"/>
      <c r="AZ282"/>
      <c r="BA282"/>
      <c r="BB282"/>
      <c r="BC282"/>
      <c r="BD282"/>
      <c r="BE282"/>
      <c r="BF282"/>
      <c r="BG282"/>
    </row>
    <row r="283" spans="1:59" ht="30" customHeight="1" thickBot="1">
      <c r="A283" s="1078"/>
      <c r="B283" s="1016"/>
      <c r="C283" s="1017"/>
      <c r="D283" s="1017"/>
      <c r="E283" s="1017"/>
      <c r="F283" s="1018"/>
      <c r="G283" s="1019"/>
      <c r="H283" s="1019"/>
      <c r="I283" s="1019"/>
      <c r="J283" s="1019"/>
      <c r="K283" s="1019"/>
      <c r="L283" s="1020"/>
      <c r="M283" s="1021"/>
      <c r="N283" s="996"/>
      <c r="O283" s="981"/>
      <c r="P283" s="1065"/>
      <c r="Q283" s="1068"/>
      <c r="R283" s="1071"/>
      <c r="S283" s="1074"/>
      <c r="T283" s="990"/>
      <c r="U283" s="1074"/>
      <c r="V283" s="990"/>
      <c r="W283" s="1074"/>
      <c r="X283" s="990"/>
      <c r="Y283" s="1074"/>
      <c r="Z283" s="990"/>
      <c r="AA283" s="990"/>
      <c r="AB283" s="990"/>
      <c r="AC283" s="993"/>
      <c r="AD283" s="984"/>
      <c r="AE283" s="987"/>
      <c r="AF283" s="1050"/>
      <c r="AG283" s="984"/>
      <c r="AH283" s="1053"/>
      <c r="AI283" s="1050"/>
      <c r="AJ283" s="1050"/>
      <c r="AK283" s="1056"/>
      <c r="AL283" s="1059"/>
      <c r="AM283" s="573" t="str">
        <f t="shared" ref="AM283" si="200">IF(P280="","",
IF(OR(AF280="",
AND(AG280&lt;&gt;"",AH280=""),
AND(P280&lt;&gt;"",AI280=""),
AND(P280&lt;&gt;"処遇改善加算Ⅳ",AJ280=""),
AND(OR(P280="処遇改善加算Ⅰ",P280="処遇改善加算Ⅱ"),AU280="対象",AK280=""),
AND(P280="処遇改善加算Ⅰ",AL280="")),
"！記入が必要な欄（オレンジ色のセル）に空欄があります。空欄を埋めてください。",""))</f>
        <v/>
      </c>
      <c r="AN283" s="326"/>
      <c r="AO283" s="1045"/>
      <c r="AP283" s="1061"/>
      <c r="AQ283" s="1060"/>
      <c r="AR283" s="736"/>
      <c r="AS283" s="736"/>
      <c r="AT283" s="736"/>
      <c r="AU283" s="736"/>
      <c r="AV283" s="736"/>
      <c r="AW283" s="736"/>
      <c r="AX283" s="1062"/>
      <c r="AY283" s="1045"/>
      <c r="AZ283"/>
      <c r="BA283"/>
      <c r="BB283"/>
      <c r="BC283"/>
      <c r="BD283"/>
      <c r="BE283"/>
      <c r="BF283"/>
      <c r="BG283"/>
    </row>
    <row r="284" spans="1:59" ht="30" customHeight="1">
      <c r="A284" s="1075">
        <v>69</v>
      </c>
      <c r="B284" s="999" t="str">
        <f>IF(基本情報入力シート!B107="", "",基本情報入力シート!B107)</f>
        <v/>
      </c>
      <c r="C284" s="1000"/>
      <c r="D284" s="1000"/>
      <c r="E284" s="1000"/>
      <c r="F284" s="1001"/>
      <c r="G284" s="1007" t="str">
        <f>IF(基本情報入力シート!L107="", "",基本情報入力シート!L107)</f>
        <v/>
      </c>
      <c r="H284" s="1007" t="str">
        <f>IF(基本情報入力シート!Q107="", "",基本情報入力シート!Q107)</f>
        <v/>
      </c>
      <c r="I284" s="1007" t="str">
        <f>IF(基本情報入力シート!V107="", "",基本情報入力シート!V107)</f>
        <v/>
      </c>
      <c r="J284" s="1007" t="str">
        <f>IF(基本情報入力シート!W107="", "",基本情報入力シート!W107)</f>
        <v/>
      </c>
      <c r="K284" s="1007" t="str">
        <f>IF(基本情報入力シート!X107="", "",基本情報入力シート!X107)</f>
        <v/>
      </c>
      <c r="L284" s="1010" t="str">
        <f>IF(基本情報入力シート!AC107=0, "",基本情報入力シート!AC107)</f>
        <v/>
      </c>
      <c r="M284" s="1013"/>
      <c r="N284" s="994"/>
      <c r="O284" s="979" t="str">
        <f>IFERROR(VLOOKUP(K284,【参考】数式用２!$A$2:$AD$50,MATCH(N284,【参考】数式用２!$C$4:$AD$4,0)+2,0),"")</f>
        <v/>
      </c>
      <c r="P284" s="1063"/>
      <c r="Q284" s="1066" t="str">
        <f>IFERROR(VLOOKUP(K284,【参考】数式用２!$A$2:$AC$50,MATCH(P284,【参考】数式用２!$C$4:$AC$4,0)+2,0),"")</f>
        <v/>
      </c>
      <c r="R284" s="1069" t="s">
        <v>141</v>
      </c>
      <c r="S284" s="1072"/>
      <c r="T284" s="988" t="s">
        <v>217</v>
      </c>
      <c r="U284" s="1072"/>
      <c r="V284" s="988" t="s">
        <v>218</v>
      </c>
      <c r="W284" s="1072"/>
      <c r="X284" s="988" t="s">
        <v>217</v>
      </c>
      <c r="Y284" s="1072"/>
      <c r="Z284" s="988" t="s">
        <v>219</v>
      </c>
      <c r="AA284" s="988" t="s">
        <v>72</v>
      </c>
      <c r="AB284" s="988" t="str">
        <f>IF(S284&gt;=1,(W284*12+Y284)-(S284*12+U284)+1,"")</f>
        <v/>
      </c>
      <c r="AC284" s="991" t="s">
        <v>220</v>
      </c>
      <c r="AD284" s="982" t="str">
        <f>IFERROR(ROUNDDOWN(ROUND(L284*Q284,0),0)*AB284,"")</f>
        <v/>
      </c>
      <c r="AE284" s="985" t="str">
        <f>IFERROR(ROUNDDOWN(ROUNDDOWN(ROUND(L284*VLOOKUP(K284,【参考】数式用２!$A$2:$AC$50,MATCH("処遇改善加算Ⅳ",【参考】数式用２!$C$4:$O$4,0)+2,0),0),0)*AB284*0.5,0), "")</f>
        <v/>
      </c>
      <c r="AF284" s="1048"/>
      <c r="AG284" s="982" t="str">
        <f>IF(AND(AQ284&lt;&gt;"対象外", P284&lt;&gt;""),ROUNDDOWN(ROUND(L284*VLOOKUP(K284,【参考】数式用２!$A$2:$K$50,MATCH("ベア加算あり",【参考】数式用２!$C$4:$K$4,0)+2,0),0),0)*AB284,"")</f>
        <v/>
      </c>
      <c r="AH284" s="1051"/>
      <c r="AI284" s="1048"/>
      <c r="AJ284" s="1048"/>
      <c r="AK284" s="1054"/>
      <c r="AL284" s="1057"/>
      <c r="AM284" s="572" t="str">
        <f t="shared" ref="AM284" si="201">IF(Q284="","",IF(Q284&lt;O284,"！加算の要件上は問題ありませんが、令和６年度末の加算率と比較して、令和７年度の加算率が低くなっています。",""))</f>
        <v/>
      </c>
      <c r="AN284" s="326"/>
      <c r="AO284" s="1043" t="str">
        <f>IF(K284&lt;&gt;"","Q列に色付け","")</f>
        <v/>
      </c>
      <c r="AP284" s="1061" t="str">
        <f>IF(AND(AE284&lt;&gt;0,AE284&lt;&gt;""),IF(AF284="○","入力済","未入力"),"")</f>
        <v/>
      </c>
      <c r="AQ284" s="976" t="str">
        <f>IFERROR((VLOOKUP(N284, 【参考】数式用２!$BE$5:$BE$13, 1,FALSE)), "対象外")</f>
        <v>対象外</v>
      </c>
      <c r="AR284" s="736" t="str">
        <f>IF(AG284&lt;&gt;"",IF(AH284="○","入力済","未入力"),"")</f>
        <v/>
      </c>
      <c r="AS284" s="736" t="str">
        <f>IF(AND(P284&lt;&gt;"", AI284=""), "未入力", "入力済")</f>
        <v>入力済</v>
      </c>
      <c r="AT284" s="736" t="str">
        <f>IF(AND(P284&lt;&gt;"", P284&lt;&gt;"処遇改善加算Ⅳ", AJ284=""), "未入力", "入力済")</f>
        <v>入力済</v>
      </c>
      <c r="AU284" s="736" t="str">
        <f>IFERROR(VLOOKUP(K284, 【参考】数式用２!$BB$5:$BC$50, 2, FALSE), "")</f>
        <v/>
      </c>
      <c r="AV284" s="736" t="str">
        <f>IF(AND(P284&lt;&gt;"処遇改善加算Ⅲ",P284&lt;&gt;"処遇改善加算Ⅳ", P284&lt;&gt;"", AU284&lt;&gt;"対象外"), 1,"")</f>
        <v/>
      </c>
      <c r="AW284" s="736" t="str">
        <f>IFERROR("_"&amp;VLOOKUP(K284, 【参考】数式用２!$AG$2:$AH$50, 2, FALSE), "")</f>
        <v/>
      </c>
      <c r="AX284" s="1062" t="str">
        <f>IF(AND(P284="処遇改善加算Ⅰ", AL284=""), "未入力","入力済")</f>
        <v>入力済</v>
      </c>
      <c r="AY284" s="1043" t="str">
        <f>G284</f>
        <v/>
      </c>
      <c r="AZ284"/>
      <c r="BA284"/>
      <c r="BB284"/>
      <c r="BC284"/>
      <c r="BD284"/>
      <c r="BE284"/>
      <c r="BF284"/>
      <c r="BG284"/>
    </row>
    <row r="285" spans="1:59" ht="14.4" customHeight="1">
      <c r="A285" s="1076"/>
      <c r="B285" s="1002"/>
      <c r="C285" s="978"/>
      <c r="D285" s="978"/>
      <c r="E285" s="978"/>
      <c r="F285" s="1003"/>
      <c r="G285" s="1008"/>
      <c r="H285" s="1008"/>
      <c r="I285" s="1008"/>
      <c r="J285" s="1008"/>
      <c r="K285" s="1008"/>
      <c r="L285" s="1011"/>
      <c r="M285" s="1014"/>
      <c r="N285" s="995"/>
      <c r="O285" s="980"/>
      <c r="P285" s="1064"/>
      <c r="Q285" s="1067"/>
      <c r="R285" s="1070"/>
      <c r="S285" s="1073"/>
      <c r="T285" s="989"/>
      <c r="U285" s="1073"/>
      <c r="V285" s="989"/>
      <c r="W285" s="1073"/>
      <c r="X285" s="989"/>
      <c r="Y285" s="1073"/>
      <c r="Z285" s="989"/>
      <c r="AA285" s="989"/>
      <c r="AB285" s="989"/>
      <c r="AC285" s="992"/>
      <c r="AD285" s="983"/>
      <c r="AE285" s="986"/>
      <c r="AF285" s="1049"/>
      <c r="AG285" s="983"/>
      <c r="AH285" s="1052"/>
      <c r="AI285" s="1049"/>
      <c r="AJ285" s="1049"/>
      <c r="AK285" s="1055"/>
      <c r="AL285" s="1058"/>
      <c r="AM285" s="1046" t="str">
        <f t="shared" ref="AM285" si="202">IF(AND(P284&lt;&gt;"", OR(W284&lt;&gt;8,Y284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5" s="326"/>
      <c r="AO285" s="1044"/>
      <c r="AP285" s="1061"/>
      <c r="AQ285" s="977"/>
      <c r="AR285" s="736"/>
      <c r="AS285" s="736"/>
      <c r="AT285" s="736"/>
      <c r="AU285" s="736"/>
      <c r="AV285" s="736"/>
      <c r="AW285" s="736"/>
      <c r="AX285" s="1062"/>
      <c r="AY285" s="1044"/>
      <c r="AZ285"/>
      <c r="BA285"/>
      <c r="BB285"/>
      <c r="BC285"/>
      <c r="BD285"/>
      <c r="BE285"/>
      <c r="BF285"/>
      <c r="BG285"/>
    </row>
    <row r="286" spans="1:59" ht="14.4" customHeight="1">
      <c r="A286" s="1077"/>
      <c r="B286" s="1002"/>
      <c r="C286" s="978"/>
      <c r="D286" s="978"/>
      <c r="E286" s="978"/>
      <c r="F286" s="1003"/>
      <c r="G286" s="1008"/>
      <c r="H286" s="1008"/>
      <c r="I286" s="1008"/>
      <c r="J286" s="1008"/>
      <c r="K286" s="1008"/>
      <c r="L286" s="1011"/>
      <c r="M286" s="1014"/>
      <c r="N286" s="995"/>
      <c r="O286" s="980"/>
      <c r="P286" s="1064"/>
      <c r="Q286" s="1067"/>
      <c r="R286" s="1070"/>
      <c r="S286" s="1073"/>
      <c r="T286" s="989"/>
      <c r="U286" s="1073"/>
      <c r="V286" s="989"/>
      <c r="W286" s="1073"/>
      <c r="X286" s="989"/>
      <c r="Y286" s="1073"/>
      <c r="Z286" s="989"/>
      <c r="AA286" s="989"/>
      <c r="AB286" s="989"/>
      <c r="AC286" s="992"/>
      <c r="AD286" s="983"/>
      <c r="AE286" s="986"/>
      <c r="AF286" s="1049"/>
      <c r="AG286" s="983"/>
      <c r="AH286" s="1052"/>
      <c r="AI286" s="1049"/>
      <c r="AJ286" s="1049"/>
      <c r="AK286" s="1055"/>
      <c r="AL286" s="1058"/>
      <c r="AM286" s="1047"/>
      <c r="AN286" s="326"/>
      <c r="AO286" s="1044"/>
      <c r="AP286" s="1061"/>
      <c r="AQ286" s="977"/>
      <c r="AR286" s="736"/>
      <c r="AS286" s="736"/>
      <c r="AT286" s="736"/>
      <c r="AU286" s="736"/>
      <c r="AV286" s="736"/>
      <c r="AW286" s="736"/>
      <c r="AX286" s="1062"/>
      <c r="AY286" s="1044"/>
      <c r="AZ286"/>
      <c r="BA286"/>
      <c r="BB286"/>
      <c r="BC286"/>
      <c r="BD286"/>
      <c r="BE286"/>
      <c r="BF286"/>
      <c r="BG286"/>
    </row>
    <row r="287" spans="1:59" ht="30" customHeight="1" thickBot="1">
      <c r="A287" s="1078"/>
      <c r="B287" s="1016"/>
      <c r="C287" s="1017"/>
      <c r="D287" s="1017"/>
      <c r="E287" s="1017"/>
      <c r="F287" s="1018"/>
      <c r="G287" s="1019"/>
      <c r="H287" s="1019"/>
      <c r="I287" s="1019"/>
      <c r="J287" s="1019"/>
      <c r="K287" s="1019"/>
      <c r="L287" s="1020"/>
      <c r="M287" s="1021"/>
      <c r="N287" s="996"/>
      <c r="O287" s="981"/>
      <c r="P287" s="1065"/>
      <c r="Q287" s="1068"/>
      <c r="R287" s="1071"/>
      <c r="S287" s="1074"/>
      <c r="T287" s="990"/>
      <c r="U287" s="1074"/>
      <c r="V287" s="990"/>
      <c r="W287" s="1074"/>
      <c r="X287" s="990"/>
      <c r="Y287" s="1074"/>
      <c r="Z287" s="990"/>
      <c r="AA287" s="990"/>
      <c r="AB287" s="990"/>
      <c r="AC287" s="993"/>
      <c r="AD287" s="984"/>
      <c r="AE287" s="987"/>
      <c r="AF287" s="1050"/>
      <c r="AG287" s="984"/>
      <c r="AH287" s="1053"/>
      <c r="AI287" s="1050"/>
      <c r="AJ287" s="1050"/>
      <c r="AK287" s="1056"/>
      <c r="AL287" s="1059"/>
      <c r="AM287" s="573" t="str">
        <f t="shared" ref="AM287" si="203">IF(P284="","",
IF(OR(AF284="",
AND(AG284&lt;&gt;"",AH284=""),
AND(P284&lt;&gt;"",AI284=""),
AND(P284&lt;&gt;"処遇改善加算Ⅳ",AJ284=""),
AND(OR(P284="処遇改善加算Ⅰ",P284="処遇改善加算Ⅱ"),AU284="対象",AK284=""),
AND(P284="処遇改善加算Ⅰ",AL284="")),
"！記入が必要な欄（オレンジ色のセル）に空欄があります。空欄を埋めてください。",""))</f>
        <v/>
      </c>
      <c r="AN287" s="326"/>
      <c r="AO287" s="1045"/>
      <c r="AP287" s="1061"/>
      <c r="AQ287" s="1060"/>
      <c r="AR287" s="736"/>
      <c r="AS287" s="736"/>
      <c r="AT287" s="736"/>
      <c r="AU287" s="736"/>
      <c r="AV287" s="736"/>
      <c r="AW287" s="736"/>
      <c r="AX287" s="1062"/>
      <c r="AY287" s="1045"/>
      <c r="AZ287"/>
      <c r="BA287"/>
      <c r="BB287"/>
      <c r="BC287"/>
      <c r="BD287"/>
      <c r="BE287"/>
      <c r="BF287"/>
      <c r="BG287"/>
    </row>
    <row r="288" spans="1:59" ht="30" customHeight="1">
      <c r="A288" s="1075">
        <v>70</v>
      </c>
      <c r="B288" s="999" t="str">
        <f>IF(基本情報入力シート!B108="", "",基本情報入力シート!B108)</f>
        <v/>
      </c>
      <c r="C288" s="1000"/>
      <c r="D288" s="1000"/>
      <c r="E288" s="1000"/>
      <c r="F288" s="1001"/>
      <c r="G288" s="1007" t="str">
        <f>IF(基本情報入力シート!L108="", "",基本情報入力シート!L108)</f>
        <v/>
      </c>
      <c r="H288" s="1007" t="str">
        <f>IF(基本情報入力シート!Q108="", "",基本情報入力シート!Q108)</f>
        <v/>
      </c>
      <c r="I288" s="1007" t="str">
        <f>IF(基本情報入力シート!V108="", "",基本情報入力シート!V108)</f>
        <v/>
      </c>
      <c r="J288" s="1007" t="str">
        <f>IF(基本情報入力シート!W108="", "",基本情報入力シート!W108)</f>
        <v/>
      </c>
      <c r="K288" s="1007" t="str">
        <f>IF(基本情報入力シート!X108="", "",基本情報入力シート!X108)</f>
        <v/>
      </c>
      <c r="L288" s="1010" t="str">
        <f>IF(基本情報入力シート!AC108=0, "",基本情報入力シート!AC108)</f>
        <v/>
      </c>
      <c r="M288" s="1013"/>
      <c r="N288" s="994"/>
      <c r="O288" s="979" t="str">
        <f>IFERROR(VLOOKUP(K288,【参考】数式用２!$A$2:$AD$50,MATCH(N288,【参考】数式用２!$C$4:$AD$4,0)+2,0),"")</f>
        <v/>
      </c>
      <c r="P288" s="1063"/>
      <c r="Q288" s="1066" t="str">
        <f>IFERROR(VLOOKUP(K288,【参考】数式用２!$A$2:$AC$50,MATCH(P288,【参考】数式用２!$C$4:$AC$4,0)+2,0),"")</f>
        <v/>
      </c>
      <c r="R288" s="1069" t="s">
        <v>141</v>
      </c>
      <c r="S288" s="1072"/>
      <c r="T288" s="988" t="s">
        <v>217</v>
      </c>
      <c r="U288" s="1072"/>
      <c r="V288" s="988" t="s">
        <v>218</v>
      </c>
      <c r="W288" s="1072"/>
      <c r="X288" s="988" t="s">
        <v>217</v>
      </c>
      <c r="Y288" s="1072"/>
      <c r="Z288" s="988" t="s">
        <v>219</v>
      </c>
      <c r="AA288" s="988" t="s">
        <v>72</v>
      </c>
      <c r="AB288" s="988" t="str">
        <f>IF(S288&gt;=1,(W288*12+Y288)-(S288*12+U288)+1,"")</f>
        <v/>
      </c>
      <c r="AC288" s="991" t="s">
        <v>220</v>
      </c>
      <c r="AD288" s="982" t="str">
        <f>IFERROR(ROUNDDOWN(ROUND(L288*Q288,0),0)*AB288,"")</f>
        <v/>
      </c>
      <c r="AE288" s="985" t="str">
        <f>IFERROR(ROUNDDOWN(ROUNDDOWN(ROUND(L288*VLOOKUP(K288,【参考】数式用２!$A$2:$AC$50,MATCH("処遇改善加算Ⅳ",【参考】数式用２!$C$4:$O$4,0)+2,0),0),0)*AB288*0.5,0), "")</f>
        <v/>
      </c>
      <c r="AF288" s="1048"/>
      <c r="AG288" s="982" t="str">
        <f>IF(AND(AQ288&lt;&gt;"対象外", P288&lt;&gt;""),ROUNDDOWN(ROUND(L288*VLOOKUP(K288,【参考】数式用２!$A$2:$K$50,MATCH("ベア加算あり",【参考】数式用２!$C$4:$K$4,0)+2,0),0),0)*AB288,"")</f>
        <v/>
      </c>
      <c r="AH288" s="1051"/>
      <c r="AI288" s="1048"/>
      <c r="AJ288" s="1048"/>
      <c r="AK288" s="1054"/>
      <c r="AL288" s="1057"/>
      <c r="AM288" s="572" t="str">
        <f t="shared" ref="AM288" si="204">IF(Q288="","",IF(Q288&lt;O288,"！加算の要件上は問題ありませんが、令和６年度末の加算率と比較して、令和７年度の加算率が低くなっています。",""))</f>
        <v/>
      </c>
      <c r="AN288" s="326"/>
      <c r="AO288" s="1043" t="str">
        <f>IF(K288&lt;&gt;"","Q列に色付け","")</f>
        <v/>
      </c>
      <c r="AP288" s="1061" t="str">
        <f>IF(AND(AE288&lt;&gt;0,AE288&lt;&gt;""),IF(AF288="○","入力済","未入力"),"")</f>
        <v/>
      </c>
      <c r="AQ288" s="976" t="str">
        <f>IFERROR((VLOOKUP(N288, 【参考】数式用２!$BE$5:$BE$13, 1,FALSE)), "対象外")</f>
        <v>対象外</v>
      </c>
      <c r="AR288" s="736" t="str">
        <f>IF(AG288&lt;&gt;"",IF(AH288="○","入力済","未入力"),"")</f>
        <v/>
      </c>
      <c r="AS288" s="736" t="str">
        <f>IF(AND(P288&lt;&gt;"", AI288=""), "未入力", "入力済")</f>
        <v>入力済</v>
      </c>
      <c r="AT288" s="736" t="str">
        <f>IF(AND(P288&lt;&gt;"", P288&lt;&gt;"処遇改善加算Ⅳ", AJ288=""), "未入力", "入力済")</f>
        <v>入力済</v>
      </c>
      <c r="AU288" s="736" t="str">
        <f>IFERROR(VLOOKUP(K288, 【参考】数式用２!$BB$5:$BC$50, 2, FALSE), "")</f>
        <v/>
      </c>
      <c r="AV288" s="736" t="str">
        <f>IF(AND(P288&lt;&gt;"処遇改善加算Ⅲ",P288&lt;&gt;"処遇改善加算Ⅳ", P288&lt;&gt;"", AU288&lt;&gt;"対象外"), 1,"")</f>
        <v/>
      </c>
      <c r="AW288" s="736" t="str">
        <f>IFERROR("_"&amp;VLOOKUP(K288, 【参考】数式用２!$AG$2:$AH$50, 2, FALSE), "")</f>
        <v/>
      </c>
      <c r="AX288" s="1062" t="str">
        <f>IF(AND(P288="処遇改善加算Ⅰ", AL288=""), "未入力","入力済")</f>
        <v>入力済</v>
      </c>
      <c r="AY288" s="1043" t="str">
        <f>G288</f>
        <v/>
      </c>
      <c r="AZ288"/>
      <c r="BA288"/>
      <c r="BB288"/>
      <c r="BC288"/>
      <c r="BD288"/>
      <c r="BE288"/>
      <c r="BF288"/>
      <c r="BG288"/>
    </row>
    <row r="289" spans="1:59" ht="14.4" customHeight="1">
      <c r="A289" s="1076"/>
      <c r="B289" s="1002"/>
      <c r="C289" s="978"/>
      <c r="D289" s="978"/>
      <c r="E289" s="978"/>
      <c r="F289" s="1003"/>
      <c r="G289" s="1008"/>
      <c r="H289" s="1008"/>
      <c r="I289" s="1008"/>
      <c r="J289" s="1008"/>
      <c r="K289" s="1008"/>
      <c r="L289" s="1011"/>
      <c r="M289" s="1014"/>
      <c r="N289" s="995"/>
      <c r="O289" s="980"/>
      <c r="P289" s="1064"/>
      <c r="Q289" s="1067"/>
      <c r="R289" s="1070"/>
      <c r="S289" s="1073"/>
      <c r="T289" s="989"/>
      <c r="U289" s="1073"/>
      <c r="V289" s="989"/>
      <c r="W289" s="1073"/>
      <c r="X289" s="989"/>
      <c r="Y289" s="1073"/>
      <c r="Z289" s="989"/>
      <c r="AA289" s="989"/>
      <c r="AB289" s="989"/>
      <c r="AC289" s="992"/>
      <c r="AD289" s="983"/>
      <c r="AE289" s="986"/>
      <c r="AF289" s="1049"/>
      <c r="AG289" s="983"/>
      <c r="AH289" s="1052"/>
      <c r="AI289" s="1049"/>
      <c r="AJ289" s="1049"/>
      <c r="AK289" s="1055"/>
      <c r="AL289" s="1058"/>
      <c r="AM289" s="1046" t="str">
        <f t="shared" ref="AM289" si="205">IF(AND(P288&lt;&gt;"", OR(W288&lt;&gt;8,Y288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89" s="326"/>
      <c r="AO289" s="1044"/>
      <c r="AP289" s="1061"/>
      <c r="AQ289" s="977"/>
      <c r="AR289" s="736"/>
      <c r="AS289" s="736"/>
      <c r="AT289" s="736"/>
      <c r="AU289" s="736"/>
      <c r="AV289" s="736"/>
      <c r="AW289" s="736"/>
      <c r="AX289" s="1062"/>
      <c r="AY289" s="1044"/>
      <c r="AZ289"/>
      <c r="BA289"/>
      <c r="BB289"/>
      <c r="BC289"/>
      <c r="BD289"/>
      <c r="BE289"/>
      <c r="BF289"/>
      <c r="BG289"/>
    </row>
    <row r="290" spans="1:59" ht="14.4" customHeight="1">
      <c r="A290" s="1077"/>
      <c r="B290" s="1002"/>
      <c r="C290" s="978"/>
      <c r="D290" s="978"/>
      <c r="E290" s="978"/>
      <c r="F290" s="1003"/>
      <c r="G290" s="1008"/>
      <c r="H290" s="1008"/>
      <c r="I290" s="1008"/>
      <c r="J290" s="1008"/>
      <c r="K290" s="1008"/>
      <c r="L290" s="1011"/>
      <c r="M290" s="1014"/>
      <c r="N290" s="995"/>
      <c r="O290" s="980"/>
      <c r="P290" s="1064"/>
      <c r="Q290" s="1067"/>
      <c r="R290" s="1070"/>
      <c r="S290" s="1073"/>
      <c r="T290" s="989"/>
      <c r="U290" s="1073"/>
      <c r="V290" s="989"/>
      <c r="W290" s="1073"/>
      <c r="X290" s="989"/>
      <c r="Y290" s="1073"/>
      <c r="Z290" s="989"/>
      <c r="AA290" s="989"/>
      <c r="AB290" s="989"/>
      <c r="AC290" s="992"/>
      <c r="AD290" s="983"/>
      <c r="AE290" s="986"/>
      <c r="AF290" s="1049"/>
      <c r="AG290" s="983"/>
      <c r="AH290" s="1052"/>
      <c r="AI290" s="1049"/>
      <c r="AJ290" s="1049"/>
      <c r="AK290" s="1055"/>
      <c r="AL290" s="1058"/>
      <c r="AM290" s="1047"/>
      <c r="AN290" s="326"/>
      <c r="AO290" s="1044"/>
      <c r="AP290" s="1061"/>
      <c r="AQ290" s="977"/>
      <c r="AR290" s="736"/>
      <c r="AS290" s="736"/>
      <c r="AT290" s="736"/>
      <c r="AU290" s="736"/>
      <c r="AV290" s="736"/>
      <c r="AW290" s="736"/>
      <c r="AX290" s="1062"/>
      <c r="AY290" s="1044"/>
      <c r="AZ290"/>
      <c r="BA290"/>
      <c r="BB290"/>
      <c r="BC290"/>
      <c r="BD290"/>
      <c r="BE290"/>
      <c r="BF290"/>
      <c r="BG290"/>
    </row>
    <row r="291" spans="1:59" ht="30" customHeight="1" thickBot="1">
      <c r="A291" s="1078"/>
      <c r="B291" s="1016"/>
      <c r="C291" s="1017"/>
      <c r="D291" s="1017"/>
      <c r="E291" s="1017"/>
      <c r="F291" s="1018"/>
      <c r="G291" s="1019"/>
      <c r="H291" s="1019"/>
      <c r="I291" s="1019"/>
      <c r="J291" s="1019"/>
      <c r="K291" s="1019"/>
      <c r="L291" s="1020"/>
      <c r="M291" s="1021"/>
      <c r="N291" s="996"/>
      <c r="O291" s="981"/>
      <c r="P291" s="1065"/>
      <c r="Q291" s="1068"/>
      <c r="R291" s="1071"/>
      <c r="S291" s="1074"/>
      <c r="T291" s="990"/>
      <c r="U291" s="1074"/>
      <c r="V291" s="990"/>
      <c r="W291" s="1074"/>
      <c r="X291" s="990"/>
      <c r="Y291" s="1074"/>
      <c r="Z291" s="990"/>
      <c r="AA291" s="990"/>
      <c r="AB291" s="990"/>
      <c r="AC291" s="993"/>
      <c r="AD291" s="984"/>
      <c r="AE291" s="987"/>
      <c r="AF291" s="1050"/>
      <c r="AG291" s="984"/>
      <c r="AH291" s="1053"/>
      <c r="AI291" s="1050"/>
      <c r="AJ291" s="1050"/>
      <c r="AK291" s="1056"/>
      <c r="AL291" s="1059"/>
      <c r="AM291" s="573" t="str">
        <f t="shared" ref="AM291" si="206">IF(P288="","",
IF(OR(AF288="",
AND(AG288&lt;&gt;"",AH288=""),
AND(P288&lt;&gt;"",AI288=""),
AND(P288&lt;&gt;"処遇改善加算Ⅳ",AJ288=""),
AND(OR(P288="処遇改善加算Ⅰ",P288="処遇改善加算Ⅱ"),AU288="対象",AK288=""),
AND(P288="処遇改善加算Ⅰ",AL288="")),
"！記入が必要な欄（オレンジ色のセル）に空欄があります。空欄を埋めてください。",""))</f>
        <v/>
      </c>
      <c r="AN291" s="326"/>
      <c r="AO291" s="1044"/>
      <c r="AP291" s="1061"/>
      <c r="AQ291" s="1060"/>
      <c r="AR291" s="736"/>
      <c r="AS291" s="736"/>
      <c r="AT291" s="736"/>
      <c r="AU291" s="736"/>
      <c r="AV291" s="736"/>
      <c r="AW291" s="736"/>
      <c r="AX291" s="1062"/>
      <c r="AY291" s="1045"/>
      <c r="AZ291"/>
      <c r="BA291"/>
      <c r="BB291"/>
      <c r="BC291"/>
      <c r="BD291"/>
      <c r="BE291"/>
      <c r="BF291"/>
      <c r="BG291"/>
    </row>
    <row r="292" spans="1:59" ht="30" customHeight="1">
      <c r="A292" s="1075">
        <v>71</v>
      </c>
      <c r="B292" s="999" t="str">
        <f>IF(基本情報入力シート!B109="", "",基本情報入力シート!B109)</f>
        <v/>
      </c>
      <c r="C292" s="1000"/>
      <c r="D292" s="1000"/>
      <c r="E292" s="1000"/>
      <c r="F292" s="1001"/>
      <c r="G292" s="1007" t="str">
        <f>IF(基本情報入力シート!L109="", "",基本情報入力シート!L109)</f>
        <v/>
      </c>
      <c r="H292" s="1007" t="str">
        <f>IF(基本情報入力シート!Q109="", "",基本情報入力シート!Q109)</f>
        <v/>
      </c>
      <c r="I292" s="1007" t="str">
        <f>IF(基本情報入力シート!V109="", "",基本情報入力シート!V109)</f>
        <v/>
      </c>
      <c r="J292" s="1007" t="str">
        <f>IF(基本情報入力シート!W109="", "",基本情報入力シート!W109)</f>
        <v/>
      </c>
      <c r="K292" s="1007" t="str">
        <f>IF(基本情報入力シート!X109="", "",基本情報入力シート!X109)</f>
        <v/>
      </c>
      <c r="L292" s="1010" t="str">
        <f>IF(基本情報入力シート!AC109=0, "",基本情報入力シート!AC109)</f>
        <v/>
      </c>
      <c r="M292" s="1013"/>
      <c r="N292" s="994"/>
      <c r="O292" s="979" t="str">
        <f>IFERROR(VLOOKUP(K292,【参考】数式用２!$A$2:$AD$50,MATCH(N292,【参考】数式用２!$C$4:$AD$4,0)+2,0),"")</f>
        <v/>
      </c>
      <c r="P292" s="1063"/>
      <c r="Q292" s="1066" t="str">
        <f>IFERROR(VLOOKUP(K292,【参考】数式用２!$A$2:$AC$50,MATCH(P292,【参考】数式用２!$C$4:$AC$4,0)+2,0),"")</f>
        <v/>
      </c>
      <c r="R292" s="1069" t="s">
        <v>141</v>
      </c>
      <c r="S292" s="1072"/>
      <c r="T292" s="988" t="s">
        <v>217</v>
      </c>
      <c r="U292" s="1072"/>
      <c r="V292" s="988" t="s">
        <v>218</v>
      </c>
      <c r="W292" s="1072"/>
      <c r="X292" s="988" t="s">
        <v>217</v>
      </c>
      <c r="Y292" s="1072"/>
      <c r="Z292" s="988" t="s">
        <v>219</v>
      </c>
      <c r="AA292" s="988" t="s">
        <v>72</v>
      </c>
      <c r="AB292" s="988" t="str">
        <f>IF(S292&gt;=1,(W292*12+Y292)-(S292*12+U292)+1,"")</f>
        <v/>
      </c>
      <c r="AC292" s="991" t="s">
        <v>220</v>
      </c>
      <c r="AD292" s="982" t="str">
        <f>IFERROR(ROUNDDOWN(ROUND(L292*Q292,0),0)*AB292,"")</f>
        <v/>
      </c>
      <c r="AE292" s="985" t="str">
        <f>IFERROR(ROUNDDOWN(ROUNDDOWN(ROUND(L292*VLOOKUP(K292,【参考】数式用２!$A$2:$AC$50,MATCH("処遇改善加算Ⅳ",【参考】数式用２!$C$4:$O$4,0)+2,0),0),0)*AB292*0.5,0), "")</f>
        <v/>
      </c>
      <c r="AF292" s="1048"/>
      <c r="AG292" s="982" t="str">
        <f>IF(AND(AQ292&lt;&gt;"対象外", P292&lt;&gt;""),ROUNDDOWN(ROUND(L292*VLOOKUP(K292,【参考】数式用２!$A$2:$K$50,MATCH("ベア加算あり",【参考】数式用２!$C$4:$K$4,0)+2,0),0),0)*AB292,"")</f>
        <v/>
      </c>
      <c r="AH292" s="1051"/>
      <c r="AI292" s="1048"/>
      <c r="AJ292" s="1048"/>
      <c r="AK292" s="1054"/>
      <c r="AL292" s="1057"/>
      <c r="AM292" s="572" t="str">
        <f t="shared" ref="AM292" si="207">IF(Q292="","",IF(Q292&lt;O292,"！加算の要件上は問題ありませんが、令和６年度末の加算率と比較して、令和７年度の加算率が低くなっています。",""))</f>
        <v/>
      </c>
      <c r="AN292" s="326"/>
      <c r="AO292" s="1043" t="str">
        <f>IF(K292&lt;&gt;"","Q列に色付け","")</f>
        <v/>
      </c>
      <c r="AP292" s="1061" t="str">
        <f>IF(AND(AE292&lt;&gt;0,AE292&lt;&gt;""),IF(AF292="○","入力済","未入力"),"")</f>
        <v/>
      </c>
      <c r="AQ292" s="976" t="str">
        <f>IFERROR((VLOOKUP(N292, 【参考】数式用２!$BE$5:$BE$13, 1,FALSE)), "対象外")</f>
        <v>対象外</v>
      </c>
      <c r="AR292" s="736" t="str">
        <f>IF(AG292&lt;&gt;"",IF(AH292="○","入力済","未入力"),"")</f>
        <v/>
      </c>
      <c r="AS292" s="736" t="str">
        <f>IF(AND(P292&lt;&gt;"", AI292=""), "未入力", "入力済")</f>
        <v>入力済</v>
      </c>
      <c r="AT292" s="736" t="str">
        <f>IF(AND(P292&lt;&gt;"", P292&lt;&gt;"処遇改善加算Ⅳ", AJ292=""), "未入力", "入力済")</f>
        <v>入力済</v>
      </c>
      <c r="AU292" s="736" t="str">
        <f>IFERROR(VLOOKUP(K292, 【参考】数式用２!$BB$5:$BC$50, 2, FALSE), "")</f>
        <v/>
      </c>
      <c r="AV292" s="736" t="str">
        <f>IF(AND(P292&lt;&gt;"処遇改善加算Ⅲ",P292&lt;&gt;"処遇改善加算Ⅳ", P292&lt;&gt;"", AU292&lt;&gt;"対象外"), 1,"")</f>
        <v/>
      </c>
      <c r="AW292" s="736" t="str">
        <f>IFERROR("_"&amp;VLOOKUP(K292, 【参考】数式用２!$AG$2:$AH$50, 2, FALSE), "")</f>
        <v/>
      </c>
      <c r="AX292" s="1062" t="str">
        <f>IF(AND(P292="処遇改善加算Ⅰ", AL292=""), "未入力","入力済")</f>
        <v>入力済</v>
      </c>
      <c r="AY292" s="1043" t="str">
        <f>G292</f>
        <v/>
      </c>
      <c r="AZ292"/>
      <c r="BA292"/>
      <c r="BB292"/>
      <c r="BC292"/>
      <c r="BD292"/>
      <c r="BE292"/>
      <c r="BF292"/>
      <c r="BG292"/>
    </row>
    <row r="293" spans="1:59" ht="14.4" customHeight="1">
      <c r="A293" s="1076"/>
      <c r="B293" s="1002"/>
      <c r="C293" s="978"/>
      <c r="D293" s="978"/>
      <c r="E293" s="978"/>
      <c r="F293" s="1003"/>
      <c r="G293" s="1008"/>
      <c r="H293" s="1008"/>
      <c r="I293" s="1008"/>
      <c r="J293" s="1008"/>
      <c r="K293" s="1008"/>
      <c r="L293" s="1011"/>
      <c r="M293" s="1014"/>
      <c r="N293" s="995"/>
      <c r="O293" s="980"/>
      <c r="P293" s="1064"/>
      <c r="Q293" s="1067"/>
      <c r="R293" s="1070"/>
      <c r="S293" s="1073"/>
      <c r="T293" s="989"/>
      <c r="U293" s="1073"/>
      <c r="V293" s="989"/>
      <c r="W293" s="1073"/>
      <c r="X293" s="989"/>
      <c r="Y293" s="1073"/>
      <c r="Z293" s="989"/>
      <c r="AA293" s="989"/>
      <c r="AB293" s="989"/>
      <c r="AC293" s="992"/>
      <c r="AD293" s="983"/>
      <c r="AE293" s="986"/>
      <c r="AF293" s="1049"/>
      <c r="AG293" s="983"/>
      <c r="AH293" s="1052"/>
      <c r="AI293" s="1049"/>
      <c r="AJ293" s="1049"/>
      <c r="AK293" s="1055"/>
      <c r="AL293" s="1058"/>
      <c r="AM293" s="1046" t="str">
        <f t="shared" ref="AM293" si="208">IF(AND(P292&lt;&gt;"", OR(W292&lt;&gt;8,Y292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3" s="326"/>
      <c r="AO293" s="1044"/>
      <c r="AP293" s="1061"/>
      <c r="AQ293" s="977"/>
      <c r="AR293" s="736"/>
      <c r="AS293" s="736"/>
      <c r="AT293" s="736"/>
      <c r="AU293" s="736"/>
      <c r="AV293" s="736"/>
      <c r="AW293" s="736"/>
      <c r="AX293" s="1062"/>
      <c r="AY293" s="1044"/>
      <c r="AZ293"/>
      <c r="BA293"/>
      <c r="BB293"/>
      <c r="BC293"/>
      <c r="BD293"/>
      <c r="BE293"/>
      <c r="BF293"/>
      <c r="BG293"/>
    </row>
    <row r="294" spans="1:59" ht="14.4" customHeight="1">
      <c r="A294" s="1077"/>
      <c r="B294" s="1002"/>
      <c r="C294" s="978"/>
      <c r="D294" s="978"/>
      <c r="E294" s="978"/>
      <c r="F294" s="1003"/>
      <c r="G294" s="1008"/>
      <c r="H294" s="1008"/>
      <c r="I294" s="1008"/>
      <c r="J294" s="1008"/>
      <c r="K294" s="1008"/>
      <c r="L294" s="1011"/>
      <c r="M294" s="1014"/>
      <c r="N294" s="995"/>
      <c r="O294" s="980"/>
      <c r="P294" s="1064"/>
      <c r="Q294" s="1067"/>
      <c r="R294" s="1070"/>
      <c r="S294" s="1073"/>
      <c r="T294" s="989"/>
      <c r="U294" s="1073"/>
      <c r="V294" s="989"/>
      <c r="W294" s="1073"/>
      <c r="X294" s="989"/>
      <c r="Y294" s="1073"/>
      <c r="Z294" s="989"/>
      <c r="AA294" s="989"/>
      <c r="AB294" s="989"/>
      <c r="AC294" s="992"/>
      <c r="AD294" s="983"/>
      <c r="AE294" s="986"/>
      <c r="AF294" s="1049"/>
      <c r="AG294" s="983"/>
      <c r="AH294" s="1052"/>
      <c r="AI294" s="1049"/>
      <c r="AJ294" s="1049"/>
      <c r="AK294" s="1055"/>
      <c r="AL294" s="1058"/>
      <c r="AM294" s="1047"/>
      <c r="AN294" s="326"/>
      <c r="AO294" s="1044"/>
      <c r="AP294" s="1061"/>
      <c r="AQ294" s="977"/>
      <c r="AR294" s="736"/>
      <c r="AS294" s="736"/>
      <c r="AT294" s="736"/>
      <c r="AU294" s="736"/>
      <c r="AV294" s="736"/>
      <c r="AW294" s="736"/>
      <c r="AX294" s="1062"/>
      <c r="AY294" s="1044"/>
      <c r="AZ294"/>
      <c r="BA294"/>
      <c r="BB294"/>
      <c r="BC294"/>
      <c r="BD294"/>
      <c r="BE294"/>
      <c r="BF294"/>
      <c r="BG294"/>
    </row>
    <row r="295" spans="1:59" ht="30" customHeight="1" thickBot="1">
      <c r="A295" s="1078"/>
      <c r="B295" s="1016"/>
      <c r="C295" s="1017"/>
      <c r="D295" s="1017"/>
      <c r="E295" s="1017"/>
      <c r="F295" s="1018"/>
      <c r="G295" s="1019"/>
      <c r="H295" s="1019"/>
      <c r="I295" s="1019"/>
      <c r="J295" s="1019"/>
      <c r="K295" s="1019"/>
      <c r="L295" s="1020"/>
      <c r="M295" s="1021"/>
      <c r="N295" s="996"/>
      <c r="O295" s="981"/>
      <c r="P295" s="1065"/>
      <c r="Q295" s="1068"/>
      <c r="R295" s="1071"/>
      <c r="S295" s="1074"/>
      <c r="T295" s="990"/>
      <c r="U295" s="1074"/>
      <c r="V295" s="990"/>
      <c r="W295" s="1074"/>
      <c r="X295" s="990"/>
      <c r="Y295" s="1074"/>
      <c r="Z295" s="990"/>
      <c r="AA295" s="990"/>
      <c r="AB295" s="990"/>
      <c r="AC295" s="993"/>
      <c r="AD295" s="984"/>
      <c r="AE295" s="987"/>
      <c r="AF295" s="1050"/>
      <c r="AG295" s="984"/>
      <c r="AH295" s="1053"/>
      <c r="AI295" s="1050"/>
      <c r="AJ295" s="1050"/>
      <c r="AK295" s="1056"/>
      <c r="AL295" s="1059"/>
      <c r="AM295" s="573" t="str">
        <f t="shared" ref="AM295" si="209">IF(P292="","",
IF(OR(AF292="",
AND(AG292&lt;&gt;"",AH292=""),
AND(P292&lt;&gt;"",AI292=""),
AND(P292&lt;&gt;"処遇改善加算Ⅳ",AJ292=""),
AND(OR(P292="処遇改善加算Ⅰ",P292="処遇改善加算Ⅱ"),AU292="対象",AK292=""),
AND(P292="処遇改善加算Ⅰ",AL292="")),
"！記入が必要な欄（オレンジ色のセル）に空欄があります。空欄を埋めてください。",""))</f>
        <v/>
      </c>
      <c r="AN295" s="326"/>
      <c r="AO295" s="1045"/>
      <c r="AP295" s="1061"/>
      <c r="AQ295" s="1060"/>
      <c r="AR295" s="736"/>
      <c r="AS295" s="736"/>
      <c r="AT295" s="736"/>
      <c r="AU295" s="736"/>
      <c r="AV295" s="736"/>
      <c r="AW295" s="736"/>
      <c r="AX295" s="1062"/>
      <c r="AY295" s="1045"/>
      <c r="AZ295"/>
      <c r="BA295"/>
      <c r="BB295"/>
      <c r="BC295"/>
      <c r="BD295"/>
      <c r="BE295"/>
      <c r="BF295"/>
      <c r="BG295"/>
    </row>
    <row r="296" spans="1:59" ht="30" customHeight="1">
      <c r="A296" s="1075">
        <v>72</v>
      </c>
      <c r="B296" s="999" t="str">
        <f>IF(基本情報入力シート!B110="", "",基本情報入力シート!B110)</f>
        <v/>
      </c>
      <c r="C296" s="1000"/>
      <c r="D296" s="1000"/>
      <c r="E296" s="1000"/>
      <c r="F296" s="1001"/>
      <c r="G296" s="1007" t="str">
        <f>IF(基本情報入力シート!L110="", "",基本情報入力シート!L110)</f>
        <v/>
      </c>
      <c r="H296" s="1007" t="str">
        <f>IF(基本情報入力シート!Q110="", "",基本情報入力シート!Q110)</f>
        <v/>
      </c>
      <c r="I296" s="1007" t="str">
        <f>IF(基本情報入力シート!V110="", "",基本情報入力シート!V110)</f>
        <v/>
      </c>
      <c r="J296" s="1007" t="str">
        <f>IF(基本情報入力シート!W110="", "",基本情報入力シート!W110)</f>
        <v/>
      </c>
      <c r="K296" s="1007" t="str">
        <f>IF(基本情報入力シート!X110="", "",基本情報入力シート!X110)</f>
        <v/>
      </c>
      <c r="L296" s="1010" t="str">
        <f>IF(基本情報入力シート!AC110=0, "",基本情報入力シート!AC110)</f>
        <v/>
      </c>
      <c r="M296" s="1013"/>
      <c r="N296" s="994"/>
      <c r="O296" s="979" t="str">
        <f>IFERROR(VLOOKUP(K296,【参考】数式用２!$A$2:$AD$50,MATCH(N296,【参考】数式用２!$C$4:$AD$4,0)+2,0),"")</f>
        <v/>
      </c>
      <c r="P296" s="1063"/>
      <c r="Q296" s="1066" t="str">
        <f>IFERROR(VLOOKUP(K296,【参考】数式用２!$A$2:$AC$50,MATCH(P296,【参考】数式用２!$C$4:$AC$4,0)+2,0),"")</f>
        <v/>
      </c>
      <c r="R296" s="1069" t="s">
        <v>141</v>
      </c>
      <c r="S296" s="1072"/>
      <c r="T296" s="988" t="s">
        <v>217</v>
      </c>
      <c r="U296" s="1072"/>
      <c r="V296" s="988" t="s">
        <v>218</v>
      </c>
      <c r="W296" s="1072"/>
      <c r="X296" s="988" t="s">
        <v>217</v>
      </c>
      <c r="Y296" s="1072"/>
      <c r="Z296" s="988" t="s">
        <v>219</v>
      </c>
      <c r="AA296" s="988" t="s">
        <v>72</v>
      </c>
      <c r="AB296" s="988" t="str">
        <f>IF(S296&gt;=1,(W296*12+Y296)-(S296*12+U296)+1,"")</f>
        <v/>
      </c>
      <c r="AC296" s="991" t="s">
        <v>220</v>
      </c>
      <c r="AD296" s="982" t="str">
        <f>IFERROR(ROUNDDOWN(ROUND(L296*Q296,0),0)*AB296,"")</f>
        <v/>
      </c>
      <c r="AE296" s="985" t="str">
        <f>IFERROR(ROUNDDOWN(ROUNDDOWN(ROUND(L296*VLOOKUP(K296,【参考】数式用２!$A$2:$AC$50,MATCH("処遇改善加算Ⅳ",【参考】数式用２!$C$4:$O$4,0)+2,0),0),0)*AB296*0.5,0), "")</f>
        <v/>
      </c>
      <c r="AF296" s="1048"/>
      <c r="AG296" s="982" t="str">
        <f>IF(AND(AQ296&lt;&gt;"対象外", P296&lt;&gt;""),ROUNDDOWN(ROUND(L296*VLOOKUP(K296,【参考】数式用２!$A$2:$K$50,MATCH("ベア加算あり",【参考】数式用２!$C$4:$K$4,0)+2,0),0),0)*AB296,"")</f>
        <v/>
      </c>
      <c r="AH296" s="1051"/>
      <c r="AI296" s="1048"/>
      <c r="AJ296" s="1048"/>
      <c r="AK296" s="1054"/>
      <c r="AL296" s="1057"/>
      <c r="AM296" s="572" t="str">
        <f t="shared" ref="AM296" si="210">IF(Q296="","",IF(Q296&lt;O296,"！加算の要件上は問題ありませんが、令和６年度末の加算率と比較して、令和７年度の加算率が低くなっています。",""))</f>
        <v/>
      </c>
      <c r="AN296" s="326"/>
      <c r="AO296" s="1044" t="str">
        <f>IF(K296&lt;&gt;"","Q列に色付け","")</f>
        <v/>
      </c>
      <c r="AP296" s="1061" t="str">
        <f>IF(AND(AE296&lt;&gt;0,AE296&lt;&gt;""),IF(AF296="○","入力済","未入力"),"")</f>
        <v/>
      </c>
      <c r="AQ296" s="976" t="str">
        <f>IFERROR((VLOOKUP(N296, 【参考】数式用２!$BE$5:$BE$13, 1,FALSE)), "対象外")</f>
        <v>対象外</v>
      </c>
      <c r="AR296" s="736" t="str">
        <f>IF(AG296&lt;&gt;"",IF(AH296="○","入力済","未入力"),"")</f>
        <v/>
      </c>
      <c r="AS296" s="736" t="str">
        <f>IF(AND(P296&lt;&gt;"", AI296=""), "未入力", "入力済")</f>
        <v>入力済</v>
      </c>
      <c r="AT296" s="736" t="str">
        <f>IF(AND(P296&lt;&gt;"", P296&lt;&gt;"処遇改善加算Ⅳ", AJ296=""), "未入力", "入力済")</f>
        <v>入力済</v>
      </c>
      <c r="AU296" s="736" t="str">
        <f>IFERROR(VLOOKUP(K296, 【参考】数式用２!$BB$5:$BC$50, 2, FALSE), "")</f>
        <v/>
      </c>
      <c r="AV296" s="736" t="str">
        <f>IF(AND(P296&lt;&gt;"処遇改善加算Ⅲ",P296&lt;&gt;"処遇改善加算Ⅳ", P296&lt;&gt;"", AU296&lt;&gt;"対象外"), 1,"")</f>
        <v/>
      </c>
      <c r="AW296" s="736" t="str">
        <f>IFERROR("_"&amp;VLOOKUP(K296, 【参考】数式用２!$AG$2:$AH$50, 2, FALSE), "")</f>
        <v/>
      </c>
      <c r="AX296" s="1062" t="str">
        <f>IF(AND(P296="処遇改善加算Ⅰ", AL296=""), "未入力","入力済")</f>
        <v>入力済</v>
      </c>
      <c r="AY296" s="1043" t="str">
        <f>G296</f>
        <v/>
      </c>
      <c r="AZ296"/>
      <c r="BA296"/>
      <c r="BB296"/>
      <c r="BC296"/>
      <c r="BD296"/>
      <c r="BE296"/>
      <c r="BF296"/>
      <c r="BG296"/>
    </row>
    <row r="297" spans="1:59" ht="14.4" customHeight="1">
      <c r="A297" s="1076"/>
      <c r="B297" s="1002"/>
      <c r="C297" s="978"/>
      <c r="D297" s="978"/>
      <c r="E297" s="978"/>
      <c r="F297" s="1003"/>
      <c r="G297" s="1008"/>
      <c r="H297" s="1008"/>
      <c r="I297" s="1008"/>
      <c r="J297" s="1008"/>
      <c r="K297" s="1008"/>
      <c r="L297" s="1011"/>
      <c r="M297" s="1014"/>
      <c r="N297" s="995"/>
      <c r="O297" s="980"/>
      <c r="P297" s="1064"/>
      <c r="Q297" s="1067"/>
      <c r="R297" s="1070"/>
      <c r="S297" s="1073"/>
      <c r="T297" s="989"/>
      <c r="U297" s="1073"/>
      <c r="V297" s="989"/>
      <c r="W297" s="1073"/>
      <c r="X297" s="989"/>
      <c r="Y297" s="1073"/>
      <c r="Z297" s="989"/>
      <c r="AA297" s="989"/>
      <c r="AB297" s="989"/>
      <c r="AC297" s="992"/>
      <c r="AD297" s="983"/>
      <c r="AE297" s="986"/>
      <c r="AF297" s="1049"/>
      <c r="AG297" s="983"/>
      <c r="AH297" s="1052"/>
      <c r="AI297" s="1049"/>
      <c r="AJ297" s="1049"/>
      <c r="AK297" s="1055"/>
      <c r="AL297" s="1058"/>
      <c r="AM297" s="1046" t="str">
        <f t="shared" ref="AM297" si="211">IF(AND(P296&lt;&gt;"", OR(W296&lt;&gt;8,Y296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297" s="326"/>
      <c r="AO297" s="1044"/>
      <c r="AP297" s="1061"/>
      <c r="AQ297" s="977"/>
      <c r="AR297" s="736"/>
      <c r="AS297" s="736"/>
      <c r="AT297" s="736"/>
      <c r="AU297" s="736"/>
      <c r="AV297" s="736"/>
      <c r="AW297" s="736"/>
      <c r="AX297" s="1062"/>
      <c r="AY297" s="1044"/>
      <c r="AZ297"/>
      <c r="BA297"/>
      <c r="BB297"/>
      <c r="BC297"/>
      <c r="BD297"/>
      <c r="BE297"/>
      <c r="BF297"/>
      <c r="BG297"/>
    </row>
    <row r="298" spans="1:59" ht="14.4" customHeight="1">
      <c r="A298" s="1077"/>
      <c r="B298" s="1002"/>
      <c r="C298" s="978"/>
      <c r="D298" s="978"/>
      <c r="E298" s="978"/>
      <c r="F298" s="1003"/>
      <c r="G298" s="1008"/>
      <c r="H298" s="1008"/>
      <c r="I298" s="1008"/>
      <c r="J298" s="1008"/>
      <c r="K298" s="1008"/>
      <c r="L298" s="1011"/>
      <c r="M298" s="1014"/>
      <c r="N298" s="995"/>
      <c r="O298" s="980"/>
      <c r="P298" s="1064"/>
      <c r="Q298" s="1067"/>
      <c r="R298" s="1070"/>
      <c r="S298" s="1073"/>
      <c r="T298" s="989"/>
      <c r="U298" s="1073"/>
      <c r="V298" s="989"/>
      <c r="W298" s="1073"/>
      <c r="X298" s="989"/>
      <c r="Y298" s="1073"/>
      <c r="Z298" s="989"/>
      <c r="AA298" s="989"/>
      <c r="AB298" s="989"/>
      <c r="AC298" s="992"/>
      <c r="AD298" s="983"/>
      <c r="AE298" s="986"/>
      <c r="AF298" s="1049"/>
      <c r="AG298" s="983"/>
      <c r="AH298" s="1052"/>
      <c r="AI298" s="1049"/>
      <c r="AJ298" s="1049"/>
      <c r="AK298" s="1055"/>
      <c r="AL298" s="1058"/>
      <c r="AM298" s="1047"/>
      <c r="AN298" s="326"/>
      <c r="AO298" s="1044"/>
      <c r="AP298" s="1061"/>
      <c r="AQ298" s="977"/>
      <c r="AR298" s="736"/>
      <c r="AS298" s="736"/>
      <c r="AT298" s="736"/>
      <c r="AU298" s="736"/>
      <c r="AV298" s="736"/>
      <c r="AW298" s="736"/>
      <c r="AX298" s="1062"/>
      <c r="AY298" s="1044"/>
      <c r="AZ298"/>
      <c r="BA298"/>
      <c r="BB298"/>
      <c r="BC298"/>
      <c r="BD298"/>
      <c r="BE298"/>
      <c r="BF298"/>
      <c r="BG298"/>
    </row>
    <row r="299" spans="1:59" ht="30" customHeight="1" thickBot="1">
      <c r="A299" s="1078"/>
      <c r="B299" s="1016"/>
      <c r="C299" s="1017"/>
      <c r="D299" s="1017"/>
      <c r="E299" s="1017"/>
      <c r="F299" s="1018"/>
      <c r="G299" s="1019"/>
      <c r="H299" s="1019"/>
      <c r="I299" s="1019"/>
      <c r="J299" s="1019"/>
      <c r="K299" s="1019"/>
      <c r="L299" s="1020"/>
      <c r="M299" s="1021"/>
      <c r="N299" s="996"/>
      <c r="O299" s="981"/>
      <c r="P299" s="1065"/>
      <c r="Q299" s="1068"/>
      <c r="R299" s="1071"/>
      <c r="S299" s="1074"/>
      <c r="T299" s="990"/>
      <c r="U299" s="1074"/>
      <c r="V299" s="990"/>
      <c r="W299" s="1074"/>
      <c r="X299" s="990"/>
      <c r="Y299" s="1074"/>
      <c r="Z299" s="990"/>
      <c r="AA299" s="990"/>
      <c r="AB299" s="990"/>
      <c r="AC299" s="993"/>
      <c r="AD299" s="984"/>
      <c r="AE299" s="987"/>
      <c r="AF299" s="1050"/>
      <c r="AG299" s="984"/>
      <c r="AH299" s="1053"/>
      <c r="AI299" s="1050"/>
      <c r="AJ299" s="1050"/>
      <c r="AK299" s="1056"/>
      <c r="AL299" s="1059"/>
      <c r="AM299" s="573" t="str">
        <f t="shared" ref="AM299" si="212">IF(P296="","",
IF(OR(AF296="",
AND(AG296&lt;&gt;"",AH296=""),
AND(P296&lt;&gt;"",AI296=""),
AND(P296&lt;&gt;"処遇改善加算Ⅳ",AJ296=""),
AND(OR(P296="処遇改善加算Ⅰ",P296="処遇改善加算Ⅱ"),AU296="対象",AK296=""),
AND(P296="処遇改善加算Ⅰ",AL296="")),
"！記入が必要な欄（オレンジ色のセル）に空欄があります。空欄を埋めてください。",""))</f>
        <v/>
      </c>
      <c r="AN299" s="326"/>
      <c r="AO299" s="1045"/>
      <c r="AP299" s="1061"/>
      <c r="AQ299" s="1060"/>
      <c r="AR299" s="736"/>
      <c r="AS299" s="736"/>
      <c r="AT299" s="736"/>
      <c r="AU299" s="736"/>
      <c r="AV299" s="736"/>
      <c r="AW299" s="736"/>
      <c r="AX299" s="1062"/>
      <c r="AY299" s="1045"/>
      <c r="AZ299"/>
      <c r="BA299"/>
      <c r="BB299"/>
      <c r="BC299"/>
      <c r="BD299"/>
      <c r="BE299"/>
      <c r="BF299"/>
      <c r="BG299"/>
    </row>
    <row r="300" spans="1:59" ht="30" customHeight="1">
      <c r="A300" s="1075">
        <v>73</v>
      </c>
      <c r="B300" s="999" t="str">
        <f>IF(基本情報入力シート!B111="", "",基本情報入力シート!B111)</f>
        <v/>
      </c>
      <c r="C300" s="1000"/>
      <c r="D300" s="1000"/>
      <c r="E300" s="1000"/>
      <c r="F300" s="1001"/>
      <c r="G300" s="1007" t="str">
        <f>IF(基本情報入力シート!L111="", "",基本情報入力シート!L111)</f>
        <v/>
      </c>
      <c r="H300" s="1007" t="str">
        <f>IF(基本情報入力シート!Q111="", "",基本情報入力シート!Q111)</f>
        <v/>
      </c>
      <c r="I300" s="1007" t="str">
        <f>IF(基本情報入力シート!V111="", "",基本情報入力シート!V111)</f>
        <v/>
      </c>
      <c r="J300" s="1007" t="str">
        <f>IF(基本情報入力シート!W111="", "",基本情報入力シート!W111)</f>
        <v/>
      </c>
      <c r="K300" s="1007" t="str">
        <f>IF(基本情報入力シート!X111="", "",基本情報入力シート!X111)</f>
        <v/>
      </c>
      <c r="L300" s="1010" t="str">
        <f>IF(基本情報入力シート!AC111=0, "",基本情報入力シート!AC111)</f>
        <v/>
      </c>
      <c r="M300" s="1013"/>
      <c r="N300" s="994"/>
      <c r="O300" s="979" t="str">
        <f>IFERROR(VLOOKUP(K300,【参考】数式用２!$A$2:$AD$50,MATCH(N300,【参考】数式用２!$C$4:$AD$4,0)+2,0),"")</f>
        <v/>
      </c>
      <c r="P300" s="1063"/>
      <c r="Q300" s="1066" t="str">
        <f>IFERROR(VLOOKUP(K300,【参考】数式用２!$A$2:$AC$50,MATCH(P300,【参考】数式用２!$C$4:$AC$4,0)+2,0),"")</f>
        <v/>
      </c>
      <c r="R300" s="1069" t="s">
        <v>141</v>
      </c>
      <c r="S300" s="1072"/>
      <c r="T300" s="988" t="s">
        <v>217</v>
      </c>
      <c r="U300" s="1072"/>
      <c r="V300" s="988" t="s">
        <v>218</v>
      </c>
      <c r="W300" s="1072"/>
      <c r="X300" s="988" t="s">
        <v>217</v>
      </c>
      <c r="Y300" s="1072"/>
      <c r="Z300" s="988" t="s">
        <v>219</v>
      </c>
      <c r="AA300" s="988" t="s">
        <v>72</v>
      </c>
      <c r="AB300" s="988" t="str">
        <f>IF(S300&gt;=1,(W300*12+Y300)-(S300*12+U300)+1,"")</f>
        <v/>
      </c>
      <c r="AC300" s="991" t="s">
        <v>220</v>
      </c>
      <c r="AD300" s="982" t="str">
        <f>IFERROR(ROUNDDOWN(ROUND(L300*Q300,0),0)*AB300,"")</f>
        <v/>
      </c>
      <c r="AE300" s="985" t="str">
        <f>IFERROR(ROUNDDOWN(ROUNDDOWN(ROUND(L300*VLOOKUP(K300,【参考】数式用２!$A$2:$AC$50,MATCH("処遇改善加算Ⅳ",【参考】数式用２!$C$4:$O$4,0)+2,0),0),0)*AB300*0.5,0), "")</f>
        <v/>
      </c>
      <c r="AF300" s="1048"/>
      <c r="AG300" s="982" t="str">
        <f>IF(AND(AQ300&lt;&gt;"対象外", P300&lt;&gt;""),ROUNDDOWN(ROUND(L300*VLOOKUP(K300,【参考】数式用２!$A$2:$K$50,MATCH("ベア加算あり",【参考】数式用２!$C$4:$K$4,0)+2,0),0),0)*AB300,"")</f>
        <v/>
      </c>
      <c r="AH300" s="1051"/>
      <c r="AI300" s="1048"/>
      <c r="AJ300" s="1048"/>
      <c r="AK300" s="1054"/>
      <c r="AL300" s="1057"/>
      <c r="AM300" s="572" t="str">
        <f t="shared" ref="AM300" si="213">IF(Q300="","",IF(Q300&lt;O300,"！加算の要件上は問題ありませんが、令和６年度末の加算率と比較して、令和７年度の加算率が低くなっています。",""))</f>
        <v/>
      </c>
      <c r="AN300" s="326"/>
      <c r="AO300" s="1043" t="str">
        <f>IF(K300&lt;&gt;"","Q列に色付け","")</f>
        <v/>
      </c>
      <c r="AP300" s="1061" t="str">
        <f>IF(AND(AE300&lt;&gt;0,AE300&lt;&gt;""),IF(AF300="○","入力済","未入力"),"")</f>
        <v/>
      </c>
      <c r="AQ300" s="976" t="str">
        <f>IFERROR((VLOOKUP(N300, 【参考】数式用２!$BE$5:$BE$13, 1,FALSE)), "対象外")</f>
        <v>対象外</v>
      </c>
      <c r="AR300" s="736" t="str">
        <f>IF(AG300&lt;&gt;"",IF(AH300="○","入力済","未入力"),"")</f>
        <v/>
      </c>
      <c r="AS300" s="736" t="str">
        <f>IF(AND(P300&lt;&gt;"", AI300=""), "未入力", "入力済")</f>
        <v>入力済</v>
      </c>
      <c r="AT300" s="736" t="str">
        <f>IF(AND(P300&lt;&gt;"", P300&lt;&gt;"処遇改善加算Ⅳ", AJ300=""), "未入力", "入力済")</f>
        <v>入力済</v>
      </c>
      <c r="AU300" s="736" t="str">
        <f>IFERROR(VLOOKUP(K300, 【参考】数式用２!$BB$5:$BC$50, 2, FALSE), "")</f>
        <v/>
      </c>
      <c r="AV300" s="736" t="str">
        <f>IF(AND(P300&lt;&gt;"処遇改善加算Ⅲ",P300&lt;&gt;"処遇改善加算Ⅳ", P300&lt;&gt;"", AU300&lt;&gt;"対象外"), 1,"")</f>
        <v/>
      </c>
      <c r="AW300" s="736" t="str">
        <f>IFERROR("_"&amp;VLOOKUP(K300, 【参考】数式用２!$AG$2:$AH$50, 2, FALSE), "")</f>
        <v/>
      </c>
      <c r="AX300" s="1062" t="str">
        <f>IF(AND(P300="処遇改善加算Ⅰ", AL300=""), "未入力","入力済")</f>
        <v>入力済</v>
      </c>
      <c r="AY300" s="1043" t="str">
        <f>G300</f>
        <v/>
      </c>
      <c r="AZ300"/>
      <c r="BA300"/>
      <c r="BB300"/>
      <c r="BC300"/>
      <c r="BD300"/>
      <c r="BE300"/>
      <c r="BF300"/>
      <c r="BG300"/>
    </row>
    <row r="301" spans="1:59" ht="14.4" customHeight="1">
      <c r="A301" s="1076"/>
      <c r="B301" s="1002"/>
      <c r="C301" s="978"/>
      <c r="D301" s="978"/>
      <c r="E301" s="978"/>
      <c r="F301" s="1003"/>
      <c r="G301" s="1008"/>
      <c r="H301" s="1008"/>
      <c r="I301" s="1008"/>
      <c r="J301" s="1008"/>
      <c r="K301" s="1008"/>
      <c r="L301" s="1011"/>
      <c r="M301" s="1014"/>
      <c r="N301" s="995"/>
      <c r="O301" s="980"/>
      <c r="P301" s="1064"/>
      <c r="Q301" s="1067"/>
      <c r="R301" s="1070"/>
      <c r="S301" s="1073"/>
      <c r="T301" s="989"/>
      <c r="U301" s="1073"/>
      <c r="V301" s="989"/>
      <c r="W301" s="1073"/>
      <c r="X301" s="989"/>
      <c r="Y301" s="1073"/>
      <c r="Z301" s="989"/>
      <c r="AA301" s="989"/>
      <c r="AB301" s="989"/>
      <c r="AC301" s="992"/>
      <c r="AD301" s="983"/>
      <c r="AE301" s="986"/>
      <c r="AF301" s="1049"/>
      <c r="AG301" s="983"/>
      <c r="AH301" s="1052"/>
      <c r="AI301" s="1049"/>
      <c r="AJ301" s="1049"/>
      <c r="AK301" s="1055"/>
      <c r="AL301" s="1058"/>
      <c r="AM301" s="1046" t="str">
        <f t="shared" ref="AM301" si="214">IF(AND(P300&lt;&gt;"", OR(W300&lt;&gt;8,Y300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1" s="326"/>
      <c r="AO301" s="1044"/>
      <c r="AP301" s="1061"/>
      <c r="AQ301" s="977"/>
      <c r="AR301" s="736"/>
      <c r="AS301" s="736"/>
      <c r="AT301" s="736"/>
      <c r="AU301" s="736"/>
      <c r="AV301" s="736"/>
      <c r="AW301" s="736"/>
      <c r="AX301" s="1062"/>
      <c r="AY301" s="1044"/>
      <c r="AZ301"/>
      <c r="BA301"/>
      <c r="BB301"/>
      <c r="BC301"/>
      <c r="BD301"/>
      <c r="BE301"/>
      <c r="BF301"/>
      <c r="BG301"/>
    </row>
    <row r="302" spans="1:59" ht="14.4" customHeight="1">
      <c r="A302" s="1077"/>
      <c r="B302" s="1002"/>
      <c r="C302" s="978"/>
      <c r="D302" s="978"/>
      <c r="E302" s="978"/>
      <c r="F302" s="1003"/>
      <c r="G302" s="1008"/>
      <c r="H302" s="1008"/>
      <c r="I302" s="1008"/>
      <c r="J302" s="1008"/>
      <c r="K302" s="1008"/>
      <c r="L302" s="1011"/>
      <c r="M302" s="1014"/>
      <c r="N302" s="995"/>
      <c r="O302" s="980"/>
      <c r="P302" s="1064"/>
      <c r="Q302" s="1067"/>
      <c r="R302" s="1070"/>
      <c r="S302" s="1073"/>
      <c r="T302" s="989"/>
      <c r="U302" s="1073"/>
      <c r="V302" s="989"/>
      <c r="W302" s="1073"/>
      <c r="X302" s="989"/>
      <c r="Y302" s="1073"/>
      <c r="Z302" s="989"/>
      <c r="AA302" s="989"/>
      <c r="AB302" s="989"/>
      <c r="AC302" s="992"/>
      <c r="AD302" s="983"/>
      <c r="AE302" s="986"/>
      <c r="AF302" s="1049"/>
      <c r="AG302" s="983"/>
      <c r="AH302" s="1052"/>
      <c r="AI302" s="1049"/>
      <c r="AJ302" s="1049"/>
      <c r="AK302" s="1055"/>
      <c r="AL302" s="1058"/>
      <c r="AM302" s="1047"/>
      <c r="AN302" s="326"/>
      <c r="AO302" s="1044"/>
      <c r="AP302" s="1061"/>
      <c r="AQ302" s="977"/>
      <c r="AR302" s="736"/>
      <c r="AS302" s="736"/>
      <c r="AT302" s="736"/>
      <c r="AU302" s="736"/>
      <c r="AV302" s="736"/>
      <c r="AW302" s="736"/>
      <c r="AX302" s="1062"/>
      <c r="AY302" s="1044"/>
      <c r="AZ302"/>
      <c r="BA302"/>
      <c r="BB302"/>
      <c r="BC302"/>
      <c r="BD302"/>
      <c r="BE302"/>
      <c r="BF302"/>
      <c r="BG302"/>
    </row>
    <row r="303" spans="1:59" ht="30" customHeight="1" thickBot="1">
      <c r="A303" s="1078"/>
      <c r="B303" s="1016"/>
      <c r="C303" s="1017"/>
      <c r="D303" s="1017"/>
      <c r="E303" s="1017"/>
      <c r="F303" s="1018"/>
      <c r="G303" s="1019"/>
      <c r="H303" s="1019"/>
      <c r="I303" s="1019"/>
      <c r="J303" s="1019"/>
      <c r="K303" s="1019"/>
      <c r="L303" s="1020"/>
      <c r="M303" s="1021"/>
      <c r="N303" s="996"/>
      <c r="O303" s="981"/>
      <c r="P303" s="1065"/>
      <c r="Q303" s="1068"/>
      <c r="R303" s="1071"/>
      <c r="S303" s="1074"/>
      <c r="T303" s="990"/>
      <c r="U303" s="1074"/>
      <c r="V303" s="990"/>
      <c r="W303" s="1074"/>
      <c r="X303" s="990"/>
      <c r="Y303" s="1074"/>
      <c r="Z303" s="990"/>
      <c r="AA303" s="990"/>
      <c r="AB303" s="990"/>
      <c r="AC303" s="993"/>
      <c r="AD303" s="984"/>
      <c r="AE303" s="987"/>
      <c r="AF303" s="1050"/>
      <c r="AG303" s="984"/>
      <c r="AH303" s="1053"/>
      <c r="AI303" s="1050"/>
      <c r="AJ303" s="1050"/>
      <c r="AK303" s="1056"/>
      <c r="AL303" s="1059"/>
      <c r="AM303" s="573" t="str">
        <f t="shared" ref="AM303" si="215">IF(P300="","",
IF(OR(AF300="",
AND(AG300&lt;&gt;"",AH300=""),
AND(P300&lt;&gt;"",AI300=""),
AND(P300&lt;&gt;"処遇改善加算Ⅳ",AJ300=""),
AND(OR(P300="処遇改善加算Ⅰ",P300="処遇改善加算Ⅱ"),AU300="対象",AK300=""),
AND(P300="処遇改善加算Ⅰ",AL300="")),
"！記入が必要な欄（オレンジ色のセル）に空欄があります。空欄を埋めてください。",""))</f>
        <v/>
      </c>
      <c r="AN303" s="326"/>
      <c r="AO303" s="1045"/>
      <c r="AP303" s="1061"/>
      <c r="AQ303" s="1060"/>
      <c r="AR303" s="736"/>
      <c r="AS303" s="736"/>
      <c r="AT303" s="736"/>
      <c r="AU303" s="736"/>
      <c r="AV303" s="736"/>
      <c r="AW303" s="736"/>
      <c r="AX303" s="1062"/>
      <c r="AY303" s="1045"/>
      <c r="AZ303"/>
      <c r="BA303"/>
      <c r="BB303"/>
      <c r="BC303"/>
      <c r="BD303"/>
      <c r="BE303"/>
      <c r="BF303"/>
      <c r="BG303"/>
    </row>
    <row r="304" spans="1:59" ht="30" customHeight="1">
      <c r="A304" s="1075">
        <v>74</v>
      </c>
      <c r="B304" s="999" t="str">
        <f>IF(基本情報入力シート!B112="", "",基本情報入力シート!B112)</f>
        <v/>
      </c>
      <c r="C304" s="1000"/>
      <c r="D304" s="1000"/>
      <c r="E304" s="1000"/>
      <c r="F304" s="1001"/>
      <c r="G304" s="1007" t="str">
        <f>IF(基本情報入力シート!L112="", "",基本情報入力シート!L112)</f>
        <v/>
      </c>
      <c r="H304" s="1007" t="str">
        <f>IF(基本情報入力シート!Q112="", "",基本情報入力シート!Q112)</f>
        <v/>
      </c>
      <c r="I304" s="1007" t="str">
        <f>IF(基本情報入力シート!V112="", "",基本情報入力シート!V112)</f>
        <v/>
      </c>
      <c r="J304" s="1007" t="str">
        <f>IF(基本情報入力シート!W112="", "",基本情報入力シート!W112)</f>
        <v/>
      </c>
      <c r="K304" s="1007" t="str">
        <f>IF(基本情報入力シート!X112="", "",基本情報入力シート!X112)</f>
        <v/>
      </c>
      <c r="L304" s="1010" t="str">
        <f>IF(基本情報入力シート!AC112=0, "",基本情報入力シート!AC112)</f>
        <v/>
      </c>
      <c r="M304" s="1013"/>
      <c r="N304" s="994"/>
      <c r="O304" s="979" t="str">
        <f>IFERROR(VLOOKUP(K304,【参考】数式用２!$A$2:$AD$50,MATCH(N304,【参考】数式用２!$C$4:$AD$4,0)+2,0),"")</f>
        <v/>
      </c>
      <c r="P304" s="1063"/>
      <c r="Q304" s="1066" t="str">
        <f>IFERROR(VLOOKUP(K304,【参考】数式用２!$A$2:$AC$50,MATCH(P304,【参考】数式用２!$C$4:$AC$4,0)+2,0),"")</f>
        <v/>
      </c>
      <c r="R304" s="1069" t="s">
        <v>141</v>
      </c>
      <c r="S304" s="1072"/>
      <c r="T304" s="988" t="s">
        <v>217</v>
      </c>
      <c r="U304" s="1072"/>
      <c r="V304" s="988" t="s">
        <v>218</v>
      </c>
      <c r="W304" s="1072"/>
      <c r="X304" s="988" t="s">
        <v>217</v>
      </c>
      <c r="Y304" s="1072"/>
      <c r="Z304" s="988" t="s">
        <v>219</v>
      </c>
      <c r="AA304" s="988" t="s">
        <v>72</v>
      </c>
      <c r="AB304" s="988" t="str">
        <f>IF(S304&gt;=1,(W304*12+Y304)-(S304*12+U304)+1,"")</f>
        <v/>
      </c>
      <c r="AC304" s="991" t="s">
        <v>220</v>
      </c>
      <c r="AD304" s="982" t="str">
        <f>IFERROR(ROUNDDOWN(ROUND(L304*Q304,0),0)*AB304,"")</f>
        <v/>
      </c>
      <c r="AE304" s="985" t="str">
        <f>IFERROR(ROUNDDOWN(ROUNDDOWN(ROUND(L304*VLOOKUP(K304,【参考】数式用２!$A$2:$AC$50,MATCH("処遇改善加算Ⅳ",【参考】数式用２!$C$4:$O$4,0)+2,0),0),0)*AB304*0.5,0), "")</f>
        <v/>
      </c>
      <c r="AF304" s="1048"/>
      <c r="AG304" s="982" t="str">
        <f>IF(AND(AQ304&lt;&gt;"対象外", P304&lt;&gt;""),ROUNDDOWN(ROUND(L304*VLOOKUP(K304,【参考】数式用２!$A$2:$K$50,MATCH("ベア加算あり",【参考】数式用２!$C$4:$K$4,0)+2,0),0),0)*AB304,"")</f>
        <v/>
      </c>
      <c r="AH304" s="1051"/>
      <c r="AI304" s="1048"/>
      <c r="AJ304" s="1048"/>
      <c r="AK304" s="1054"/>
      <c r="AL304" s="1057"/>
      <c r="AM304" s="572" t="str">
        <f t="shared" ref="AM304" si="216">IF(Q304="","",IF(Q304&lt;O304,"！加算の要件上は問題ありませんが、令和６年度末の加算率と比較して、令和７年度の加算率が低くなっています。",""))</f>
        <v/>
      </c>
      <c r="AN304" s="326"/>
      <c r="AO304" s="1044" t="str">
        <f>IF(K304&lt;&gt;"","Q列に色付け","")</f>
        <v/>
      </c>
      <c r="AP304" s="1061" t="str">
        <f>IF(AND(AE304&lt;&gt;0,AE304&lt;&gt;""),IF(AF304="○","入力済","未入力"),"")</f>
        <v/>
      </c>
      <c r="AQ304" s="976" t="str">
        <f>IFERROR((VLOOKUP(N304, 【参考】数式用２!$BE$5:$BE$13, 1,FALSE)), "対象外")</f>
        <v>対象外</v>
      </c>
      <c r="AR304" s="736" t="str">
        <f>IF(AG304&lt;&gt;"",IF(AH304="○","入力済","未入力"),"")</f>
        <v/>
      </c>
      <c r="AS304" s="736" t="str">
        <f>IF(AND(P304&lt;&gt;"", AI304=""), "未入力", "入力済")</f>
        <v>入力済</v>
      </c>
      <c r="AT304" s="736" t="str">
        <f>IF(AND(P304&lt;&gt;"", P304&lt;&gt;"処遇改善加算Ⅳ", AJ304=""), "未入力", "入力済")</f>
        <v>入力済</v>
      </c>
      <c r="AU304" s="736" t="str">
        <f>IFERROR(VLOOKUP(K304, 【参考】数式用２!$BB$5:$BC$50, 2, FALSE), "")</f>
        <v/>
      </c>
      <c r="AV304" s="736" t="str">
        <f>IF(AND(P304&lt;&gt;"処遇改善加算Ⅲ",P304&lt;&gt;"処遇改善加算Ⅳ", P304&lt;&gt;"", AU304&lt;&gt;"対象外"), 1,"")</f>
        <v/>
      </c>
      <c r="AW304" s="736" t="str">
        <f>IFERROR("_"&amp;VLOOKUP(K304, 【参考】数式用２!$AG$2:$AH$50, 2, FALSE), "")</f>
        <v/>
      </c>
      <c r="AX304" s="1062" t="str">
        <f>IF(AND(P304="処遇改善加算Ⅰ", AL304=""), "未入力","入力済")</f>
        <v>入力済</v>
      </c>
      <c r="AY304" s="1043" t="str">
        <f>G304</f>
        <v/>
      </c>
      <c r="AZ304"/>
      <c r="BA304"/>
      <c r="BB304"/>
      <c r="BC304"/>
      <c r="BD304"/>
      <c r="BE304"/>
      <c r="BF304"/>
      <c r="BG304"/>
    </row>
    <row r="305" spans="1:59" ht="14.4" customHeight="1">
      <c r="A305" s="1076"/>
      <c r="B305" s="1002"/>
      <c r="C305" s="978"/>
      <c r="D305" s="978"/>
      <c r="E305" s="978"/>
      <c r="F305" s="1003"/>
      <c r="G305" s="1008"/>
      <c r="H305" s="1008"/>
      <c r="I305" s="1008"/>
      <c r="J305" s="1008"/>
      <c r="K305" s="1008"/>
      <c r="L305" s="1011"/>
      <c r="M305" s="1014"/>
      <c r="N305" s="995"/>
      <c r="O305" s="980"/>
      <c r="P305" s="1064"/>
      <c r="Q305" s="1067"/>
      <c r="R305" s="1070"/>
      <c r="S305" s="1073"/>
      <c r="T305" s="989"/>
      <c r="U305" s="1073"/>
      <c r="V305" s="989"/>
      <c r="W305" s="1073"/>
      <c r="X305" s="989"/>
      <c r="Y305" s="1073"/>
      <c r="Z305" s="989"/>
      <c r="AA305" s="989"/>
      <c r="AB305" s="989"/>
      <c r="AC305" s="992"/>
      <c r="AD305" s="983"/>
      <c r="AE305" s="986"/>
      <c r="AF305" s="1049"/>
      <c r="AG305" s="983"/>
      <c r="AH305" s="1052"/>
      <c r="AI305" s="1049"/>
      <c r="AJ305" s="1049"/>
      <c r="AK305" s="1055"/>
      <c r="AL305" s="1058"/>
      <c r="AM305" s="1046" t="str">
        <f t="shared" ref="AM305" si="217">IF(AND(P304&lt;&gt;"", OR(W304&lt;&gt;8,Y304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5" s="326"/>
      <c r="AO305" s="1044"/>
      <c r="AP305" s="1061"/>
      <c r="AQ305" s="977"/>
      <c r="AR305" s="736"/>
      <c r="AS305" s="736"/>
      <c r="AT305" s="736"/>
      <c r="AU305" s="736"/>
      <c r="AV305" s="736"/>
      <c r="AW305" s="736"/>
      <c r="AX305" s="1062"/>
      <c r="AY305" s="1044"/>
      <c r="AZ305"/>
      <c r="BA305"/>
      <c r="BB305"/>
      <c r="BC305"/>
      <c r="BD305"/>
      <c r="BE305"/>
      <c r="BF305"/>
      <c r="BG305"/>
    </row>
    <row r="306" spans="1:59" ht="14.4" customHeight="1">
      <c r="A306" s="1077"/>
      <c r="B306" s="1002"/>
      <c r="C306" s="978"/>
      <c r="D306" s="978"/>
      <c r="E306" s="978"/>
      <c r="F306" s="1003"/>
      <c r="G306" s="1008"/>
      <c r="H306" s="1008"/>
      <c r="I306" s="1008"/>
      <c r="J306" s="1008"/>
      <c r="K306" s="1008"/>
      <c r="L306" s="1011"/>
      <c r="M306" s="1014"/>
      <c r="N306" s="995"/>
      <c r="O306" s="980"/>
      <c r="P306" s="1064"/>
      <c r="Q306" s="1067"/>
      <c r="R306" s="1070"/>
      <c r="S306" s="1073"/>
      <c r="T306" s="989"/>
      <c r="U306" s="1073"/>
      <c r="V306" s="989"/>
      <c r="W306" s="1073"/>
      <c r="X306" s="989"/>
      <c r="Y306" s="1073"/>
      <c r="Z306" s="989"/>
      <c r="AA306" s="989"/>
      <c r="AB306" s="989"/>
      <c r="AC306" s="992"/>
      <c r="AD306" s="983"/>
      <c r="AE306" s="986"/>
      <c r="AF306" s="1049"/>
      <c r="AG306" s="983"/>
      <c r="AH306" s="1052"/>
      <c r="AI306" s="1049"/>
      <c r="AJ306" s="1049"/>
      <c r="AK306" s="1055"/>
      <c r="AL306" s="1058"/>
      <c r="AM306" s="1047"/>
      <c r="AN306" s="326"/>
      <c r="AO306" s="1044"/>
      <c r="AP306" s="1061"/>
      <c r="AQ306" s="977"/>
      <c r="AR306" s="736"/>
      <c r="AS306" s="736"/>
      <c r="AT306" s="736"/>
      <c r="AU306" s="736"/>
      <c r="AV306" s="736"/>
      <c r="AW306" s="736"/>
      <c r="AX306" s="1062"/>
      <c r="AY306" s="1044"/>
      <c r="AZ306"/>
      <c r="BA306"/>
      <c r="BB306"/>
      <c r="BC306"/>
      <c r="BD306"/>
      <c r="BE306"/>
      <c r="BF306"/>
      <c r="BG306"/>
    </row>
    <row r="307" spans="1:59" ht="30" customHeight="1" thickBot="1">
      <c r="A307" s="1078"/>
      <c r="B307" s="1016"/>
      <c r="C307" s="1017"/>
      <c r="D307" s="1017"/>
      <c r="E307" s="1017"/>
      <c r="F307" s="1018"/>
      <c r="G307" s="1019"/>
      <c r="H307" s="1019"/>
      <c r="I307" s="1019"/>
      <c r="J307" s="1019"/>
      <c r="K307" s="1019"/>
      <c r="L307" s="1020"/>
      <c r="M307" s="1021"/>
      <c r="N307" s="996"/>
      <c r="O307" s="981"/>
      <c r="P307" s="1065"/>
      <c r="Q307" s="1068"/>
      <c r="R307" s="1071"/>
      <c r="S307" s="1074"/>
      <c r="T307" s="990"/>
      <c r="U307" s="1074"/>
      <c r="V307" s="990"/>
      <c r="W307" s="1074"/>
      <c r="X307" s="990"/>
      <c r="Y307" s="1074"/>
      <c r="Z307" s="990"/>
      <c r="AA307" s="990"/>
      <c r="AB307" s="990"/>
      <c r="AC307" s="993"/>
      <c r="AD307" s="984"/>
      <c r="AE307" s="987"/>
      <c r="AF307" s="1050"/>
      <c r="AG307" s="984"/>
      <c r="AH307" s="1053"/>
      <c r="AI307" s="1050"/>
      <c r="AJ307" s="1050"/>
      <c r="AK307" s="1056"/>
      <c r="AL307" s="1059"/>
      <c r="AM307" s="573" t="str">
        <f t="shared" ref="AM307" si="218">IF(P304="","",
IF(OR(AF304="",
AND(AG304&lt;&gt;"",AH304=""),
AND(P304&lt;&gt;"",AI304=""),
AND(P304&lt;&gt;"処遇改善加算Ⅳ",AJ304=""),
AND(OR(P304="処遇改善加算Ⅰ",P304="処遇改善加算Ⅱ"),AU304="対象",AK304=""),
AND(P304="処遇改善加算Ⅰ",AL304="")),
"！記入が必要な欄（オレンジ色のセル）に空欄があります。空欄を埋めてください。",""))</f>
        <v/>
      </c>
      <c r="AN307" s="326"/>
      <c r="AO307" s="1045"/>
      <c r="AP307" s="1061"/>
      <c r="AQ307" s="1060"/>
      <c r="AR307" s="736"/>
      <c r="AS307" s="736"/>
      <c r="AT307" s="736"/>
      <c r="AU307" s="736"/>
      <c r="AV307" s="736"/>
      <c r="AW307" s="736"/>
      <c r="AX307" s="1062"/>
      <c r="AY307" s="1045"/>
      <c r="AZ307"/>
      <c r="BA307"/>
      <c r="BB307"/>
      <c r="BC307"/>
      <c r="BD307"/>
      <c r="BE307"/>
      <c r="BF307"/>
      <c r="BG307"/>
    </row>
    <row r="308" spans="1:59" ht="30" customHeight="1">
      <c r="A308" s="1075">
        <v>75</v>
      </c>
      <c r="B308" s="999" t="str">
        <f>IF(基本情報入力シート!B113="", "",基本情報入力シート!B113)</f>
        <v/>
      </c>
      <c r="C308" s="1000"/>
      <c r="D308" s="1000"/>
      <c r="E308" s="1000"/>
      <c r="F308" s="1001"/>
      <c r="G308" s="1007" t="str">
        <f>IF(基本情報入力シート!L113="", "",基本情報入力シート!L113)</f>
        <v/>
      </c>
      <c r="H308" s="1007" t="str">
        <f>IF(基本情報入力シート!Q113="", "",基本情報入力シート!Q113)</f>
        <v/>
      </c>
      <c r="I308" s="1007" t="str">
        <f>IF(基本情報入力シート!V113="", "",基本情報入力シート!V113)</f>
        <v/>
      </c>
      <c r="J308" s="1007" t="str">
        <f>IF(基本情報入力シート!W113="", "",基本情報入力シート!W113)</f>
        <v/>
      </c>
      <c r="K308" s="1007" t="str">
        <f>IF(基本情報入力シート!X113="", "",基本情報入力シート!X113)</f>
        <v/>
      </c>
      <c r="L308" s="1010" t="str">
        <f>IF(基本情報入力シート!AC113=0, "",基本情報入力シート!AC113)</f>
        <v/>
      </c>
      <c r="M308" s="1013"/>
      <c r="N308" s="994"/>
      <c r="O308" s="979" t="str">
        <f>IFERROR(VLOOKUP(K308,【参考】数式用２!$A$2:$AD$50,MATCH(N308,【参考】数式用２!$C$4:$AD$4,0)+2,0),"")</f>
        <v/>
      </c>
      <c r="P308" s="1063"/>
      <c r="Q308" s="1066" t="str">
        <f>IFERROR(VLOOKUP(K308,【参考】数式用２!$A$2:$AC$50,MATCH(P308,【参考】数式用２!$C$4:$AC$4,0)+2,0),"")</f>
        <v/>
      </c>
      <c r="R308" s="1069" t="s">
        <v>141</v>
      </c>
      <c r="S308" s="1072"/>
      <c r="T308" s="988" t="s">
        <v>217</v>
      </c>
      <c r="U308" s="1072"/>
      <c r="V308" s="988" t="s">
        <v>218</v>
      </c>
      <c r="W308" s="1072"/>
      <c r="X308" s="988" t="s">
        <v>217</v>
      </c>
      <c r="Y308" s="1072"/>
      <c r="Z308" s="988" t="s">
        <v>219</v>
      </c>
      <c r="AA308" s="988" t="s">
        <v>72</v>
      </c>
      <c r="AB308" s="988" t="str">
        <f>IF(S308&gt;=1,(W308*12+Y308)-(S308*12+U308)+1,"")</f>
        <v/>
      </c>
      <c r="AC308" s="991" t="s">
        <v>220</v>
      </c>
      <c r="AD308" s="982" t="str">
        <f>IFERROR(ROUNDDOWN(ROUND(L308*Q308,0),0)*AB308,"")</f>
        <v/>
      </c>
      <c r="AE308" s="985" t="str">
        <f>IFERROR(ROUNDDOWN(ROUNDDOWN(ROUND(L308*VLOOKUP(K308,【参考】数式用２!$A$2:$AC$50,MATCH("処遇改善加算Ⅳ",【参考】数式用２!$C$4:$O$4,0)+2,0),0),0)*AB308*0.5,0), "")</f>
        <v/>
      </c>
      <c r="AF308" s="1048"/>
      <c r="AG308" s="982" t="str">
        <f>IF(AND(AQ308&lt;&gt;"対象外", P308&lt;&gt;""),ROUNDDOWN(ROUND(L308*VLOOKUP(K308,【参考】数式用２!$A$2:$K$50,MATCH("ベア加算あり",【参考】数式用２!$C$4:$K$4,0)+2,0),0),0)*AB308,"")</f>
        <v/>
      </c>
      <c r="AH308" s="1051"/>
      <c r="AI308" s="1048"/>
      <c r="AJ308" s="1048"/>
      <c r="AK308" s="1054"/>
      <c r="AL308" s="1057"/>
      <c r="AM308" s="572" t="str">
        <f t="shared" ref="AM308" si="219">IF(Q308="","",IF(Q308&lt;O308,"！加算の要件上は問題ありませんが、令和６年度末の加算率と比較して、令和７年度の加算率が低くなっています。",""))</f>
        <v/>
      </c>
      <c r="AN308" s="326"/>
      <c r="AO308" s="1043" t="str">
        <f>IF(K308&lt;&gt;"","Q列に色付け","")</f>
        <v/>
      </c>
      <c r="AP308" s="1061" t="str">
        <f>IF(AND(AE308&lt;&gt;0,AE308&lt;&gt;""),IF(AF308="○","入力済","未入力"),"")</f>
        <v/>
      </c>
      <c r="AQ308" s="976" t="str">
        <f>IFERROR((VLOOKUP(N308, 【参考】数式用２!$BE$5:$BE$13, 1,FALSE)), "対象外")</f>
        <v>対象外</v>
      </c>
      <c r="AR308" s="736" t="str">
        <f>IF(AG308&lt;&gt;"",IF(AH308="○","入力済","未入力"),"")</f>
        <v/>
      </c>
      <c r="AS308" s="736" t="str">
        <f>IF(AND(P308&lt;&gt;"", AI308=""), "未入力", "入力済")</f>
        <v>入力済</v>
      </c>
      <c r="AT308" s="736" t="str">
        <f>IF(AND(P308&lt;&gt;"", P308&lt;&gt;"処遇改善加算Ⅳ", AJ308=""), "未入力", "入力済")</f>
        <v>入力済</v>
      </c>
      <c r="AU308" s="736" t="str">
        <f>IFERROR(VLOOKUP(K308, 【参考】数式用２!$BB$5:$BC$50, 2, FALSE), "")</f>
        <v/>
      </c>
      <c r="AV308" s="736" t="str">
        <f>IF(AND(P308&lt;&gt;"処遇改善加算Ⅲ",P308&lt;&gt;"処遇改善加算Ⅳ", P308&lt;&gt;"", AU308&lt;&gt;"対象外"), 1,"")</f>
        <v/>
      </c>
      <c r="AW308" s="736" t="str">
        <f>IFERROR("_"&amp;VLOOKUP(K308, 【参考】数式用２!$AG$2:$AH$50, 2, FALSE), "")</f>
        <v/>
      </c>
      <c r="AX308" s="1062" t="str">
        <f>IF(AND(P308="処遇改善加算Ⅰ", AL308=""), "未入力","入力済")</f>
        <v>入力済</v>
      </c>
      <c r="AY308" s="1043" t="str">
        <f>G308</f>
        <v/>
      </c>
      <c r="AZ308"/>
      <c r="BA308"/>
      <c r="BB308"/>
      <c r="BC308"/>
      <c r="BD308"/>
      <c r="BE308"/>
      <c r="BF308"/>
      <c r="BG308"/>
    </row>
    <row r="309" spans="1:59" ht="14.4" customHeight="1">
      <c r="A309" s="1076"/>
      <c r="B309" s="1002"/>
      <c r="C309" s="978"/>
      <c r="D309" s="978"/>
      <c r="E309" s="978"/>
      <c r="F309" s="1003"/>
      <c r="G309" s="1008"/>
      <c r="H309" s="1008"/>
      <c r="I309" s="1008"/>
      <c r="J309" s="1008"/>
      <c r="K309" s="1008"/>
      <c r="L309" s="1011"/>
      <c r="M309" s="1014"/>
      <c r="N309" s="995"/>
      <c r="O309" s="980"/>
      <c r="P309" s="1064"/>
      <c r="Q309" s="1067"/>
      <c r="R309" s="1070"/>
      <c r="S309" s="1073"/>
      <c r="T309" s="989"/>
      <c r="U309" s="1073"/>
      <c r="V309" s="989"/>
      <c r="W309" s="1073"/>
      <c r="X309" s="989"/>
      <c r="Y309" s="1073"/>
      <c r="Z309" s="989"/>
      <c r="AA309" s="989"/>
      <c r="AB309" s="989"/>
      <c r="AC309" s="992"/>
      <c r="AD309" s="983"/>
      <c r="AE309" s="986"/>
      <c r="AF309" s="1049"/>
      <c r="AG309" s="983"/>
      <c r="AH309" s="1052"/>
      <c r="AI309" s="1049"/>
      <c r="AJ309" s="1049"/>
      <c r="AK309" s="1055"/>
      <c r="AL309" s="1058"/>
      <c r="AM309" s="1046" t="str">
        <f t="shared" ref="AM309" si="220">IF(AND(P308&lt;&gt;"", OR(W308&lt;&gt;8,Y308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09" s="326"/>
      <c r="AO309" s="1044"/>
      <c r="AP309" s="1061"/>
      <c r="AQ309" s="977"/>
      <c r="AR309" s="736"/>
      <c r="AS309" s="736"/>
      <c r="AT309" s="736"/>
      <c r="AU309" s="736"/>
      <c r="AV309" s="736"/>
      <c r="AW309" s="736"/>
      <c r="AX309" s="1062"/>
      <c r="AY309" s="1044"/>
      <c r="AZ309"/>
      <c r="BA309"/>
      <c r="BB309"/>
      <c r="BC309"/>
      <c r="BD309"/>
      <c r="BE309"/>
      <c r="BF309"/>
      <c r="BG309"/>
    </row>
    <row r="310" spans="1:59" ht="14.4" customHeight="1">
      <c r="A310" s="1077"/>
      <c r="B310" s="1002"/>
      <c r="C310" s="978"/>
      <c r="D310" s="978"/>
      <c r="E310" s="978"/>
      <c r="F310" s="1003"/>
      <c r="G310" s="1008"/>
      <c r="H310" s="1008"/>
      <c r="I310" s="1008"/>
      <c r="J310" s="1008"/>
      <c r="K310" s="1008"/>
      <c r="L310" s="1011"/>
      <c r="M310" s="1014"/>
      <c r="N310" s="995"/>
      <c r="O310" s="980"/>
      <c r="P310" s="1064"/>
      <c r="Q310" s="1067"/>
      <c r="R310" s="1070"/>
      <c r="S310" s="1073"/>
      <c r="T310" s="989"/>
      <c r="U310" s="1073"/>
      <c r="V310" s="989"/>
      <c r="W310" s="1073"/>
      <c r="X310" s="989"/>
      <c r="Y310" s="1073"/>
      <c r="Z310" s="989"/>
      <c r="AA310" s="989"/>
      <c r="AB310" s="989"/>
      <c r="AC310" s="992"/>
      <c r="AD310" s="983"/>
      <c r="AE310" s="986"/>
      <c r="AF310" s="1049"/>
      <c r="AG310" s="983"/>
      <c r="AH310" s="1052"/>
      <c r="AI310" s="1049"/>
      <c r="AJ310" s="1049"/>
      <c r="AK310" s="1055"/>
      <c r="AL310" s="1058"/>
      <c r="AM310" s="1047"/>
      <c r="AN310" s="326"/>
      <c r="AO310" s="1044"/>
      <c r="AP310" s="1061"/>
      <c r="AQ310" s="977"/>
      <c r="AR310" s="736"/>
      <c r="AS310" s="736"/>
      <c r="AT310" s="736"/>
      <c r="AU310" s="736"/>
      <c r="AV310" s="736"/>
      <c r="AW310" s="736"/>
      <c r="AX310" s="1062"/>
      <c r="AY310" s="1044"/>
      <c r="AZ310"/>
      <c r="BA310"/>
      <c r="BB310"/>
      <c r="BC310"/>
      <c r="BD310"/>
      <c r="BE310"/>
      <c r="BF310"/>
      <c r="BG310"/>
    </row>
    <row r="311" spans="1:59" ht="30" customHeight="1" thickBot="1">
      <c r="A311" s="1078"/>
      <c r="B311" s="1016"/>
      <c r="C311" s="1017"/>
      <c r="D311" s="1017"/>
      <c r="E311" s="1017"/>
      <c r="F311" s="1018"/>
      <c r="G311" s="1019"/>
      <c r="H311" s="1019"/>
      <c r="I311" s="1019"/>
      <c r="J311" s="1019"/>
      <c r="K311" s="1019"/>
      <c r="L311" s="1020"/>
      <c r="M311" s="1021"/>
      <c r="N311" s="996"/>
      <c r="O311" s="981"/>
      <c r="P311" s="1065"/>
      <c r="Q311" s="1068"/>
      <c r="R311" s="1071"/>
      <c r="S311" s="1074"/>
      <c r="T311" s="990"/>
      <c r="U311" s="1074"/>
      <c r="V311" s="990"/>
      <c r="W311" s="1074"/>
      <c r="X311" s="990"/>
      <c r="Y311" s="1074"/>
      <c r="Z311" s="990"/>
      <c r="AA311" s="990"/>
      <c r="AB311" s="990"/>
      <c r="AC311" s="993"/>
      <c r="AD311" s="984"/>
      <c r="AE311" s="987"/>
      <c r="AF311" s="1050"/>
      <c r="AG311" s="984"/>
      <c r="AH311" s="1053"/>
      <c r="AI311" s="1050"/>
      <c r="AJ311" s="1050"/>
      <c r="AK311" s="1056"/>
      <c r="AL311" s="1059"/>
      <c r="AM311" s="573" t="str">
        <f t="shared" ref="AM311" si="221">IF(P308="","",
IF(OR(AF308="",
AND(AG308&lt;&gt;"",AH308=""),
AND(P308&lt;&gt;"",AI308=""),
AND(P308&lt;&gt;"処遇改善加算Ⅳ",AJ308=""),
AND(OR(P308="処遇改善加算Ⅰ",P308="処遇改善加算Ⅱ"),AU308="対象",AK308=""),
AND(P308="処遇改善加算Ⅰ",AL308="")),
"！記入が必要な欄（オレンジ色のセル）に空欄があります。空欄を埋めてください。",""))</f>
        <v/>
      </c>
      <c r="AN311" s="326"/>
      <c r="AO311" s="1045"/>
      <c r="AP311" s="1061"/>
      <c r="AQ311" s="1060"/>
      <c r="AR311" s="736"/>
      <c r="AS311" s="736"/>
      <c r="AT311" s="736"/>
      <c r="AU311" s="736"/>
      <c r="AV311" s="736"/>
      <c r="AW311" s="736"/>
      <c r="AX311" s="1062"/>
      <c r="AY311" s="1045"/>
      <c r="AZ311"/>
      <c r="BA311"/>
      <c r="BB311"/>
      <c r="BC311"/>
      <c r="BD311"/>
      <c r="BE311"/>
      <c r="BF311"/>
      <c r="BG311"/>
    </row>
    <row r="312" spans="1:59" ht="30" customHeight="1">
      <c r="A312" s="1075">
        <v>76</v>
      </c>
      <c r="B312" s="999" t="str">
        <f>IF(基本情報入力シート!B114="", "",基本情報入力シート!B114)</f>
        <v/>
      </c>
      <c r="C312" s="1000"/>
      <c r="D312" s="1000"/>
      <c r="E312" s="1000"/>
      <c r="F312" s="1001"/>
      <c r="G312" s="1007" t="str">
        <f>IF(基本情報入力シート!L114="", "",基本情報入力シート!L114)</f>
        <v/>
      </c>
      <c r="H312" s="1007" t="str">
        <f>IF(基本情報入力シート!Q114="", "",基本情報入力シート!Q114)</f>
        <v/>
      </c>
      <c r="I312" s="1007" t="str">
        <f>IF(基本情報入力シート!V114="", "",基本情報入力シート!V114)</f>
        <v/>
      </c>
      <c r="J312" s="1007" t="str">
        <f>IF(基本情報入力シート!W114="", "",基本情報入力シート!W114)</f>
        <v/>
      </c>
      <c r="K312" s="1007" t="str">
        <f>IF(基本情報入力シート!X114="", "",基本情報入力シート!X114)</f>
        <v/>
      </c>
      <c r="L312" s="1010" t="str">
        <f>IF(基本情報入力シート!AC114=0, "",基本情報入力シート!AC114)</f>
        <v/>
      </c>
      <c r="M312" s="1013"/>
      <c r="N312" s="994"/>
      <c r="O312" s="979" t="str">
        <f>IFERROR(VLOOKUP(K312,【参考】数式用２!$A$2:$AD$50,MATCH(N312,【参考】数式用２!$C$4:$AD$4,0)+2,0),"")</f>
        <v/>
      </c>
      <c r="P312" s="1063"/>
      <c r="Q312" s="1066" t="str">
        <f>IFERROR(VLOOKUP(K312,【参考】数式用２!$A$2:$AC$50,MATCH(P312,【参考】数式用２!$C$4:$AC$4,0)+2,0),"")</f>
        <v/>
      </c>
      <c r="R312" s="1069" t="s">
        <v>141</v>
      </c>
      <c r="S312" s="1072"/>
      <c r="T312" s="988" t="s">
        <v>217</v>
      </c>
      <c r="U312" s="1072"/>
      <c r="V312" s="988" t="s">
        <v>218</v>
      </c>
      <c r="W312" s="1072"/>
      <c r="X312" s="988" t="s">
        <v>217</v>
      </c>
      <c r="Y312" s="1072"/>
      <c r="Z312" s="988" t="s">
        <v>219</v>
      </c>
      <c r="AA312" s="988" t="s">
        <v>72</v>
      </c>
      <c r="AB312" s="988" t="str">
        <f>IF(S312&gt;=1,(W312*12+Y312)-(S312*12+U312)+1,"")</f>
        <v/>
      </c>
      <c r="AC312" s="991" t="s">
        <v>220</v>
      </c>
      <c r="AD312" s="982" t="str">
        <f>IFERROR(ROUNDDOWN(ROUND(L312*Q312,0),0)*AB312,"")</f>
        <v/>
      </c>
      <c r="AE312" s="985" t="str">
        <f>IFERROR(ROUNDDOWN(ROUNDDOWN(ROUND(L312*VLOOKUP(K312,【参考】数式用２!$A$2:$AC$50,MATCH("処遇改善加算Ⅳ",【参考】数式用２!$C$4:$O$4,0)+2,0),0),0)*AB312*0.5,0), "")</f>
        <v/>
      </c>
      <c r="AF312" s="1048"/>
      <c r="AG312" s="982" t="str">
        <f>IF(AND(AQ312&lt;&gt;"対象外", P312&lt;&gt;""),ROUNDDOWN(ROUND(L312*VLOOKUP(K312,【参考】数式用２!$A$2:$K$50,MATCH("ベア加算あり",【参考】数式用２!$C$4:$K$4,0)+2,0),0),0)*AB312,"")</f>
        <v/>
      </c>
      <c r="AH312" s="1051"/>
      <c r="AI312" s="1048"/>
      <c r="AJ312" s="1048"/>
      <c r="AK312" s="1054"/>
      <c r="AL312" s="1057"/>
      <c r="AM312" s="572" t="str">
        <f t="shared" ref="AM312" si="222">IF(Q312="","",IF(Q312&lt;O312,"！加算の要件上は問題ありませんが、令和６年度末の加算率と比較して、令和７年度の加算率が低くなっています。",""))</f>
        <v/>
      </c>
      <c r="AN312" s="326"/>
      <c r="AO312" s="1044" t="str">
        <f>IF(K312&lt;&gt;"","Q列に色付け","")</f>
        <v/>
      </c>
      <c r="AP312" s="1061" t="str">
        <f>IF(AND(AE312&lt;&gt;0,AE312&lt;&gt;""),IF(AF312="○","入力済","未入力"),"")</f>
        <v/>
      </c>
      <c r="AQ312" s="976" t="str">
        <f>IFERROR((VLOOKUP(N312, 【参考】数式用２!$BE$5:$BE$13, 1,FALSE)), "対象外")</f>
        <v>対象外</v>
      </c>
      <c r="AR312" s="736" t="str">
        <f>IF(AG312&lt;&gt;"",IF(AH312="○","入力済","未入力"),"")</f>
        <v/>
      </c>
      <c r="AS312" s="736" t="str">
        <f>IF(AND(P312&lt;&gt;"", AI312=""), "未入力", "入力済")</f>
        <v>入力済</v>
      </c>
      <c r="AT312" s="736" t="str">
        <f>IF(AND(P312&lt;&gt;"", P312&lt;&gt;"処遇改善加算Ⅳ", AJ312=""), "未入力", "入力済")</f>
        <v>入力済</v>
      </c>
      <c r="AU312" s="736" t="str">
        <f>IFERROR(VLOOKUP(K312, 【参考】数式用２!$BB$5:$BC$50, 2, FALSE), "")</f>
        <v/>
      </c>
      <c r="AV312" s="736" t="str">
        <f>IF(AND(P312&lt;&gt;"処遇改善加算Ⅲ",P312&lt;&gt;"処遇改善加算Ⅳ", P312&lt;&gt;"", AU312&lt;&gt;"対象外"), 1,"")</f>
        <v/>
      </c>
      <c r="AW312" s="736" t="str">
        <f>IFERROR("_"&amp;VLOOKUP(K312, 【参考】数式用２!$AG$2:$AH$50, 2, FALSE), "")</f>
        <v/>
      </c>
      <c r="AX312" s="1062" t="str">
        <f>IF(AND(P312="処遇改善加算Ⅰ", AL312=""), "未入力","入力済")</f>
        <v>入力済</v>
      </c>
      <c r="AY312" s="1043" t="str">
        <f>G312</f>
        <v/>
      </c>
      <c r="AZ312"/>
      <c r="BA312"/>
      <c r="BB312"/>
      <c r="BC312"/>
      <c r="BD312"/>
      <c r="BE312"/>
      <c r="BF312"/>
      <c r="BG312"/>
    </row>
    <row r="313" spans="1:59" ht="14.4" customHeight="1">
      <c r="A313" s="1076"/>
      <c r="B313" s="1002"/>
      <c r="C313" s="978"/>
      <c r="D313" s="978"/>
      <c r="E313" s="978"/>
      <c r="F313" s="1003"/>
      <c r="G313" s="1008"/>
      <c r="H313" s="1008"/>
      <c r="I313" s="1008"/>
      <c r="J313" s="1008"/>
      <c r="K313" s="1008"/>
      <c r="L313" s="1011"/>
      <c r="M313" s="1014"/>
      <c r="N313" s="995"/>
      <c r="O313" s="980"/>
      <c r="P313" s="1064"/>
      <c r="Q313" s="1067"/>
      <c r="R313" s="1070"/>
      <c r="S313" s="1073"/>
      <c r="T313" s="989"/>
      <c r="U313" s="1073"/>
      <c r="V313" s="989"/>
      <c r="W313" s="1073"/>
      <c r="X313" s="989"/>
      <c r="Y313" s="1073"/>
      <c r="Z313" s="989"/>
      <c r="AA313" s="989"/>
      <c r="AB313" s="989"/>
      <c r="AC313" s="992"/>
      <c r="AD313" s="983"/>
      <c r="AE313" s="986"/>
      <c r="AF313" s="1049"/>
      <c r="AG313" s="983"/>
      <c r="AH313" s="1052"/>
      <c r="AI313" s="1049"/>
      <c r="AJ313" s="1049"/>
      <c r="AK313" s="1055"/>
      <c r="AL313" s="1058"/>
      <c r="AM313" s="1046" t="str">
        <f t="shared" ref="AM313" si="223">IF(AND(P312&lt;&gt;"", OR(W312&lt;&gt;8,Y312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13" s="326"/>
      <c r="AO313" s="1044"/>
      <c r="AP313" s="1061"/>
      <c r="AQ313" s="977"/>
      <c r="AR313" s="736"/>
      <c r="AS313" s="736"/>
      <c r="AT313" s="736"/>
      <c r="AU313" s="736"/>
      <c r="AV313" s="736"/>
      <c r="AW313" s="736"/>
      <c r="AX313" s="1062"/>
      <c r="AY313" s="1044"/>
      <c r="AZ313"/>
      <c r="BA313"/>
      <c r="BB313"/>
      <c r="BC313"/>
      <c r="BD313"/>
      <c r="BE313"/>
      <c r="BF313"/>
      <c r="BG313"/>
    </row>
    <row r="314" spans="1:59" ht="14.4" customHeight="1">
      <c r="A314" s="1077"/>
      <c r="B314" s="1002"/>
      <c r="C314" s="978"/>
      <c r="D314" s="978"/>
      <c r="E314" s="978"/>
      <c r="F314" s="1003"/>
      <c r="G314" s="1008"/>
      <c r="H314" s="1008"/>
      <c r="I314" s="1008"/>
      <c r="J314" s="1008"/>
      <c r="K314" s="1008"/>
      <c r="L314" s="1011"/>
      <c r="M314" s="1014"/>
      <c r="N314" s="995"/>
      <c r="O314" s="980"/>
      <c r="P314" s="1064"/>
      <c r="Q314" s="1067"/>
      <c r="R314" s="1070"/>
      <c r="S314" s="1073"/>
      <c r="T314" s="989"/>
      <c r="U314" s="1073"/>
      <c r="V314" s="989"/>
      <c r="W314" s="1073"/>
      <c r="X314" s="989"/>
      <c r="Y314" s="1073"/>
      <c r="Z314" s="989"/>
      <c r="AA314" s="989"/>
      <c r="AB314" s="989"/>
      <c r="AC314" s="992"/>
      <c r="AD314" s="983"/>
      <c r="AE314" s="986"/>
      <c r="AF314" s="1049"/>
      <c r="AG314" s="983"/>
      <c r="AH314" s="1052"/>
      <c r="AI314" s="1049"/>
      <c r="AJ314" s="1049"/>
      <c r="AK314" s="1055"/>
      <c r="AL314" s="1058"/>
      <c r="AM314" s="1047"/>
      <c r="AN314" s="326"/>
      <c r="AO314" s="1044"/>
      <c r="AP314" s="1061"/>
      <c r="AQ314" s="977"/>
      <c r="AR314" s="736"/>
      <c r="AS314" s="736"/>
      <c r="AT314" s="736"/>
      <c r="AU314" s="736"/>
      <c r="AV314" s="736"/>
      <c r="AW314" s="736"/>
      <c r="AX314" s="1062"/>
      <c r="AY314" s="1044"/>
      <c r="AZ314"/>
      <c r="BA314"/>
      <c r="BB314"/>
      <c r="BC314"/>
      <c r="BD314"/>
      <c r="BE314"/>
      <c r="BF314"/>
      <c r="BG314"/>
    </row>
    <row r="315" spans="1:59" ht="30" customHeight="1" thickBot="1">
      <c r="A315" s="1078"/>
      <c r="B315" s="1016"/>
      <c r="C315" s="1017"/>
      <c r="D315" s="1017"/>
      <c r="E315" s="1017"/>
      <c r="F315" s="1018"/>
      <c r="G315" s="1019"/>
      <c r="H315" s="1019"/>
      <c r="I315" s="1019"/>
      <c r="J315" s="1019"/>
      <c r="K315" s="1019"/>
      <c r="L315" s="1020"/>
      <c r="M315" s="1021"/>
      <c r="N315" s="996"/>
      <c r="O315" s="981"/>
      <c r="P315" s="1065"/>
      <c r="Q315" s="1068"/>
      <c r="R315" s="1071"/>
      <c r="S315" s="1074"/>
      <c r="T315" s="990"/>
      <c r="U315" s="1074"/>
      <c r="V315" s="990"/>
      <c r="W315" s="1074"/>
      <c r="X315" s="990"/>
      <c r="Y315" s="1074"/>
      <c r="Z315" s="990"/>
      <c r="AA315" s="990"/>
      <c r="AB315" s="990"/>
      <c r="AC315" s="993"/>
      <c r="AD315" s="984"/>
      <c r="AE315" s="987"/>
      <c r="AF315" s="1050"/>
      <c r="AG315" s="984"/>
      <c r="AH315" s="1053"/>
      <c r="AI315" s="1050"/>
      <c r="AJ315" s="1050"/>
      <c r="AK315" s="1056"/>
      <c r="AL315" s="1059"/>
      <c r="AM315" s="573" t="str">
        <f t="shared" ref="AM315" si="224">IF(P312="","",
IF(OR(AF312="",
AND(AG312&lt;&gt;"",AH312=""),
AND(P312&lt;&gt;"",AI312=""),
AND(P312&lt;&gt;"処遇改善加算Ⅳ",AJ312=""),
AND(OR(P312="処遇改善加算Ⅰ",P312="処遇改善加算Ⅱ"),AU312="対象",AK312=""),
AND(P312="処遇改善加算Ⅰ",AL312="")),
"！記入が必要な欄（オレンジ色のセル）に空欄があります。空欄を埋めてください。",""))</f>
        <v/>
      </c>
      <c r="AN315" s="326"/>
      <c r="AO315" s="1045"/>
      <c r="AP315" s="1061"/>
      <c r="AQ315" s="1060"/>
      <c r="AR315" s="736"/>
      <c r="AS315" s="736"/>
      <c r="AT315" s="736"/>
      <c r="AU315" s="736"/>
      <c r="AV315" s="736"/>
      <c r="AW315" s="736"/>
      <c r="AX315" s="1062"/>
      <c r="AY315" s="1045"/>
      <c r="AZ315"/>
      <c r="BA315"/>
      <c r="BB315"/>
      <c r="BC315"/>
      <c r="BD315"/>
      <c r="BE315"/>
      <c r="BF315"/>
      <c r="BG315"/>
    </row>
    <row r="316" spans="1:59" ht="30" customHeight="1">
      <c r="A316" s="1075">
        <v>77</v>
      </c>
      <c r="B316" s="999" t="str">
        <f>IF(基本情報入力シート!B115="", "",基本情報入力シート!B115)</f>
        <v/>
      </c>
      <c r="C316" s="1000"/>
      <c r="D316" s="1000"/>
      <c r="E316" s="1000"/>
      <c r="F316" s="1001"/>
      <c r="G316" s="1007" t="str">
        <f>IF(基本情報入力シート!L115="", "",基本情報入力シート!L115)</f>
        <v/>
      </c>
      <c r="H316" s="1007" t="str">
        <f>IF(基本情報入力シート!Q115="", "",基本情報入力シート!Q115)</f>
        <v/>
      </c>
      <c r="I316" s="1007" t="str">
        <f>IF(基本情報入力シート!V115="", "",基本情報入力シート!V115)</f>
        <v/>
      </c>
      <c r="J316" s="1007" t="str">
        <f>IF(基本情報入力シート!W115="", "",基本情報入力シート!W115)</f>
        <v/>
      </c>
      <c r="K316" s="1007" t="str">
        <f>IF(基本情報入力シート!X115="", "",基本情報入力シート!X115)</f>
        <v/>
      </c>
      <c r="L316" s="1010" t="str">
        <f>IF(基本情報入力シート!AC115=0, "",基本情報入力シート!AC115)</f>
        <v/>
      </c>
      <c r="M316" s="1013"/>
      <c r="N316" s="994"/>
      <c r="O316" s="979" t="str">
        <f>IFERROR(VLOOKUP(K316,【参考】数式用２!$A$2:$AD$50,MATCH(N316,【参考】数式用２!$C$4:$AD$4,0)+2,0),"")</f>
        <v/>
      </c>
      <c r="P316" s="1063"/>
      <c r="Q316" s="1066" t="str">
        <f>IFERROR(VLOOKUP(K316,【参考】数式用２!$A$2:$AC$50,MATCH(P316,【参考】数式用２!$C$4:$AC$4,0)+2,0),"")</f>
        <v/>
      </c>
      <c r="R316" s="1069" t="s">
        <v>141</v>
      </c>
      <c r="S316" s="1072"/>
      <c r="T316" s="988" t="s">
        <v>217</v>
      </c>
      <c r="U316" s="1072"/>
      <c r="V316" s="988" t="s">
        <v>218</v>
      </c>
      <c r="W316" s="1072"/>
      <c r="X316" s="988" t="s">
        <v>217</v>
      </c>
      <c r="Y316" s="1072"/>
      <c r="Z316" s="988" t="s">
        <v>219</v>
      </c>
      <c r="AA316" s="988" t="s">
        <v>72</v>
      </c>
      <c r="AB316" s="988" t="str">
        <f>IF(S316&gt;=1,(W316*12+Y316)-(S316*12+U316)+1,"")</f>
        <v/>
      </c>
      <c r="AC316" s="991" t="s">
        <v>220</v>
      </c>
      <c r="AD316" s="982" t="str">
        <f>IFERROR(ROUNDDOWN(ROUND(L316*Q316,0),0)*AB316,"")</f>
        <v/>
      </c>
      <c r="AE316" s="985" t="str">
        <f>IFERROR(ROUNDDOWN(ROUNDDOWN(ROUND(L316*VLOOKUP(K316,【参考】数式用２!$A$2:$AC$50,MATCH("処遇改善加算Ⅳ",【参考】数式用２!$C$4:$O$4,0)+2,0),0),0)*AB316*0.5,0), "")</f>
        <v/>
      </c>
      <c r="AF316" s="1048"/>
      <c r="AG316" s="982" t="str">
        <f>IF(AND(AQ316&lt;&gt;"対象外", P316&lt;&gt;""),ROUNDDOWN(ROUND(L316*VLOOKUP(K316,【参考】数式用２!$A$2:$K$50,MATCH("ベア加算あり",【参考】数式用２!$C$4:$K$4,0)+2,0),0),0)*AB316,"")</f>
        <v/>
      </c>
      <c r="AH316" s="1051"/>
      <c r="AI316" s="1048"/>
      <c r="AJ316" s="1048"/>
      <c r="AK316" s="1054"/>
      <c r="AL316" s="1057"/>
      <c r="AM316" s="572" t="str">
        <f t="shared" ref="AM316" si="225">IF(Q316="","",IF(Q316&lt;O316,"！加算の要件上は問題ありませんが、令和６年度末の加算率と比較して、令和７年度の加算率が低くなっています。",""))</f>
        <v/>
      </c>
      <c r="AN316" s="326"/>
      <c r="AO316" s="1043" t="str">
        <f>IF(K316&lt;&gt;"","Q列に色付け","")</f>
        <v/>
      </c>
      <c r="AP316" s="1061" t="str">
        <f>IF(AND(AE316&lt;&gt;0,AE316&lt;&gt;""),IF(AF316="○","入力済","未入力"),"")</f>
        <v/>
      </c>
      <c r="AQ316" s="976" t="str">
        <f>IFERROR((VLOOKUP(N316, 【参考】数式用２!$BE$5:$BE$13, 1,FALSE)), "対象外")</f>
        <v>対象外</v>
      </c>
      <c r="AR316" s="736" t="str">
        <f>IF(AG316&lt;&gt;"",IF(AH316="○","入力済","未入力"),"")</f>
        <v/>
      </c>
      <c r="AS316" s="736" t="str">
        <f>IF(AND(P316&lt;&gt;"", AI316=""), "未入力", "入力済")</f>
        <v>入力済</v>
      </c>
      <c r="AT316" s="736" t="str">
        <f>IF(AND(P316&lt;&gt;"", P316&lt;&gt;"処遇改善加算Ⅳ", AJ316=""), "未入力", "入力済")</f>
        <v>入力済</v>
      </c>
      <c r="AU316" s="736" t="str">
        <f>IFERROR(VLOOKUP(K316, 【参考】数式用２!$BB$5:$BC$50, 2, FALSE), "")</f>
        <v/>
      </c>
      <c r="AV316" s="736" t="str">
        <f>IF(AND(P316&lt;&gt;"処遇改善加算Ⅲ",P316&lt;&gt;"処遇改善加算Ⅳ", P316&lt;&gt;"", AU316&lt;&gt;"対象外"), 1,"")</f>
        <v/>
      </c>
      <c r="AW316" s="736" t="str">
        <f>IFERROR("_"&amp;VLOOKUP(K316, 【参考】数式用２!$AG$2:$AH$50, 2, FALSE), "")</f>
        <v/>
      </c>
      <c r="AX316" s="1062" t="str">
        <f>IF(AND(P316="処遇改善加算Ⅰ", AL316=""), "未入力","入力済")</f>
        <v>入力済</v>
      </c>
      <c r="AY316" s="1043" t="str">
        <f>G316</f>
        <v/>
      </c>
      <c r="AZ316"/>
      <c r="BA316"/>
      <c r="BB316"/>
      <c r="BC316"/>
      <c r="BD316"/>
      <c r="BE316"/>
      <c r="BF316"/>
      <c r="BG316"/>
    </row>
    <row r="317" spans="1:59" ht="14.4" customHeight="1">
      <c r="A317" s="1076"/>
      <c r="B317" s="1002"/>
      <c r="C317" s="978"/>
      <c r="D317" s="978"/>
      <c r="E317" s="978"/>
      <c r="F317" s="1003"/>
      <c r="G317" s="1008"/>
      <c r="H317" s="1008"/>
      <c r="I317" s="1008"/>
      <c r="J317" s="1008"/>
      <c r="K317" s="1008"/>
      <c r="L317" s="1011"/>
      <c r="M317" s="1014"/>
      <c r="N317" s="995"/>
      <c r="O317" s="980"/>
      <c r="P317" s="1064"/>
      <c r="Q317" s="1067"/>
      <c r="R317" s="1070"/>
      <c r="S317" s="1073"/>
      <c r="T317" s="989"/>
      <c r="U317" s="1073"/>
      <c r="V317" s="989"/>
      <c r="W317" s="1073"/>
      <c r="X317" s="989"/>
      <c r="Y317" s="1073"/>
      <c r="Z317" s="989"/>
      <c r="AA317" s="989"/>
      <c r="AB317" s="989"/>
      <c r="AC317" s="992"/>
      <c r="AD317" s="983"/>
      <c r="AE317" s="986"/>
      <c r="AF317" s="1049"/>
      <c r="AG317" s="983"/>
      <c r="AH317" s="1052"/>
      <c r="AI317" s="1049"/>
      <c r="AJ317" s="1049"/>
      <c r="AK317" s="1055"/>
      <c r="AL317" s="1058"/>
      <c r="AM317" s="1046" t="str">
        <f t="shared" ref="AM317" si="226">IF(AND(P316&lt;&gt;"", OR(W316&lt;&gt;8,Y316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17" s="326"/>
      <c r="AO317" s="1044"/>
      <c r="AP317" s="1061"/>
      <c r="AQ317" s="977"/>
      <c r="AR317" s="736"/>
      <c r="AS317" s="736"/>
      <c r="AT317" s="736"/>
      <c r="AU317" s="736"/>
      <c r="AV317" s="736"/>
      <c r="AW317" s="736"/>
      <c r="AX317" s="1062"/>
      <c r="AY317" s="1044"/>
      <c r="AZ317"/>
      <c r="BA317"/>
      <c r="BB317"/>
      <c r="BC317"/>
      <c r="BD317"/>
      <c r="BE317"/>
      <c r="BF317"/>
      <c r="BG317"/>
    </row>
    <row r="318" spans="1:59" ht="14.4" customHeight="1">
      <c r="A318" s="1077"/>
      <c r="B318" s="1002"/>
      <c r="C318" s="978"/>
      <c r="D318" s="978"/>
      <c r="E318" s="978"/>
      <c r="F318" s="1003"/>
      <c r="G318" s="1008"/>
      <c r="H318" s="1008"/>
      <c r="I318" s="1008"/>
      <c r="J318" s="1008"/>
      <c r="K318" s="1008"/>
      <c r="L318" s="1011"/>
      <c r="M318" s="1014"/>
      <c r="N318" s="995"/>
      <c r="O318" s="980"/>
      <c r="P318" s="1064"/>
      <c r="Q318" s="1067"/>
      <c r="R318" s="1070"/>
      <c r="S318" s="1073"/>
      <c r="T318" s="989"/>
      <c r="U318" s="1073"/>
      <c r="V318" s="989"/>
      <c r="W318" s="1073"/>
      <c r="X318" s="989"/>
      <c r="Y318" s="1073"/>
      <c r="Z318" s="989"/>
      <c r="AA318" s="989"/>
      <c r="AB318" s="989"/>
      <c r="AC318" s="992"/>
      <c r="AD318" s="983"/>
      <c r="AE318" s="986"/>
      <c r="AF318" s="1049"/>
      <c r="AG318" s="983"/>
      <c r="AH318" s="1052"/>
      <c r="AI318" s="1049"/>
      <c r="AJ318" s="1049"/>
      <c r="AK318" s="1055"/>
      <c r="AL318" s="1058"/>
      <c r="AM318" s="1047"/>
      <c r="AN318" s="326"/>
      <c r="AO318" s="1044"/>
      <c r="AP318" s="1061"/>
      <c r="AQ318" s="977"/>
      <c r="AR318" s="736"/>
      <c r="AS318" s="736"/>
      <c r="AT318" s="736"/>
      <c r="AU318" s="736"/>
      <c r="AV318" s="736"/>
      <c r="AW318" s="736"/>
      <c r="AX318" s="1062"/>
      <c r="AY318" s="1044"/>
      <c r="AZ318"/>
      <c r="BA318"/>
      <c r="BB318"/>
      <c r="BC318"/>
      <c r="BD318"/>
      <c r="BE318"/>
      <c r="BF318"/>
      <c r="BG318"/>
    </row>
    <row r="319" spans="1:59" ht="30" customHeight="1" thickBot="1">
      <c r="A319" s="1078"/>
      <c r="B319" s="1016"/>
      <c r="C319" s="1017"/>
      <c r="D319" s="1017"/>
      <c r="E319" s="1017"/>
      <c r="F319" s="1018"/>
      <c r="G319" s="1019"/>
      <c r="H319" s="1019"/>
      <c r="I319" s="1019"/>
      <c r="J319" s="1019"/>
      <c r="K319" s="1019"/>
      <c r="L319" s="1020"/>
      <c r="M319" s="1021"/>
      <c r="N319" s="996"/>
      <c r="O319" s="981"/>
      <c r="P319" s="1065"/>
      <c r="Q319" s="1068"/>
      <c r="R319" s="1071"/>
      <c r="S319" s="1074"/>
      <c r="T319" s="990"/>
      <c r="U319" s="1074"/>
      <c r="V319" s="990"/>
      <c r="W319" s="1074"/>
      <c r="X319" s="990"/>
      <c r="Y319" s="1074"/>
      <c r="Z319" s="990"/>
      <c r="AA319" s="990"/>
      <c r="AB319" s="990"/>
      <c r="AC319" s="993"/>
      <c r="AD319" s="984"/>
      <c r="AE319" s="987"/>
      <c r="AF319" s="1050"/>
      <c r="AG319" s="984"/>
      <c r="AH319" s="1053"/>
      <c r="AI319" s="1050"/>
      <c r="AJ319" s="1050"/>
      <c r="AK319" s="1056"/>
      <c r="AL319" s="1059"/>
      <c r="AM319" s="573" t="str">
        <f t="shared" ref="AM319" si="227">IF(P316="","",
IF(OR(AF316="",
AND(AG316&lt;&gt;"",AH316=""),
AND(P316&lt;&gt;"",AI316=""),
AND(P316&lt;&gt;"処遇改善加算Ⅳ",AJ316=""),
AND(OR(P316="処遇改善加算Ⅰ",P316="処遇改善加算Ⅱ"),AU316="対象",AK316=""),
AND(P316="処遇改善加算Ⅰ",AL316="")),
"！記入が必要な欄（オレンジ色のセル）に空欄があります。空欄を埋めてください。",""))</f>
        <v/>
      </c>
      <c r="AN319" s="326"/>
      <c r="AO319" s="1045"/>
      <c r="AP319" s="1061"/>
      <c r="AQ319" s="1060"/>
      <c r="AR319" s="736"/>
      <c r="AS319" s="736"/>
      <c r="AT319" s="736"/>
      <c r="AU319" s="736"/>
      <c r="AV319" s="736"/>
      <c r="AW319" s="736"/>
      <c r="AX319" s="1062"/>
      <c r="AY319" s="1045"/>
      <c r="AZ319"/>
      <c r="BA319"/>
      <c r="BB319"/>
      <c r="BC319"/>
      <c r="BD319"/>
      <c r="BE319"/>
      <c r="BF319"/>
      <c r="BG319"/>
    </row>
    <row r="320" spans="1:59" ht="30" customHeight="1">
      <c r="A320" s="1075">
        <v>78</v>
      </c>
      <c r="B320" s="999" t="str">
        <f>IF(基本情報入力シート!B116="", "",基本情報入力シート!B116)</f>
        <v/>
      </c>
      <c r="C320" s="1000"/>
      <c r="D320" s="1000"/>
      <c r="E320" s="1000"/>
      <c r="F320" s="1001"/>
      <c r="G320" s="1007" t="str">
        <f>IF(基本情報入力シート!L116="", "",基本情報入力シート!L116)</f>
        <v/>
      </c>
      <c r="H320" s="1007" t="str">
        <f>IF(基本情報入力シート!Q116="", "",基本情報入力シート!Q116)</f>
        <v/>
      </c>
      <c r="I320" s="1007" t="str">
        <f>IF(基本情報入力シート!V116="", "",基本情報入力シート!V116)</f>
        <v/>
      </c>
      <c r="J320" s="1007" t="str">
        <f>IF(基本情報入力シート!W116="", "",基本情報入力シート!W116)</f>
        <v/>
      </c>
      <c r="K320" s="1007" t="str">
        <f>IF(基本情報入力シート!X116="", "",基本情報入力シート!X116)</f>
        <v/>
      </c>
      <c r="L320" s="1010" t="str">
        <f>IF(基本情報入力シート!AC116=0, "",基本情報入力シート!AC116)</f>
        <v/>
      </c>
      <c r="M320" s="1013"/>
      <c r="N320" s="994"/>
      <c r="O320" s="979" t="str">
        <f>IFERROR(VLOOKUP(K320,【参考】数式用２!$A$2:$AD$50,MATCH(N320,【参考】数式用２!$C$4:$AD$4,0)+2,0),"")</f>
        <v/>
      </c>
      <c r="P320" s="1063"/>
      <c r="Q320" s="1066" t="str">
        <f>IFERROR(VLOOKUP(K320,【参考】数式用２!$A$2:$AC$50,MATCH(P320,【参考】数式用２!$C$4:$AC$4,0)+2,0),"")</f>
        <v/>
      </c>
      <c r="R320" s="1069" t="s">
        <v>141</v>
      </c>
      <c r="S320" s="1072"/>
      <c r="T320" s="988" t="s">
        <v>217</v>
      </c>
      <c r="U320" s="1072"/>
      <c r="V320" s="988" t="s">
        <v>218</v>
      </c>
      <c r="W320" s="1072"/>
      <c r="X320" s="988" t="s">
        <v>217</v>
      </c>
      <c r="Y320" s="1072"/>
      <c r="Z320" s="988" t="s">
        <v>219</v>
      </c>
      <c r="AA320" s="988" t="s">
        <v>72</v>
      </c>
      <c r="AB320" s="988" t="str">
        <f>IF(S320&gt;=1,(W320*12+Y320)-(S320*12+U320)+1,"")</f>
        <v/>
      </c>
      <c r="AC320" s="991" t="s">
        <v>220</v>
      </c>
      <c r="AD320" s="982" t="str">
        <f>IFERROR(ROUNDDOWN(ROUND(L320*Q320,0),0)*AB320,"")</f>
        <v/>
      </c>
      <c r="AE320" s="985" t="str">
        <f>IFERROR(ROUNDDOWN(ROUNDDOWN(ROUND(L320*VLOOKUP(K320,【参考】数式用２!$A$2:$AC$50,MATCH("処遇改善加算Ⅳ",【参考】数式用２!$C$4:$O$4,0)+2,0),0),0)*AB320*0.5,0), "")</f>
        <v/>
      </c>
      <c r="AF320" s="1048"/>
      <c r="AG320" s="982" t="str">
        <f>IF(AND(AQ320&lt;&gt;"対象外", P320&lt;&gt;""),ROUNDDOWN(ROUND(L320*VLOOKUP(K320,【参考】数式用２!$A$2:$K$50,MATCH("ベア加算あり",【参考】数式用２!$C$4:$K$4,0)+2,0),0),0)*AB320,"")</f>
        <v/>
      </c>
      <c r="AH320" s="1051"/>
      <c r="AI320" s="1048"/>
      <c r="AJ320" s="1048"/>
      <c r="AK320" s="1054"/>
      <c r="AL320" s="1057"/>
      <c r="AM320" s="572" t="str">
        <f t="shared" ref="AM320" si="228">IF(Q320="","",IF(Q320&lt;O320,"！加算の要件上は問題ありませんが、令和６年度末の加算率と比較して、令和７年度の加算率が低くなっています。",""))</f>
        <v/>
      </c>
      <c r="AN320" s="326"/>
      <c r="AO320" s="1044" t="str">
        <f>IF(K320&lt;&gt;"","Q列に色付け","")</f>
        <v/>
      </c>
      <c r="AP320" s="1061" t="str">
        <f>IF(AND(AE320&lt;&gt;0,AE320&lt;&gt;""),IF(AF320="○","入力済","未入力"),"")</f>
        <v/>
      </c>
      <c r="AQ320" s="976" t="str">
        <f>IFERROR((VLOOKUP(N320, 【参考】数式用２!$BE$5:$BE$13, 1,FALSE)), "対象外")</f>
        <v>対象外</v>
      </c>
      <c r="AR320" s="736" t="str">
        <f>IF(AG320&lt;&gt;"",IF(AH320="○","入力済","未入力"),"")</f>
        <v/>
      </c>
      <c r="AS320" s="736" t="str">
        <f>IF(AND(P320&lt;&gt;"", AI320=""), "未入力", "入力済")</f>
        <v>入力済</v>
      </c>
      <c r="AT320" s="736" t="str">
        <f>IF(AND(P320&lt;&gt;"", P320&lt;&gt;"処遇改善加算Ⅳ", AJ320=""), "未入力", "入力済")</f>
        <v>入力済</v>
      </c>
      <c r="AU320" s="736" t="str">
        <f>IFERROR(VLOOKUP(K320, 【参考】数式用２!$BB$5:$BC$50, 2, FALSE), "")</f>
        <v/>
      </c>
      <c r="AV320" s="736" t="str">
        <f>IF(AND(P320&lt;&gt;"処遇改善加算Ⅲ",P320&lt;&gt;"処遇改善加算Ⅳ", P320&lt;&gt;"", AU320&lt;&gt;"対象外"), 1,"")</f>
        <v/>
      </c>
      <c r="AW320" s="736" t="str">
        <f>IFERROR("_"&amp;VLOOKUP(K320, 【参考】数式用２!$AG$2:$AH$50, 2, FALSE), "")</f>
        <v/>
      </c>
      <c r="AX320" s="1062" t="str">
        <f>IF(AND(P320="処遇改善加算Ⅰ", AL320=""), "未入力","入力済")</f>
        <v>入力済</v>
      </c>
      <c r="AY320" s="1043" t="str">
        <f>G320</f>
        <v/>
      </c>
      <c r="AZ320"/>
      <c r="BA320"/>
      <c r="BB320"/>
      <c r="BC320"/>
      <c r="BD320"/>
      <c r="BE320"/>
      <c r="BF320"/>
      <c r="BG320"/>
    </row>
    <row r="321" spans="1:59" ht="14.4" customHeight="1">
      <c r="A321" s="1076"/>
      <c r="B321" s="1002"/>
      <c r="C321" s="978"/>
      <c r="D321" s="978"/>
      <c r="E321" s="978"/>
      <c r="F321" s="1003"/>
      <c r="G321" s="1008"/>
      <c r="H321" s="1008"/>
      <c r="I321" s="1008"/>
      <c r="J321" s="1008"/>
      <c r="K321" s="1008"/>
      <c r="L321" s="1011"/>
      <c r="M321" s="1014"/>
      <c r="N321" s="995"/>
      <c r="O321" s="980"/>
      <c r="P321" s="1064"/>
      <c r="Q321" s="1067"/>
      <c r="R321" s="1070"/>
      <c r="S321" s="1073"/>
      <c r="T321" s="989"/>
      <c r="U321" s="1073"/>
      <c r="V321" s="989"/>
      <c r="W321" s="1073"/>
      <c r="X321" s="989"/>
      <c r="Y321" s="1073"/>
      <c r="Z321" s="989"/>
      <c r="AA321" s="989"/>
      <c r="AB321" s="989"/>
      <c r="AC321" s="992"/>
      <c r="AD321" s="983"/>
      <c r="AE321" s="986"/>
      <c r="AF321" s="1049"/>
      <c r="AG321" s="983"/>
      <c r="AH321" s="1052"/>
      <c r="AI321" s="1049"/>
      <c r="AJ321" s="1049"/>
      <c r="AK321" s="1055"/>
      <c r="AL321" s="1058"/>
      <c r="AM321" s="1046" t="str">
        <f t="shared" ref="AM321" si="229">IF(AND(P320&lt;&gt;"", OR(W320&lt;&gt;8,Y320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1" s="326"/>
      <c r="AO321" s="1044"/>
      <c r="AP321" s="1061"/>
      <c r="AQ321" s="977"/>
      <c r="AR321" s="736"/>
      <c r="AS321" s="736"/>
      <c r="AT321" s="736"/>
      <c r="AU321" s="736"/>
      <c r="AV321" s="736"/>
      <c r="AW321" s="736"/>
      <c r="AX321" s="1062"/>
      <c r="AY321" s="1044"/>
      <c r="AZ321"/>
      <c r="BA321"/>
      <c r="BB321"/>
      <c r="BC321"/>
      <c r="BD321"/>
      <c r="BE321"/>
      <c r="BF321"/>
      <c r="BG321"/>
    </row>
    <row r="322" spans="1:59" ht="14.4" customHeight="1">
      <c r="A322" s="1077"/>
      <c r="B322" s="1002"/>
      <c r="C322" s="978"/>
      <c r="D322" s="978"/>
      <c r="E322" s="978"/>
      <c r="F322" s="1003"/>
      <c r="G322" s="1008"/>
      <c r="H322" s="1008"/>
      <c r="I322" s="1008"/>
      <c r="J322" s="1008"/>
      <c r="K322" s="1008"/>
      <c r="L322" s="1011"/>
      <c r="M322" s="1014"/>
      <c r="N322" s="995"/>
      <c r="O322" s="980"/>
      <c r="P322" s="1064"/>
      <c r="Q322" s="1067"/>
      <c r="R322" s="1070"/>
      <c r="S322" s="1073"/>
      <c r="T322" s="989"/>
      <c r="U322" s="1073"/>
      <c r="V322" s="989"/>
      <c r="W322" s="1073"/>
      <c r="X322" s="989"/>
      <c r="Y322" s="1073"/>
      <c r="Z322" s="989"/>
      <c r="AA322" s="989"/>
      <c r="AB322" s="989"/>
      <c r="AC322" s="992"/>
      <c r="AD322" s="983"/>
      <c r="AE322" s="986"/>
      <c r="AF322" s="1049"/>
      <c r="AG322" s="983"/>
      <c r="AH322" s="1052"/>
      <c r="AI322" s="1049"/>
      <c r="AJ322" s="1049"/>
      <c r="AK322" s="1055"/>
      <c r="AL322" s="1058"/>
      <c r="AM322" s="1047"/>
      <c r="AN322" s="326"/>
      <c r="AO322" s="1044"/>
      <c r="AP322" s="1061"/>
      <c r="AQ322" s="977"/>
      <c r="AR322" s="736"/>
      <c r="AS322" s="736"/>
      <c r="AT322" s="736"/>
      <c r="AU322" s="736"/>
      <c r="AV322" s="736"/>
      <c r="AW322" s="736"/>
      <c r="AX322" s="1062"/>
      <c r="AY322" s="1044"/>
      <c r="AZ322"/>
      <c r="BA322"/>
      <c r="BB322"/>
      <c r="BC322"/>
      <c r="BD322"/>
      <c r="BE322"/>
      <c r="BF322"/>
      <c r="BG322"/>
    </row>
    <row r="323" spans="1:59" ht="30" customHeight="1" thickBot="1">
      <c r="A323" s="1078"/>
      <c r="B323" s="1016"/>
      <c r="C323" s="1017"/>
      <c r="D323" s="1017"/>
      <c r="E323" s="1017"/>
      <c r="F323" s="1018"/>
      <c r="G323" s="1019"/>
      <c r="H323" s="1019"/>
      <c r="I323" s="1019"/>
      <c r="J323" s="1019"/>
      <c r="K323" s="1019"/>
      <c r="L323" s="1020"/>
      <c r="M323" s="1021"/>
      <c r="N323" s="996"/>
      <c r="O323" s="981"/>
      <c r="P323" s="1065"/>
      <c r="Q323" s="1068"/>
      <c r="R323" s="1071"/>
      <c r="S323" s="1074"/>
      <c r="T323" s="990"/>
      <c r="U323" s="1074"/>
      <c r="V323" s="990"/>
      <c r="W323" s="1074"/>
      <c r="X323" s="990"/>
      <c r="Y323" s="1074"/>
      <c r="Z323" s="990"/>
      <c r="AA323" s="990"/>
      <c r="AB323" s="990"/>
      <c r="AC323" s="993"/>
      <c r="AD323" s="984"/>
      <c r="AE323" s="987"/>
      <c r="AF323" s="1050"/>
      <c r="AG323" s="984"/>
      <c r="AH323" s="1053"/>
      <c r="AI323" s="1050"/>
      <c r="AJ323" s="1050"/>
      <c r="AK323" s="1056"/>
      <c r="AL323" s="1059"/>
      <c r="AM323" s="573" t="str">
        <f t="shared" ref="AM323" si="230">IF(P320="","",
IF(OR(AF320="",
AND(AG320&lt;&gt;"",AH320=""),
AND(P320&lt;&gt;"",AI320=""),
AND(P320&lt;&gt;"処遇改善加算Ⅳ",AJ320=""),
AND(OR(P320="処遇改善加算Ⅰ",P320="処遇改善加算Ⅱ"),AU320="対象",AK320=""),
AND(P320="処遇改善加算Ⅰ",AL320="")),
"！記入が必要な欄（オレンジ色のセル）に空欄があります。空欄を埋めてください。",""))</f>
        <v/>
      </c>
      <c r="AN323" s="326"/>
      <c r="AO323" s="1045"/>
      <c r="AP323" s="1061"/>
      <c r="AQ323" s="1060"/>
      <c r="AR323" s="736"/>
      <c r="AS323" s="736"/>
      <c r="AT323" s="736"/>
      <c r="AU323" s="736"/>
      <c r="AV323" s="736"/>
      <c r="AW323" s="736"/>
      <c r="AX323" s="1062"/>
      <c r="AY323" s="1045"/>
      <c r="AZ323"/>
      <c r="BA323"/>
      <c r="BB323"/>
      <c r="BC323"/>
      <c r="BD323"/>
      <c r="BE323"/>
      <c r="BF323"/>
      <c r="BG323"/>
    </row>
    <row r="324" spans="1:59" ht="30" customHeight="1">
      <c r="A324" s="1075">
        <v>79</v>
      </c>
      <c r="B324" s="999" t="str">
        <f>IF(基本情報入力シート!B117="", "",基本情報入力シート!B117)</f>
        <v/>
      </c>
      <c r="C324" s="1000"/>
      <c r="D324" s="1000"/>
      <c r="E324" s="1000"/>
      <c r="F324" s="1001"/>
      <c r="G324" s="1007" t="str">
        <f>IF(基本情報入力シート!L117="", "",基本情報入力シート!L117)</f>
        <v/>
      </c>
      <c r="H324" s="1007" t="str">
        <f>IF(基本情報入力シート!Q117="", "",基本情報入力シート!Q117)</f>
        <v/>
      </c>
      <c r="I324" s="1007" t="str">
        <f>IF(基本情報入力シート!V117="", "",基本情報入力シート!V117)</f>
        <v/>
      </c>
      <c r="J324" s="1007" t="str">
        <f>IF(基本情報入力シート!W117="", "",基本情報入力シート!W117)</f>
        <v/>
      </c>
      <c r="K324" s="1007" t="str">
        <f>IF(基本情報入力シート!X117="", "",基本情報入力シート!X117)</f>
        <v/>
      </c>
      <c r="L324" s="1010" t="str">
        <f>IF(基本情報入力シート!AC117=0, "",基本情報入力シート!AC117)</f>
        <v/>
      </c>
      <c r="M324" s="1013"/>
      <c r="N324" s="994"/>
      <c r="O324" s="979" t="str">
        <f>IFERROR(VLOOKUP(K324,【参考】数式用２!$A$2:$AD$50,MATCH(N324,【参考】数式用２!$C$4:$AD$4,0)+2,0),"")</f>
        <v/>
      </c>
      <c r="P324" s="1063"/>
      <c r="Q324" s="1066" t="str">
        <f>IFERROR(VLOOKUP(K324,【参考】数式用２!$A$2:$AC$50,MATCH(P324,【参考】数式用２!$C$4:$AC$4,0)+2,0),"")</f>
        <v/>
      </c>
      <c r="R324" s="1069" t="s">
        <v>141</v>
      </c>
      <c r="S324" s="1072"/>
      <c r="T324" s="988" t="s">
        <v>217</v>
      </c>
      <c r="U324" s="1072"/>
      <c r="V324" s="988" t="s">
        <v>218</v>
      </c>
      <c r="W324" s="1072"/>
      <c r="X324" s="988" t="s">
        <v>217</v>
      </c>
      <c r="Y324" s="1072"/>
      <c r="Z324" s="988" t="s">
        <v>219</v>
      </c>
      <c r="AA324" s="988" t="s">
        <v>72</v>
      </c>
      <c r="AB324" s="988" t="str">
        <f>IF(S324&gt;=1,(W324*12+Y324)-(S324*12+U324)+1,"")</f>
        <v/>
      </c>
      <c r="AC324" s="991" t="s">
        <v>220</v>
      </c>
      <c r="AD324" s="982" t="str">
        <f>IFERROR(ROUNDDOWN(ROUND(L324*Q324,0),0)*AB324,"")</f>
        <v/>
      </c>
      <c r="AE324" s="985" t="str">
        <f>IFERROR(ROUNDDOWN(ROUNDDOWN(ROUND(L324*VLOOKUP(K324,【参考】数式用２!$A$2:$AC$50,MATCH("処遇改善加算Ⅳ",【参考】数式用２!$C$4:$O$4,0)+2,0),0),0)*AB324*0.5,0), "")</f>
        <v/>
      </c>
      <c r="AF324" s="1048"/>
      <c r="AG324" s="982" t="str">
        <f>IF(AND(AQ324&lt;&gt;"対象外", P324&lt;&gt;""),ROUNDDOWN(ROUND(L324*VLOOKUP(K324,【参考】数式用２!$A$2:$K$50,MATCH("ベア加算あり",【参考】数式用２!$C$4:$K$4,0)+2,0),0),0)*AB324,"")</f>
        <v/>
      </c>
      <c r="AH324" s="1051"/>
      <c r="AI324" s="1048"/>
      <c r="AJ324" s="1048"/>
      <c r="AK324" s="1054"/>
      <c r="AL324" s="1057"/>
      <c r="AM324" s="572" t="str">
        <f t="shared" ref="AM324" si="231">IF(Q324="","",IF(Q324&lt;O324,"！加算の要件上は問題ありませんが、令和６年度末の加算率と比較して、令和７年度の加算率が低くなっています。",""))</f>
        <v/>
      </c>
      <c r="AN324" s="326"/>
      <c r="AO324" s="1043" t="str">
        <f>IF(K324&lt;&gt;"","Q列に色付け","")</f>
        <v/>
      </c>
      <c r="AP324" s="1061" t="str">
        <f>IF(AND(AE324&lt;&gt;0,AE324&lt;&gt;""),IF(AF324="○","入力済","未入力"),"")</f>
        <v/>
      </c>
      <c r="AQ324" s="976" t="str">
        <f>IFERROR((VLOOKUP(N324, 【参考】数式用２!$BE$5:$BE$13, 1,FALSE)), "対象外")</f>
        <v>対象外</v>
      </c>
      <c r="AR324" s="736" t="str">
        <f>IF(AG324&lt;&gt;"",IF(AH324="○","入力済","未入力"),"")</f>
        <v/>
      </c>
      <c r="AS324" s="736" t="str">
        <f>IF(AND(P324&lt;&gt;"", AI324=""), "未入力", "入力済")</f>
        <v>入力済</v>
      </c>
      <c r="AT324" s="736" t="str">
        <f>IF(AND(P324&lt;&gt;"", P324&lt;&gt;"処遇改善加算Ⅳ", AJ324=""), "未入力", "入力済")</f>
        <v>入力済</v>
      </c>
      <c r="AU324" s="736" t="str">
        <f>IFERROR(VLOOKUP(K324, 【参考】数式用２!$BB$5:$BC$50, 2, FALSE), "")</f>
        <v/>
      </c>
      <c r="AV324" s="736" t="str">
        <f>IF(AND(P324&lt;&gt;"処遇改善加算Ⅲ",P324&lt;&gt;"処遇改善加算Ⅳ", P324&lt;&gt;"", AU324&lt;&gt;"対象外"), 1,"")</f>
        <v/>
      </c>
      <c r="AW324" s="736" t="str">
        <f>IFERROR("_"&amp;VLOOKUP(K324, 【参考】数式用２!$AG$2:$AH$50, 2, FALSE), "")</f>
        <v/>
      </c>
      <c r="AX324" s="1062" t="str">
        <f>IF(AND(P324="処遇改善加算Ⅰ", AL324=""), "未入力","入力済")</f>
        <v>入力済</v>
      </c>
      <c r="AY324" s="1043" t="str">
        <f>G324</f>
        <v/>
      </c>
      <c r="AZ324"/>
      <c r="BA324"/>
      <c r="BB324"/>
      <c r="BC324"/>
      <c r="BD324"/>
      <c r="BE324"/>
      <c r="BF324"/>
      <c r="BG324"/>
    </row>
    <row r="325" spans="1:59" ht="14.4" customHeight="1">
      <c r="A325" s="1076"/>
      <c r="B325" s="1002"/>
      <c r="C325" s="978"/>
      <c r="D325" s="978"/>
      <c r="E325" s="978"/>
      <c r="F325" s="1003"/>
      <c r="G325" s="1008"/>
      <c r="H325" s="1008"/>
      <c r="I325" s="1008"/>
      <c r="J325" s="1008"/>
      <c r="K325" s="1008"/>
      <c r="L325" s="1011"/>
      <c r="M325" s="1014"/>
      <c r="N325" s="995"/>
      <c r="O325" s="980"/>
      <c r="P325" s="1064"/>
      <c r="Q325" s="1067"/>
      <c r="R325" s="1070"/>
      <c r="S325" s="1073"/>
      <c r="T325" s="989"/>
      <c r="U325" s="1073"/>
      <c r="V325" s="989"/>
      <c r="W325" s="1073"/>
      <c r="X325" s="989"/>
      <c r="Y325" s="1073"/>
      <c r="Z325" s="989"/>
      <c r="AA325" s="989"/>
      <c r="AB325" s="989"/>
      <c r="AC325" s="992"/>
      <c r="AD325" s="983"/>
      <c r="AE325" s="986"/>
      <c r="AF325" s="1049"/>
      <c r="AG325" s="983"/>
      <c r="AH325" s="1052"/>
      <c r="AI325" s="1049"/>
      <c r="AJ325" s="1049"/>
      <c r="AK325" s="1055"/>
      <c r="AL325" s="1058"/>
      <c r="AM325" s="1046" t="str">
        <f t="shared" ref="AM325" si="232">IF(AND(P324&lt;&gt;"", OR(W324&lt;&gt;8,Y324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5" s="326"/>
      <c r="AO325" s="1044"/>
      <c r="AP325" s="1061"/>
      <c r="AQ325" s="977"/>
      <c r="AR325" s="736"/>
      <c r="AS325" s="736"/>
      <c r="AT325" s="736"/>
      <c r="AU325" s="736"/>
      <c r="AV325" s="736"/>
      <c r="AW325" s="736"/>
      <c r="AX325" s="1062"/>
      <c r="AY325" s="1044"/>
      <c r="AZ325"/>
      <c r="BA325"/>
      <c r="BB325"/>
      <c r="BC325"/>
      <c r="BD325"/>
      <c r="BE325"/>
      <c r="BF325"/>
      <c r="BG325"/>
    </row>
    <row r="326" spans="1:59" ht="14.4" customHeight="1">
      <c r="A326" s="1077"/>
      <c r="B326" s="1002"/>
      <c r="C326" s="978"/>
      <c r="D326" s="978"/>
      <c r="E326" s="978"/>
      <c r="F326" s="1003"/>
      <c r="G326" s="1008"/>
      <c r="H326" s="1008"/>
      <c r="I326" s="1008"/>
      <c r="J326" s="1008"/>
      <c r="K326" s="1008"/>
      <c r="L326" s="1011"/>
      <c r="M326" s="1014"/>
      <c r="N326" s="995"/>
      <c r="O326" s="980"/>
      <c r="P326" s="1064"/>
      <c r="Q326" s="1067"/>
      <c r="R326" s="1070"/>
      <c r="S326" s="1073"/>
      <c r="T326" s="989"/>
      <c r="U326" s="1073"/>
      <c r="V326" s="989"/>
      <c r="W326" s="1073"/>
      <c r="X326" s="989"/>
      <c r="Y326" s="1073"/>
      <c r="Z326" s="989"/>
      <c r="AA326" s="989"/>
      <c r="AB326" s="989"/>
      <c r="AC326" s="992"/>
      <c r="AD326" s="983"/>
      <c r="AE326" s="986"/>
      <c r="AF326" s="1049"/>
      <c r="AG326" s="983"/>
      <c r="AH326" s="1052"/>
      <c r="AI326" s="1049"/>
      <c r="AJ326" s="1049"/>
      <c r="AK326" s="1055"/>
      <c r="AL326" s="1058"/>
      <c r="AM326" s="1047"/>
      <c r="AN326" s="326"/>
      <c r="AO326" s="1044"/>
      <c r="AP326" s="1061"/>
      <c r="AQ326" s="977"/>
      <c r="AR326" s="736"/>
      <c r="AS326" s="736"/>
      <c r="AT326" s="736"/>
      <c r="AU326" s="736"/>
      <c r="AV326" s="736"/>
      <c r="AW326" s="736"/>
      <c r="AX326" s="1062"/>
      <c r="AY326" s="1044"/>
      <c r="AZ326"/>
      <c r="BA326"/>
      <c r="BB326"/>
      <c r="BC326"/>
      <c r="BD326"/>
      <c r="BE326"/>
      <c r="BF326"/>
      <c r="BG326"/>
    </row>
    <row r="327" spans="1:59" ht="30" customHeight="1" thickBot="1">
      <c r="A327" s="1078"/>
      <c r="B327" s="1016"/>
      <c r="C327" s="1017"/>
      <c r="D327" s="1017"/>
      <c r="E327" s="1017"/>
      <c r="F327" s="1018"/>
      <c r="G327" s="1019"/>
      <c r="H327" s="1019"/>
      <c r="I327" s="1019"/>
      <c r="J327" s="1019"/>
      <c r="K327" s="1019"/>
      <c r="L327" s="1020"/>
      <c r="M327" s="1021"/>
      <c r="N327" s="996"/>
      <c r="O327" s="981"/>
      <c r="P327" s="1065"/>
      <c r="Q327" s="1068"/>
      <c r="R327" s="1071"/>
      <c r="S327" s="1074"/>
      <c r="T327" s="990"/>
      <c r="U327" s="1074"/>
      <c r="V327" s="990"/>
      <c r="W327" s="1074"/>
      <c r="X327" s="990"/>
      <c r="Y327" s="1074"/>
      <c r="Z327" s="990"/>
      <c r="AA327" s="990"/>
      <c r="AB327" s="990"/>
      <c r="AC327" s="993"/>
      <c r="AD327" s="984"/>
      <c r="AE327" s="987"/>
      <c r="AF327" s="1050"/>
      <c r="AG327" s="984"/>
      <c r="AH327" s="1053"/>
      <c r="AI327" s="1050"/>
      <c r="AJ327" s="1050"/>
      <c r="AK327" s="1056"/>
      <c r="AL327" s="1059"/>
      <c r="AM327" s="573" t="str">
        <f t="shared" ref="AM327" si="233">IF(P324="","",
IF(OR(AF324="",
AND(AG324&lt;&gt;"",AH324=""),
AND(P324&lt;&gt;"",AI324=""),
AND(P324&lt;&gt;"処遇改善加算Ⅳ",AJ324=""),
AND(OR(P324="処遇改善加算Ⅰ",P324="処遇改善加算Ⅱ"),AU324="対象",AK324=""),
AND(P324="処遇改善加算Ⅰ",AL324="")),
"！記入が必要な欄（オレンジ色のセル）に空欄があります。空欄を埋めてください。",""))</f>
        <v/>
      </c>
      <c r="AN327" s="326"/>
      <c r="AO327" s="1045"/>
      <c r="AP327" s="1061"/>
      <c r="AQ327" s="1060"/>
      <c r="AR327" s="736"/>
      <c r="AS327" s="736"/>
      <c r="AT327" s="736"/>
      <c r="AU327" s="736"/>
      <c r="AV327" s="736"/>
      <c r="AW327" s="736"/>
      <c r="AX327" s="1062"/>
      <c r="AY327" s="1045"/>
      <c r="AZ327"/>
      <c r="BA327"/>
      <c r="BB327"/>
      <c r="BC327"/>
      <c r="BD327"/>
      <c r="BE327"/>
      <c r="BF327"/>
      <c r="BG327"/>
    </row>
    <row r="328" spans="1:59" ht="30" customHeight="1">
      <c r="A328" s="1075">
        <v>80</v>
      </c>
      <c r="B328" s="999" t="str">
        <f>IF(基本情報入力シート!B118="", "",基本情報入力シート!B118)</f>
        <v/>
      </c>
      <c r="C328" s="1000"/>
      <c r="D328" s="1000"/>
      <c r="E328" s="1000"/>
      <c r="F328" s="1001"/>
      <c r="G328" s="1007" t="str">
        <f>IF(基本情報入力シート!L118="", "",基本情報入力シート!L118)</f>
        <v/>
      </c>
      <c r="H328" s="1007" t="str">
        <f>IF(基本情報入力シート!Q118="", "",基本情報入力シート!Q118)</f>
        <v/>
      </c>
      <c r="I328" s="1007" t="str">
        <f>IF(基本情報入力シート!V118="", "",基本情報入力シート!V118)</f>
        <v/>
      </c>
      <c r="J328" s="1007" t="str">
        <f>IF(基本情報入力シート!W118="", "",基本情報入力シート!W118)</f>
        <v/>
      </c>
      <c r="K328" s="1007" t="str">
        <f>IF(基本情報入力シート!X118="", "",基本情報入力シート!X118)</f>
        <v/>
      </c>
      <c r="L328" s="1010" t="str">
        <f>IF(基本情報入力シート!AC118=0, "",基本情報入力シート!AC118)</f>
        <v/>
      </c>
      <c r="M328" s="1013"/>
      <c r="N328" s="994"/>
      <c r="O328" s="979" t="str">
        <f>IFERROR(VLOOKUP(K328,【参考】数式用２!$A$2:$AD$50,MATCH(N328,【参考】数式用２!$C$4:$AD$4,0)+2,0),"")</f>
        <v/>
      </c>
      <c r="P328" s="1063"/>
      <c r="Q328" s="1066" t="str">
        <f>IFERROR(VLOOKUP(K328,【参考】数式用２!$A$2:$AC$50,MATCH(P328,【参考】数式用２!$C$4:$AC$4,0)+2,0),"")</f>
        <v/>
      </c>
      <c r="R328" s="1069" t="s">
        <v>141</v>
      </c>
      <c r="S328" s="1072"/>
      <c r="T328" s="988" t="s">
        <v>217</v>
      </c>
      <c r="U328" s="1072"/>
      <c r="V328" s="988" t="s">
        <v>218</v>
      </c>
      <c r="W328" s="1072"/>
      <c r="X328" s="988" t="s">
        <v>217</v>
      </c>
      <c r="Y328" s="1072"/>
      <c r="Z328" s="988" t="s">
        <v>219</v>
      </c>
      <c r="AA328" s="988" t="s">
        <v>72</v>
      </c>
      <c r="AB328" s="988" t="str">
        <f>IF(S328&gt;=1,(W328*12+Y328)-(S328*12+U328)+1,"")</f>
        <v/>
      </c>
      <c r="AC328" s="991" t="s">
        <v>220</v>
      </c>
      <c r="AD328" s="982" t="str">
        <f>IFERROR(ROUNDDOWN(ROUND(L328*Q328,0),0)*AB328,"")</f>
        <v/>
      </c>
      <c r="AE328" s="985" t="str">
        <f>IFERROR(ROUNDDOWN(ROUNDDOWN(ROUND(L328*VLOOKUP(K328,【参考】数式用２!$A$2:$AC$50,MATCH("処遇改善加算Ⅳ",【参考】数式用２!$C$4:$O$4,0)+2,0),0),0)*AB328*0.5,0), "")</f>
        <v/>
      </c>
      <c r="AF328" s="1048"/>
      <c r="AG328" s="982" t="str">
        <f>IF(AND(AQ328&lt;&gt;"対象外", P328&lt;&gt;""),ROUNDDOWN(ROUND(L328*VLOOKUP(K328,【参考】数式用２!$A$2:$K$50,MATCH("ベア加算あり",【参考】数式用２!$C$4:$K$4,0)+2,0),0),0)*AB328,"")</f>
        <v/>
      </c>
      <c r="AH328" s="1051"/>
      <c r="AI328" s="1048"/>
      <c r="AJ328" s="1048"/>
      <c r="AK328" s="1054"/>
      <c r="AL328" s="1057"/>
      <c r="AM328" s="572" t="str">
        <f t="shared" ref="AM328" si="234">IF(Q328="","",IF(Q328&lt;O328,"！加算の要件上は問題ありませんが、令和６年度末の加算率と比較して、令和７年度の加算率が低くなっています。",""))</f>
        <v/>
      </c>
      <c r="AN328" s="326"/>
      <c r="AO328" s="1044" t="str">
        <f>IF(K328&lt;&gt;"","Q列に色付け","")</f>
        <v/>
      </c>
      <c r="AP328" s="1061" t="str">
        <f>IF(AND(AE328&lt;&gt;0,AE328&lt;&gt;""),IF(AF328="○","入力済","未入力"),"")</f>
        <v/>
      </c>
      <c r="AQ328" s="976" t="str">
        <f>IFERROR((VLOOKUP(N328, 【参考】数式用２!$BE$5:$BE$13, 1,FALSE)), "対象外")</f>
        <v>対象外</v>
      </c>
      <c r="AR328" s="736" t="str">
        <f>IF(AG328&lt;&gt;"",IF(AH328="○","入力済","未入力"),"")</f>
        <v/>
      </c>
      <c r="AS328" s="736" t="str">
        <f>IF(AND(P328&lt;&gt;"", AI328=""), "未入力", "入力済")</f>
        <v>入力済</v>
      </c>
      <c r="AT328" s="736" t="str">
        <f>IF(AND(P328&lt;&gt;"", P328&lt;&gt;"処遇改善加算Ⅳ", AJ328=""), "未入力", "入力済")</f>
        <v>入力済</v>
      </c>
      <c r="AU328" s="736" t="str">
        <f>IFERROR(VLOOKUP(K328, 【参考】数式用２!$BB$5:$BC$50, 2, FALSE), "")</f>
        <v/>
      </c>
      <c r="AV328" s="736" t="str">
        <f>IF(AND(P328&lt;&gt;"処遇改善加算Ⅲ",P328&lt;&gt;"処遇改善加算Ⅳ", P328&lt;&gt;"", AU328&lt;&gt;"対象外"), 1,"")</f>
        <v/>
      </c>
      <c r="AW328" s="736" t="str">
        <f>IFERROR("_"&amp;VLOOKUP(K328, 【参考】数式用２!$AG$2:$AH$50, 2, FALSE), "")</f>
        <v/>
      </c>
      <c r="AX328" s="1062" t="str">
        <f>IF(AND(P328="処遇改善加算Ⅰ", AL328=""), "未入力","入力済")</f>
        <v>入力済</v>
      </c>
      <c r="AY328" s="1043" t="str">
        <f>G328</f>
        <v/>
      </c>
      <c r="AZ328"/>
      <c r="BA328"/>
      <c r="BB328"/>
      <c r="BC328"/>
      <c r="BD328"/>
      <c r="BE328"/>
      <c r="BF328"/>
      <c r="BG328"/>
    </row>
    <row r="329" spans="1:59" ht="14.4" customHeight="1">
      <c r="A329" s="1076"/>
      <c r="B329" s="1002"/>
      <c r="C329" s="978"/>
      <c r="D329" s="978"/>
      <c r="E329" s="978"/>
      <c r="F329" s="1003"/>
      <c r="G329" s="1008"/>
      <c r="H329" s="1008"/>
      <c r="I329" s="1008"/>
      <c r="J329" s="1008"/>
      <c r="K329" s="1008"/>
      <c r="L329" s="1011"/>
      <c r="M329" s="1014"/>
      <c r="N329" s="995"/>
      <c r="O329" s="980"/>
      <c r="P329" s="1064"/>
      <c r="Q329" s="1067"/>
      <c r="R329" s="1070"/>
      <c r="S329" s="1073"/>
      <c r="T329" s="989"/>
      <c r="U329" s="1073"/>
      <c r="V329" s="989"/>
      <c r="W329" s="1073"/>
      <c r="X329" s="989"/>
      <c r="Y329" s="1073"/>
      <c r="Z329" s="989"/>
      <c r="AA329" s="989"/>
      <c r="AB329" s="989"/>
      <c r="AC329" s="992"/>
      <c r="AD329" s="983"/>
      <c r="AE329" s="986"/>
      <c r="AF329" s="1049"/>
      <c r="AG329" s="983"/>
      <c r="AH329" s="1052"/>
      <c r="AI329" s="1049"/>
      <c r="AJ329" s="1049"/>
      <c r="AK329" s="1055"/>
      <c r="AL329" s="1058"/>
      <c r="AM329" s="1046" t="str">
        <f t="shared" ref="AM329" si="235">IF(AND(P328&lt;&gt;"", OR(W328&lt;&gt;8,Y328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29" s="326"/>
      <c r="AO329" s="1044"/>
      <c r="AP329" s="1061"/>
      <c r="AQ329" s="977"/>
      <c r="AR329" s="736"/>
      <c r="AS329" s="736"/>
      <c r="AT329" s="736"/>
      <c r="AU329" s="736"/>
      <c r="AV329" s="736"/>
      <c r="AW329" s="736"/>
      <c r="AX329" s="1062"/>
      <c r="AY329" s="1044"/>
      <c r="AZ329"/>
      <c r="BA329"/>
      <c r="BB329"/>
      <c r="BC329"/>
      <c r="BD329"/>
      <c r="BE329"/>
      <c r="BF329"/>
      <c r="BG329"/>
    </row>
    <row r="330" spans="1:59" ht="14.4" customHeight="1">
      <c r="A330" s="1077"/>
      <c r="B330" s="1002"/>
      <c r="C330" s="978"/>
      <c r="D330" s="978"/>
      <c r="E330" s="978"/>
      <c r="F330" s="1003"/>
      <c r="G330" s="1008"/>
      <c r="H330" s="1008"/>
      <c r="I330" s="1008"/>
      <c r="J330" s="1008"/>
      <c r="K330" s="1008"/>
      <c r="L330" s="1011"/>
      <c r="M330" s="1014"/>
      <c r="N330" s="995"/>
      <c r="O330" s="980"/>
      <c r="P330" s="1064"/>
      <c r="Q330" s="1067"/>
      <c r="R330" s="1070"/>
      <c r="S330" s="1073"/>
      <c r="T330" s="989"/>
      <c r="U330" s="1073"/>
      <c r="V330" s="989"/>
      <c r="W330" s="1073"/>
      <c r="X330" s="989"/>
      <c r="Y330" s="1073"/>
      <c r="Z330" s="989"/>
      <c r="AA330" s="989"/>
      <c r="AB330" s="989"/>
      <c r="AC330" s="992"/>
      <c r="AD330" s="983"/>
      <c r="AE330" s="986"/>
      <c r="AF330" s="1049"/>
      <c r="AG330" s="983"/>
      <c r="AH330" s="1052"/>
      <c r="AI330" s="1049"/>
      <c r="AJ330" s="1049"/>
      <c r="AK330" s="1055"/>
      <c r="AL330" s="1058"/>
      <c r="AM330" s="1047"/>
      <c r="AN330" s="326"/>
      <c r="AO330" s="1044"/>
      <c r="AP330" s="1061"/>
      <c r="AQ330" s="977"/>
      <c r="AR330" s="736"/>
      <c r="AS330" s="736"/>
      <c r="AT330" s="736"/>
      <c r="AU330" s="736"/>
      <c r="AV330" s="736"/>
      <c r="AW330" s="736"/>
      <c r="AX330" s="1062"/>
      <c r="AY330" s="1044"/>
      <c r="AZ330"/>
      <c r="BA330"/>
      <c r="BB330"/>
      <c r="BC330"/>
      <c r="BD330"/>
      <c r="BE330"/>
      <c r="BF330"/>
      <c r="BG330"/>
    </row>
    <row r="331" spans="1:59" ht="30" customHeight="1" thickBot="1">
      <c r="A331" s="1078"/>
      <c r="B331" s="1016"/>
      <c r="C331" s="1017"/>
      <c r="D331" s="1017"/>
      <c r="E331" s="1017"/>
      <c r="F331" s="1018"/>
      <c r="G331" s="1019"/>
      <c r="H331" s="1019"/>
      <c r="I331" s="1019"/>
      <c r="J331" s="1019"/>
      <c r="K331" s="1019"/>
      <c r="L331" s="1020"/>
      <c r="M331" s="1021"/>
      <c r="N331" s="996"/>
      <c r="O331" s="981"/>
      <c r="P331" s="1065"/>
      <c r="Q331" s="1068"/>
      <c r="R331" s="1071"/>
      <c r="S331" s="1074"/>
      <c r="T331" s="990"/>
      <c r="U331" s="1074"/>
      <c r="V331" s="990"/>
      <c r="W331" s="1074"/>
      <c r="X331" s="990"/>
      <c r="Y331" s="1074"/>
      <c r="Z331" s="990"/>
      <c r="AA331" s="990"/>
      <c r="AB331" s="990"/>
      <c r="AC331" s="993"/>
      <c r="AD331" s="984"/>
      <c r="AE331" s="987"/>
      <c r="AF331" s="1050"/>
      <c r="AG331" s="984"/>
      <c r="AH331" s="1053"/>
      <c r="AI331" s="1050"/>
      <c r="AJ331" s="1050"/>
      <c r="AK331" s="1056"/>
      <c r="AL331" s="1059"/>
      <c r="AM331" s="573" t="str">
        <f t="shared" ref="AM331" si="236">IF(P328="","",
IF(OR(AF328="",
AND(AG328&lt;&gt;"",AH328=""),
AND(P328&lt;&gt;"",AI328=""),
AND(P328&lt;&gt;"処遇改善加算Ⅳ",AJ328=""),
AND(OR(P328="処遇改善加算Ⅰ",P328="処遇改善加算Ⅱ"),AU328="対象",AK328=""),
AND(P328="処遇改善加算Ⅰ",AL328="")),
"！記入が必要な欄（オレンジ色のセル）に空欄があります。空欄を埋めてください。",""))</f>
        <v/>
      </c>
      <c r="AN331" s="326"/>
      <c r="AO331" s="1044"/>
      <c r="AP331" s="1061"/>
      <c r="AQ331" s="1060"/>
      <c r="AR331" s="736"/>
      <c r="AS331" s="736"/>
      <c r="AT331" s="736"/>
      <c r="AU331" s="736"/>
      <c r="AV331" s="736"/>
      <c r="AW331" s="736"/>
      <c r="AX331" s="1062"/>
      <c r="AY331" s="1045"/>
      <c r="AZ331"/>
      <c r="BA331"/>
      <c r="BB331"/>
      <c r="BC331"/>
      <c r="BD331"/>
      <c r="BE331"/>
      <c r="BF331"/>
      <c r="BG331"/>
    </row>
    <row r="332" spans="1:59" ht="30" customHeight="1">
      <c r="A332" s="1075">
        <v>81</v>
      </c>
      <c r="B332" s="999" t="str">
        <f>IF(基本情報入力シート!B119="", "",基本情報入力シート!B119)</f>
        <v/>
      </c>
      <c r="C332" s="1000"/>
      <c r="D332" s="1000"/>
      <c r="E332" s="1000"/>
      <c r="F332" s="1001"/>
      <c r="G332" s="1007" t="str">
        <f>IF(基本情報入力シート!L119="", "",基本情報入力シート!L119)</f>
        <v/>
      </c>
      <c r="H332" s="1007" t="str">
        <f>IF(基本情報入力シート!Q119="", "",基本情報入力シート!Q119)</f>
        <v/>
      </c>
      <c r="I332" s="1007" t="str">
        <f>IF(基本情報入力シート!V119="", "",基本情報入力シート!V119)</f>
        <v/>
      </c>
      <c r="J332" s="1007" t="str">
        <f>IF(基本情報入力シート!W119="", "",基本情報入力シート!W119)</f>
        <v/>
      </c>
      <c r="K332" s="1007" t="str">
        <f>IF(基本情報入力シート!X119="", "",基本情報入力シート!X119)</f>
        <v/>
      </c>
      <c r="L332" s="1010" t="str">
        <f>IF(基本情報入力シート!AC119=0, "",基本情報入力シート!AC119)</f>
        <v/>
      </c>
      <c r="M332" s="1013"/>
      <c r="N332" s="994"/>
      <c r="O332" s="979" t="str">
        <f>IFERROR(VLOOKUP(K332,【参考】数式用２!$A$2:$AD$50,MATCH(N332,【参考】数式用２!$C$4:$AD$4,0)+2,0),"")</f>
        <v/>
      </c>
      <c r="P332" s="1063"/>
      <c r="Q332" s="1066" t="str">
        <f>IFERROR(VLOOKUP(K332,【参考】数式用２!$A$2:$AC$50,MATCH(P332,【参考】数式用２!$C$4:$AC$4,0)+2,0),"")</f>
        <v/>
      </c>
      <c r="R332" s="1069" t="s">
        <v>141</v>
      </c>
      <c r="S332" s="1072"/>
      <c r="T332" s="988" t="s">
        <v>217</v>
      </c>
      <c r="U332" s="1072"/>
      <c r="V332" s="988" t="s">
        <v>218</v>
      </c>
      <c r="W332" s="1072"/>
      <c r="X332" s="988" t="s">
        <v>217</v>
      </c>
      <c r="Y332" s="1072"/>
      <c r="Z332" s="988" t="s">
        <v>219</v>
      </c>
      <c r="AA332" s="988" t="s">
        <v>72</v>
      </c>
      <c r="AB332" s="988" t="str">
        <f>IF(S332&gt;=1,(W332*12+Y332)-(S332*12+U332)+1,"")</f>
        <v/>
      </c>
      <c r="AC332" s="991" t="s">
        <v>220</v>
      </c>
      <c r="AD332" s="982" t="str">
        <f>IFERROR(ROUNDDOWN(ROUND(L332*Q332,0),0)*AB332,"")</f>
        <v/>
      </c>
      <c r="AE332" s="985" t="str">
        <f>IFERROR(ROUNDDOWN(ROUNDDOWN(ROUND(L332*VLOOKUP(K332,【参考】数式用２!$A$2:$AC$50,MATCH("処遇改善加算Ⅳ",【参考】数式用２!$C$4:$O$4,0)+2,0),0),0)*AB332*0.5,0), "")</f>
        <v/>
      </c>
      <c r="AF332" s="1048"/>
      <c r="AG332" s="982" t="str">
        <f>IF(AND(AQ332&lt;&gt;"対象外", P332&lt;&gt;""),ROUNDDOWN(ROUND(L332*VLOOKUP(K332,【参考】数式用２!$A$2:$K$50,MATCH("ベア加算あり",【参考】数式用２!$C$4:$K$4,0)+2,0),0),0)*AB332,"")</f>
        <v/>
      </c>
      <c r="AH332" s="1051"/>
      <c r="AI332" s="1048"/>
      <c r="AJ332" s="1048"/>
      <c r="AK332" s="1054"/>
      <c r="AL332" s="1057"/>
      <c r="AM332" s="572" t="str">
        <f t="shared" ref="AM332" si="237">IF(Q332="","",IF(Q332&lt;O332,"！加算の要件上は問題ありませんが、令和６年度末の加算率と比較して、令和７年度の加算率が低くなっています。",""))</f>
        <v/>
      </c>
      <c r="AN332" s="326"/>
      <c r="AO332" s="1043" t="str">
        <f>IF(K332&lt;&gt;"","Q列に色付け","")</f>
        <v/>
      </c>
      <c r="AP332" s="1061" t="str">
        <f>IF(AND(AE332&lt;&gt;0,AE332&lt;&gt;""),IF(AF332="○","入力済","未入力"),"")</f>
        <v/>
      </c>
      <c r="AQ332" s="976" t="str">
        <f>IFERROR((VLOOKUP(N332, 【参考】数式用２!$BE$5:$BE$13, 1,FALSE)), "対象外")</f>
        <v>対象外</v>
      </c>
      <c r="AR332" s="736" t="str">
        <f>IF(AG332&lt;&gt;"",IF(AH332="○","入力済","未入力"),"")</f>
        <v/>
      </c>
      <c r="AS332" s="736" t="str">
        <f>IF(AND(P332&lt;&gt;"", AI332=""), "未入力", "入力済")</f>
        <v>入力済</v>
      </c>
      <c r="AT332" s="736" t="str">
        <f>IF(AND(P332&lt;&gt;"", P332&lt;&gt;"処遇改善加算Ⅳ", AJ332=""), "未入力", "入力済")</f>
        <v>入力済</v>
      </c>
      <c r="AU332" s="736" t="str">
        <f>IFERROR(VLOOKUP(K332, 【参考】数式用２!$BB$5:$BC$50, 2, FALSE), "")</f>
        <v/>
      </c>
      <c r="AV332" s="736" t="str">
        <f>IF(AND(P332&lt;&gt;"処遇改善加算Ⅲ",P332&lt;&gt;"処遇改善加算Ⅳ", P332&lt;&gt;"", AU332&lt;&gt;"対象外"), 1,"")</f>
        <v/>
      </c>
      <c r="AW332" s="736" t="str">
        <f>IFERROR("_"&amp;VLOOKUP(K332, 【参考】数式用２!$AG$2:$AH$50, 2, FALSE), "")</f>
        <v/>
      </c>
      <c r="AX332" s="1062" t="str">
        <f>IF(AND(P332="処遇改善加算Ⅰ", AL332=""), "未入力","入力済")</f>
        <v>入力済</v>
      </c>
      <c r="AY332" s="1043" t="str">
        <f>G332</f>
        <v/>
      </c>
      <c r="AZ332"/>
      <c r="BA332"/>
      <c r="BB332"/>
      <c r="BC332"/>
      <c r="BD332"/>
      <c r="BE332"/>
      <c r="BF332"/>
      <c r="BG332"/>
    </row>
    <row r="333" spans="1:59" ht="14.4" customHeight="1">
      <c r="A333" s="1076"/>
      <c r="B333" s="1002"/>
      <c r="C333" s="978"/>
      <c r="D333" s="978"/>
      <c r="E333" s="978"/>
      <c r="F333" s="1003"/>
      <c r="G333" s="1008"/>
      <c r="H333" s="1008"/>
      <c r="I333" s="1008"/>
      <c r="J333" s="1008"/>
      <c r="K333" s="1008"/>
      <c r="L333" s="1011"/>
      <c r="M333" s="1014"/>
      <c r="N333" s="995"/>
      <c r="O333" s="980"/>
      <c r="P333" s="1064"/>
      <c r="Q333" s="1067"/>
      <c r="R333" s="1070"/>
      <c r="S333" s="1073"/>
      <c r="T333" s="989"/>
      <c r="U333" s="1073"/>
      <c r="V333" s="989"/>
      <c r="W333" s="1073"/>
      <c r="X333" s="989"/>
      <c r="Y333" s="1073"/>
      <c r="Z333" s="989"/>
      <c r="AA333" s="989"/>
      <c r="AB333" s="989"/>
      <c r="AC333" s="992"/>
      <c r="AD333" s="983"/>
      <c r="AE333" s="986"/>
      <c r="AF333" s="1049"/>
      <c r="AG333" s="983"/>
      <c r="AH333" s="1052"/>
      <c r="AI333" s="1049"/>
      <c r="AJ333" s="1049"/>
      <c r="AK333" s="1055"/>
      <c r="AL333" s="1058"/>
      <c r="AM333" s="1046" t="str">
        <f t="shared" ref="AM333" si="238">IF(AND(P332&lt;&gt;"", OR(W332&lt;&gt;8,Y332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3" s="326"/>
      <c r="AO333" s="1044"/>
      <c r="AP333" s="1061"/>
      <c r="AQ333" s="977"/>
      <c r="AR333" s="736"/>
      <c r="AS333" s="736"/>
      <c r="AT333" s="736"/>
      <c r="AU333" s="736"/>
      <c r="AV333" s="736"/>
      <c r="AW333" s="736"/>
      <c r="AX333" s="1062"/>
      <c r="AY333" s="1044"/>
      <c r="AZ333"/>
      <c r="BA333"/>
      <c r="BB333"/>
      <c r="BC333"/>
      <c r="BD333"/>
      <c r="BE333"/>
      <c r="BF333"/>
      <c r="BG333"/>
    </row>
    <row r="334" spans="1:59" ht="14.4" customHeight="1">
      <c r="A334" s="1077"/>
      <c r="B334" s="1002"/>
      <c r="C334" s="978"/>
      <c r="D334" s="978"/>
      <c r="E334" s="978"/>
      <c r="F334" s="1003"/>
      <c r="G334" s="1008"/>
      <c r="H334" s="1008"/>
      <c r="I334" s="1008"/>
      <c r="J334" s="1008"/>
      <c r="K334" s="1008"/>
      <c r="L334" s="1011"/>
      <c r="M334" s="1014"/>
      <c r="N334" s="995"/>
      <c r="O334" s="980"/>
      <c r="P334" s="1064"/>
      <c r="Q334" s="1067"/>
      <c r="R334" s="1070"/>
      <c r="S334" s="1073"/>
      <c r="T334" s="989"/>
      <c r="U334" s="1073"/>
      <c r="V334" s="989"/>
      <c r="W334" s="1073"/>
      <c r="X334" s="989"/>
      <c r="Y334" s="1073"/>
      <c r="Z334" s="989"/>
      <c r="AA334" s="989"/>
      <c r="AB334" s="989"/>
      <c r="AC334" s="992"/>
      <c r="AD334" s="983"/>
      <c r="AE334" s="986"/>
      <c r="AF334" s="1049"/>
      <c r="AG334" s="983"/>
      <c r="AH334" s="1052"/>
      <c r="AI334" s="1049"/>
      <c r="AJ334" s="1049"/>
      <c r="AK334" s="1055"/>
      <c r="AL334" s="1058"/>
      <c r="AM334" s="1047"/>
      <c r="AN334" s="326"/>
      <c r="AO334" s="1044"/>
      <c r="AP334" s="1061"/>
      <c r="AQ334" s="977"/>
      <c r="AR334" s="736"/>
      <c r="AS334" s="736"/>
      <c r="AT334" s="736"/>
      <c r="AU334" s="736"/>
      <c r="AV334" s="736"/>
      <c r="AW334" s="736"/>
      <c r="AX334" s="1062"/>
      <c r="AY334" s="1044"/>
      <c r="AZ334"/>
      <c r="BA334"/>
      <c r="BB334"/>
      <c r="BC334"/>
      <c r="BD334"/>
      <c r="BE334"/>
      <c r="BF334"/>
      <c r="BG334"/>
    </row>
    <row r="335" spans="1:59" ht="30" customHeight="1" thickBot="1">
      <c r="A335" s="1078"/>
      <c r="B335" s="1016"/>
      <c r="C335" s="1017"/>
      <c r="D335" s="1017"/>
      <c r="E335" s="1017"/>
      <c r="F335" s="1018"/>
      <c r="G335" s="1019"/>
      <c r="H335" s="1019"/>
      <c r="I335" s="1019"/>
      <c r="J335" s="1019"/>
      <c r="K335" s="1019"/>
      <c r="L335" s="1020"/>
      <c r="M335" s="1021"/>
      <c r="N335" s="996"/>
      <c r="O335" s="981"/>
      <c r="P335" s="1065"/>
      <c r="Q335" s="1068"/>
      <c r="R335" s="1071"/>
      <c r="S335" s="1074"/>
      <c r="T335" s="990"/>
      <c r="U335" s="1074"/>
      <c r="V335" s="990"/>
      <c r="W335" s="1074"/>
      <c r="X335" s="990"/>
      <c r="Y335" s="1074"/>
      <c r="Z335" s="990"/>
      <c r="AA335" s="990"/>
      <c r="AB335" s="990"/>
      <c r="AC335" s="993"/>
      <c r="AD335" s="984"/>
      <c r="AE335" s="987"/>
      <c r="AF335" s="1050"/>
      <c r="AG335" s="984"/>
      <c r="AH335" s="1053"/>
      <c r="AI335" s="1050"/>
      <c r="AJ335" s="1050"/>
      <c r="AK335" s="1056"/>
      <c r="AL335" s="1059"/>
      <c r="AM335" s="573" t="str">
        <f t="shared" ref="AM335" si="239">IF(P332="","",
IF(OR(AF332="",
AND(AG332&lt;&gt;"",AH332=""),
AND(P332&lt;&gt;"",AI332=""),
AND(P332&lt;&gt;"処遇改善加算Ⅳ",AJ332=""),
AND(OR(P332="処遇改善加算Ⅰ",P332="処遇改善加算Ⅱ"),AU332="対象",AK332=""),
AND(P332="処遇改善加算Ⅰ",AL332="")),
"！記入が必要な欄（オレンジ色のセル）に空欄があります。空欄を埋めてください。",""))</f>
        <v/>
      </c>
      <c r="AN335" s="326"/>
      <c r="AO335" s="1045"/>
      <c r="AP335" s="1061"/>
      <c r="AQ335" s="1060"/>
      <c r="AR335" s="736"/>
      <c r="AS335" s="736"/>
      <c r="AT335" s="736"/>
      <c r="AU335" s="736"/>
      <c r="AV335" s="736"/>
      <c r="AW335" s="736"/>
      <c r="AX335" s="1062"/>
      <c r="AY335" s="1045"/>
      <c r="AZ335"/>
      <c r="BA335"/>
      <c r="BB335"/>
      <c r="BC335"/>
      <c r="BD335"/>
      <c r="BE335"/>
      <c r="BF335"/>
      <c r="BG335"/>
    </row>
    <row r="336" spans="1:59" ht="30" customHeight="1">
      <c r="A336" s="1075">
        <v>82</v>
      </c>
      <c r="B336" s="999" t="str">
        <f>IF(基本情報入力シート!B120="", "",基本情報入力シート!B120)</f>
        <v/>
      </c>
      <c r="C336" s="1000"/>
      <c r="D336" s="1000"/>
      <c r="E336" s="1000"/>
      <c r="F336" s="1001"/>
      <c r="G336" s="1007" t="str">
        <f>IF(基本情報入力シート!L120="", "",基本情報入力シート!L120)</f>
        <v/>
      </c>
      <c r="H336" s="1007" t="str">
        <f>IF(基本情報入力シート!Q120="", "",基本情報入力シート!Q120)</f>
        <v/>
      </c>
      <c r="I336" s="1007" t="str">
        <f>IF(基本情報入力シート!V120="", "",基本情報入力シート!V120)</f>
        <v/>
      </c>
      <c r="J336" s="1007" t="str">
        <f>IF(基本情報入力シート!W120="", "",基本情報入力シート!W120)</f>
        <v/>
      </c>
      <c r="K336" s="1007" t="str">
        <f>IF(基本情報入力シート!X120="", "",基本情報入力シート!X120)</f>
        <v/>
      </c>
      <c r="L336" s="1010" t="str">
        <f>IF(基本情報入力シート!AC120=0, "",基本情報入力シート!AC120)</f>
        <v/>
      </c>
      <c r="M336" s="1013"/>
      <c r="N336" s="994"/>
      <c r="O336" s="979" t="str">
        <f>IFERROR(VLOOKUP(K336,【参考】数式用２!$A$2:$AD$50,MATCH(N336,【参考】数式用２!$C$4:$AD$4,0)+2,0),"")</f>
        <v/>
      </c>
      <c r="P336" s="1063"/>
      <c r="Q336" s="1066" t="str">
        <f>IFERROR(VLOOKUP(K336,【参考】数式用２!$A$2:$AC$50,MATCH(P336,【参考】数式用２!$C$4:$AC$4,0)+2,0),"")</f>
        <v/>
      </c>
      <c r="R336" s="1069" t="s">
        <v>141</v>
      </c>
      <c r="S336" s="1072"/>
      <c r="T336" s="988" t="s">
        <v>217</v>
      </c>
      <c r="U336" s="1072"/>
      <c r="V336" s="988" t="s">
        <v>218</v>
      </c>
      <c r="W336" s="1072"/>
      <c r="X336" s="988" t="s">
        <v>217</v>
      </c>
      <c r="Y336" s="1072"/>
      <c r="Z336" s="988" t="s">
        <v>219</v>
      </c>
      <c r="AA336" s="988" t="s">
        <v>72</v>
      </c>
      <c r="AB336" s="988" t="str">
        <f>IF(S336&gt;=1,(W336*12+Y336)-(S336*12+U336)+1,"")</f>
        <v/>
      </c>
      <c r="AC336" s="991" t="s">
        <v>220</v>
      </c>
      <c r="AD336" s="982" t="str">
        <f>IFERROR(ROUNDDOWN(ROUND(L336*Q336,0),0)*AB336,"")</f>
        <v/>
      </c>
      <c r="AE336" s="985" t="str">
        <f>IFERROR(ROUNDDOWN(ROUNDDOWN(ROUND(L336*VLOOKUP(K336,【参考】数式用２!$A$2:$AC$50,MATCH("処遇改善加算Ⅳ",【参考】数式用２!$C$4:$O$4,0)+2,0),0),0)*AB336*0.5,0), "")</f>
        <v/>
      </c>
      <c r="AF336" s="1048"/>
      <c r="AG336" s="982" t="str">
        <f>IF(AND(AQ336&lt;&gt;"対象外", P336&lt;&gt;""),ROUNDDOWN(ROUND(L336*VLOOKUP(K336,【参考】数式用２!$A$2:$K$50,MATCH("ベア加算あり",【参考】数式用２!$C$4:$K$4,0)+2,0),0),0)*AB336,"")</f>
        <v/>
      </c>
      <c r="AH336" s="1051"/>
      <c r="AI336" s="1048"/>
      <c r="AJ336" s="1048"/>
      <c r="AK336" s="1054"/>
      <c r="AL336" s="1057"/>
      <c r="AM336" s="572" t="str">
        <f t="shared" ref="AM336" si="240">IF(Q336="","",IF(Q336&lt;O336,"！加算の要件上は問題ありませんが、令和６年度末の加算率と比較して、令和７年度の加算率が低くなっています。",""))</f>
        <v/>
      </c>
      <c r="AN336" s="326"/>
      <c r="AO336" s="1044" t="str">
        <f>IF(K336&lt;&gt;"","Q列に色付け","")</f>
        <v/>
      </c>
      <c r="AP336" s="1061" t="str">
        <f>IF(AND(AE336&lt;&gt;0,AE336&lt;&gt;""),IF(AF336="○","入力済","未入力"),"")</f>
        <v/>
      </c>
      <c r="AQ336" s="976" t="str">
        <f>IFERROR((VLOOKUP(N336, 【参考】数式用２!$BE$5:$BE$13, 1,FALSE)), "対象外")</f>
        <v>対象外</v>
      </c>
      <c r="AR336" s="736" t="str">
        <f>IF(AG336&lt;&gt;"",IF(AH336="○","入力済","未入力"),"")</f>
        <v/>
      </c>
      <c r="AS336" s="736" t="str">
        <f>IF(AND(P336&lt;&gt;"", AI336=""), "未入力", "入力済")</f>
        <v>入力済</v>
      </c>
      <c r="AT336" s="736" t="str">
        <f>IF(AND(P336&lt;&gt;"", P336&lt;&gt;"処遇改善加算Ⅳ", AJ336=""), "未入力", "入力済")</f>
        <v>入力済</v>
      </c>
      <c r="AU336" s="736" t="str">
        <f>IFERROR(VLOOKUP(K336, 【参考】数式用２!$BB$5:$BC$50, 2, FALSE), "")</f>
        <v/>
      </c>
      <c r="AV336" s="736" t="str">
        <f>IF(AND(P336&lt;&gt;"処遇改善加算Ⅲ",P336&lt;&gt;"処遇改善加算Ⅳ", P336&lt;&gt;"", AU336&lt;&gt;"対象外"), 1,"")</f>
        <v/>
      </c>
      <c r="AW336" s="736" t="str">
        <f>IFERROR("_"&amp;VLOOKUP(K336, 【参考】数式用２!$AG$2:$AH$50, 2, FALSE), "")</f>
        <v/>
      </c>
      <c r="AX336" s="1062" t="str">
        <f>IF(AND(P336="処遇改善加算Ⅰ", AL336=""), "未入力","入力済")</f>
        <v>入力済</v>
      </c>
      <c r="AY336" s="1043" t="str">
        <f>G336</f>
        <v/>
      </c>
      <c r="AZ336"/>
      <c r="BA336"/>
      <c r="BB336"/>
      <c r="BC336"/>
      <c r="BD336"/>
      <c r="BE336"/>
      <c r="BF336"/>
      <c r="BG336"/>
    </row>
    <row r="337" spans="1:59" ht="14.4" customHeight="1">
      <c r="A337" s="1076"/>
      <c r="B337" s="1002"/>
      <c r="C337" s="978"/>
      <c r="D337" s="978"/>
      <c r="E337" s="978"/>
      <c r="F337" s="1003"/>
      <c r="G337" s="1008"/>
      <c r="H337" s="1008"/>
      <c r="I337" s="1008"/>
      <c r="J337" s="1008"/>
      <c r="K337" s="1008"/>
      <c r="L337" s="1011"/>
      <c r="M337" s="1014"/>
      <c r="N337" s="995"/>
      <c r="O337" s="980"/>
      <c r="P337" s="1064"/>
      <c r="Q337" s="1067"/>
      <c r="R337" s="1070"/>
      <c r="S337" s="1073"/>
      <c r="T337" s="989"/>
      <c r="U337" s="1073"/>
      <c r="V337" s="989"/>
      <c r="W337" s="1073"/>
      <c r="X337" s="989"/>
      <c r="Y337" s="1073"/>
      <c r="Z337" s="989"/>
      <c r="AA337" s="989"/>
      <c r="AB337" s="989"/>
      <c r="AC337" s="992"/>
      <c r="AD337" s="983"/>
      <c r="AE337" s="986"/>
      <c r="AF337" s="1049"/>
      <c r="AG337" s="983"/>
      <c r="AH337" s="1052"/>
      <c r="AI337" s="1049"/>
      <c r="AJ337" s="1049"/>
      <c r="AK337" s="1055"/>
      <c r="AL337" s="1058"/>
      <c r="AM337" s="1046" t="str">
        <f t="shared" ref="AM337" si="241">IF(AND(P336&lt;&gt;"", OR(W336&lt;&gt;8,Y336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37" s="326"/>
      <c r="AO337" s="1044"/>
      <c r="AP337" s="1061"/>
      <c r="AQ337" s="977"/>
      <c r="AR337" s="736"/>
      <c r="AS337" s="736"/>
      <c r="AT337" s="736"/>
      <c r="AU337" s="736"/>
      <c r="AV337" s="736"/>
      <c r="AW337" s="736"/>
      <c r="AX337" s="1062"/>
      <c r="AY337" s="1044"/>
      <c r="AZ337"/>
      <c r="BA337"/>
      <c r="BB337"/>
      <c r="BC337"/>
      <c r="BD337"/>
      <c r="BE337"/>
      <c r="BF337"/>
      <c r="BG337"/>
    </row>
    <row r="338" spans="1:59" ht="14.4" customHeight="1">
      <c r="A338" s="1077"/>
      <c r="B338" s="1002"/>
      <c r="C338" s="978"/>
      <c r="D338" s="978"/>
      <c r="E338" s="978"/>
      <c r="F338" s="1003"/>
      <c r="G338" s="1008"/>
      <c r="H338" s="1008"/>
      <c r="I338" s="1008"/>
      <c r="J338" s="1008"/>
      <c r="K338" s="1008"/>
      <c r="L338" s="1011"/>
      <c r="M338" s="1014"/>
      <c r="N338" s="995"/>
      <c r="O338" s="980"/>
      <c r="P338" s="1064"/>
      <c r="Q338" s="1067"/>
      <c r="R338" s="1070"/>
      <c r="S338" s="1073"/>
      <c r="T338" s="989"/>
      <c r="U338" s="1073"/>
      <c r="V338" s="989"/>
      <c r="W338" s="1073"/>
      <c r="X338" s="989"/>
      <c r="Y338" s="1073"/>
      <c r="Z338" s="989"/>
      <c r="AA338" s="989"/>
      <c r="AB338" s="989"/>
      <c r="AC338" s="992"/>
      <c r="AD338" s="983"/>
      <c r="AE338" s="986"/>
      <c r="AF338" s="1049"/>
      <c r="AG338" s="983"/>
      <c r="AH338" s="1052"/>
      <c r="AI338" s="1049"/>
      <c r="AJ338" s="1049"/>
      <c r="AK338" s="1055"/>
      <c r="AL338" s="1058"/>
      <c r="AM338" s="1047"/>
      <c r="AN338" s="326"/>
      <c r="AO338" s="1044"/>
      <c r="AP338" s="1061"/>
      <c r="AQ338" s="977"/>
      <c r="AR338" s="736"/>
      <c r="AS338" s="736"/>
      <c r="AT338" s="736"/>
      <c r="AU338" s="736"/>
      <c r="AV338" s="736"/>
      <c r="AW338" s="736"/>
      <c r="AX338" s="1062"/>
      <c r="AY338" s="1044"/>
      <c r="AZ338"/>
      <c r="BA338"/>
      <c r="BB338"/>
      <c r="BC338"/>
      <c r="BD338"/>
      <c r="BE338"/>
      <c r="BF338"/>
      <c r="BG338"/>
    </row>
    <row r="339" spans="1:59" ht="30" customHeight="1" thickBot="1">
      <c r="A339" s="1078"/>
      <c r="B339" s="1016"/>
      <c r="C339" s="1017"/>
      <c r="D339" s="1017"/>
      <c r="E339" s="1017"/>
      <c r="F339" s="1018"/>
      <c r="G339" s="1019"/>
      <c r="H339" s="1019"/>
      <c r="I339" s="1019"/>
      <c r="J339" s="1019"/>
      <c r="K339" s="1019"/>
      <c r="L339" s="1020"/>
      <c r="M339" s="1021"/>
      <c r="N339" s="996"/>
      <c r="O339" s="981"/>
      <c r="P339" s="1065"/>
      <c r="Q339" s="1068"/>
      <c r="R339" s="1071"/>
      <c r="S339" s="1074"/>
      <c r="T339" s="990"/>
      <c r="U339" s="1074"/>
      <c r="V339" s="990"/>
      <c r="W339" s="1074"/>
      <c r="X339" s="990"/>
      <c r="Y339" s="1074"/>
      <c r="Z339" s="990"/>
      <c r="AA339" s="990"/>
      <c r="AB339" s="990"/>
      <c r="AC339" s="993"/>
      <c r="AD339" s="984"/>
      <c r="AE339" s="987"/>
      <c r="AF339" s="1050"/>
      <c r="AG339" s="984"/>
      <c r="AH339" s="1053"/>
      <c r="AI339" s="1050"/>
      <c r="AJ339" s="1050"/>
      <c r="AK339" s="1056"/>
      <c r="AL339" s="1059"/>
      <c r="AM339" s="573" t="str">
        <f t="shared" ref="AM339" si="242">IF(P336="","",
IF(OR(AF336="",
AND(AG336&lt;&gt;"",AH336=""),
AND(P336&lt;&gt;"",AI336=""),
AND(P336&lt;&gt;"処遇改善加算Ⅳ",AJ336=""),
AND(OR(P336="処遇改善加算Ⅰ",P336="処遇改善加算Ⅱ"),AU336="対象",AK336=""),
AND(P336="処遇改善加算Ⅰ",AL336="")),
"！記入が必要な欄（オレンジ色のセル）に空欄があります。空欄を埋めてください。",""))</f>
        <v/>
      </c>
      <c r="AN339" s="326"/>
      <c r="AO339" s="1045"/>
      <c r="AP339" s="1061"/>
      <c r="AQ339" s="1060"/>
      <c r="AR339" s="736"/>
      <c r="AS339" s="736"/>
      <c r="AT339" s="736"/>
      <c r="AU339" s="736"/>
      <c r="AV339" s="736"/>
      <c r="AW339" s="736"/>
      <c r="AX339" s="1062"/>
      <c r="AY339" s="1045"/>
      <c r="AZ339"/>
      <c r="BA339"/>
      <c r="BB339"/>
      <c r="BC339"/>
      <c r="BD339"/>
      <c r="BE339"/>
      <c r="BF339"/>
      <c r="BG339"/>
    </row>
    <row r="340" spans="1:59" ht="30" customHeight="1">
      <c r="A340" s="1075">
        <v>83</v>
      </c>
      <c r="B340" s="999" t="str">
        <f>IF(基本情報入力シート!B121="", "",基本情報入力シート!B121)</f>
        <v/>
      </c>
      <c r="C340" s="1000"/>
      <c r="D340" s="1000"/>
      <c r="E340" s="1000"/>
      <c r="F340" s="1001"/>
      <c r="G340" s="1007" t="str">
        <f>IF(基本情報入力シート!L121="", "",基本情報入力シート!L121)</f>
        <v/>
      </c>
      <c r="H340" s="1007" t="str">
        <f>IF(基本情報入力シート!Q121="", "",基本情報入力シート!Q121)</f>
        <v/>
      </c>
      <c r="I340" s="1007" t="str">
        <f>IF(基本情報入力シート!V121="", "",基本情報入力シート!V121)</f>
        <v/>
      </c>
      <c r="J340" s="1007" t="str">
        <f>IF(基本情報入力シート!W121="", "",基本情報入力シート!W121)</f>
        <v/>
      </c>
      <c r="K340" s="1007" t="str">
        <f>IF(基本情報入力シート!X121="", "",基本情報入力シート!X121)</f>
        <v/>
      </c>
      <c r="L340" s="1010" t="str">
        <f>IF(基本情報入力シート!AC121=0, "",基本情報入力シート!AC121)</f>
        <v/>
      </c>
      <c r="M340" s="1013"/>
      <c r="N340" s="994"/>
      <c r="O340" s="979" t="str">
        <f>IFERROR(VLOOKUP(K340,【参考】数式用２!$A$2:$AD$50,MATCH(N340,【参考】数式用２!$C$4:$AD$4,0)+2,0),"")</f>
        <v/>
      </c>
      <c r="P340" s="1063"/>
      <c r="Q340" s="1066" t="str">
        <f>IFERROR(VLOOKUP(K340,【参考】数式用２!$A$2:$AC$50,MATCH(P340,【参考】数式用２!$C$4:$AC$4,0)+2,0),"")</f>
        <v/>
      </c>
      <c r="R340" s="1069" t="s">
        <v>141</v>
      </c>
      <c r="S340" s="1072"/>
      <c r="T340" s="988" t="s">
        <v>217</v>
      </c>
      <c r="U340" s="1072"/>
      <c r="V340" s="988" t="s">
        <v>218</v>
      </c>
      <c r="W340" s="1072"/>
      <c r="X340" s="988" t="s">
        <v>217</v>
      </c>
      <c r="Y340" s="1072"/>
      <c r="Z340" s="988" t="s">
        <v>219</v>
      </c>
      <c r="AA340" s="988" t="s">
        <v>72</v>
      </c>
      <c r="AB340" s="988" t="str">
        <f>IF(S340&gt;=1,(W340*12+Y340)-(S340*12+U340)+1,"")</f>
        <v/>
      </c>
      <c r="AC340" s="991" t="s">
        <v>220</v>
      </c>
      <c r="AD340" s="982" t="str">
        <f>IFERROR(ROUNDDOWN(ROUND(L340*Q340,0),0)*AB340,"")</f>
        <v/>
      </c>
      <c r="AE340" s="985" t="str">
        <f>IFERROR(ROUNDDOWN(ROUNDDOWN(ROUND(L340*VLOOKUP(K340,【参考】数式用２!$A$2:$AC$50,MATCH("処遇改善加算Ⅳ",【参考】数式用２!$C$4:$O$4,0)+2,0),0),0)*AB340*0.5,0), "")</f>
        <v/>
      </c>
      <c r="AF340" s="1048"/>
      <c r="AG340" s="982" t="str">
        <f>IF(AND(AQ340&lt;&gt;"対象外", P340&lt;&gt;""),ROUNDDOWN(ROUND(L340*VLOOKUP(K340,【参考】数式用２!$A$2:$K$50,MATCH("ベア加算あり",【参考】数式用２!$C$4:$K$4,0)+2,0),0),0)*AB340,"")</f>
        <v/>
      </c>
      <c r="AH340" s="1051"/>
      <c r="AI340" s="1048"/>
      <c r="AJ340" s="1048"/>
      <c r="AK340" s="1054"/>
      <c r="AL340" s="1057"/>
      <c r="AM340" s="572" t="str">
        <f t="shared" ref="AM340" si="243">IF(Q340="","",IF(Q340&lt;O340,"！加算の要件上は問題ありませんが、令和６年度末の加算率と比較して、令和７年度の加算率が低くなっています。",""))</f>
        <v/>
      </c>
      <c r="AN340" s="326"/>
      <c r="AO340" s="1043" t="str">
        <f>IF(K340&lt;&gt;"","Q列に色付け","")</f>
        <v/>
      </c>
      <c r="AP340" s="1061" t="str">
        <f>IF(AND(AE340&lt;&gt;0,AE340&lt;&gt;""),IF(AF340="○","入力済","未入力"),"")</f>
        <v/>
      </c>
      <c r="AQ340" s="976" t="str">
        <f>IFERROR((VLOOKUP(N340, 【参考】数式用２!$BE$5:$BE$13, 1,FALSE)), "対象外")</f>
        <v>対象外</v>
      </c>
      <c r="AR340" s="736" t="str">
        <f>IF(AG340&lt;&gt;"",IF(AH340="○","入力済","未入力"),"")</f>
        <v/>
      </c>
      <c r="AS340" s="736" t="str">
        <f>IF(AND(P340&lt;&gt;"", AI340=""), "未入力", "入力済")</f>
        <v>入力済</v>
      </c>
      <c r="AT340" s="736" t="str">
        <f>IF(AND(P340&lt;&gt;"", P340&lt;&gt;"処遇改善加算Ⅳ", AJ340=""), "未入力", "入力済")</f>
        <v>入力済</v>
      </c>
      <c r="AU340" s="736" t="str">
        <f>IFERROR(VLOOKUP(K340, 【参考】数式用２!$BB$5:$BC$50, 2, FALSE), "")</f>
        <v/>
      </c>
      <c r="AV340" s="736" t="str">
        <f>IF(AND(P340&lt;&gt;"処遇改善加算Ⅲ",P340&lt;&gt;"処遇改善加算Ⅳ", P340&lt;&gt;"", AU340&lt;&gt;"対象外"), 1,"")</f>
        <v/>
      </c>
      <c r="AW340" s="736" t="str">
        <f>IFERROR("_"&amp;VLOOKUP(K340, 【参考】数式用２!$AG$2:$AH$50, 2, FALSE), "")</f>
        <v/>
      </c>
      <c r="AX340" s="1062" t="str">
        <f>IF(AND(P340="処遇改善加算Ⅰ", AL340=""), "未入力","入力済")</f>
        <v>入力済</v>
      </c>
      <c r="AY340" s="1043" t="str">
        <f>G340</f>
        <v/>
      </c>
      <c r="AZ340"/>
      <c r="BA340"/>
      <c r="BB340"/>
      <c r="BC340"/>
      <c r="BD340"/>
      <c r="BE340"/>
      <c r="BF340"/>
      <c r="BG340"/>
    </row>
    <row r="341" spans="1:59" ht="14.4" customHeight="1">
      <c r="A341" s="1076"/>
      <c r="B341" s="1002"/>
      <c r="C341" s="978"/>
      <c r="D341" s="978"/>
      <c r="E341" s="978"/>
      <c r="F341" s="1003"/>
      <c r="G341" s="1008"/>
      <c r="H341" s="1008"/>
      <c r="I341" s="1008"/>
      <c r="J341" s="1008"/>
      <c r="K341" s="1008"/>
      <c r="L341" s="1011"/>
      <c r="M341" s="1014"/>
      <c r="N341" s="995"/>
      <c r="O341" s="980"/>
      <c r="P341" s="1064"/>
      <c r="Q341" s="1067"/>
      <c r="R341" s="1070"/>
      <c r="S341" s="1073"/>
      <c r="T341" s="989"/>
      <c r="U341" s="1073"/>
      <c r="V341" s="989"/>
      <c r="W341" s="1073"/>
      <c r="X341" s="989"/>
      <c r="Y341" s="1073"/>
      <c r="Z341" s="989"/>
      <c r="AA341" s="989"/>
      <c r="AB341" s="989"/>
      <c r="AC341" s="992"/>
      <c r="AD341" s="983"/>
      <c r="AE341" s="986"/>
      <c r="AF341" s="1049"/>
      <c r="AG341" s="983"/>
      <c r="AH341" s="1052"/>
      <c r="AI341" s="1049"/>
      <c r="AJ341" s="1049"/>
      <c r="AK341" s="1055"/>
      <c r="AL341" s="1058"/>
      <c r="AM341" s="1046" t="str">
        <f t="shared" ref="AM341" si="244">IF(AND(P340&lt;&gt;"", OR(W340&lt;&gt;8,Y340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1" s="326"/>
      <c r="AO341" s="1044"/>
      <c r="AP341" s="1061"/>
      <c r="AQ341" s="977"/>
      <c r="AR341" s="736"/>
      <c r="AS341" s="736"/>
      <c r="AT341" s="736"/>
      <c r="AU341" s="736"/>
      <c r="AV341" s="736"/>
      <c r="AW341" s="736"/>
      <c r="AX341" s="1062"/>
      <c r="AY341" s="1044"/>
      <c r="AZ341"/>
      <c r="BA341"/>
      <c r="BB341"/>
      <c r="BC341"/>
      <c r="BD341"/>
      <c r="BE341"/>
      <c r="BF341"/>
      <c r="BG341"/>
    </row>
    <row r="342" spans="1:59" ht="14.4" customHeight="1">
      <c r="A342" s="1077"/>
      <c r="B342" s="1002"/>
      <c r="C342" s="978"/>
      <c r="D342" s="978"/>
      <c r="E342" s="978"/>
      <c r="F342" s="1003"/>
      <c r="G342" s="1008"/>
      <c r="H342" s="1008"/>
      <c r="I342" s="1008"/>
      <c r="J342" s="1008"/>
      <c r="K342" s="1008"/>
      <c r="L342" s="1011"/>
      <c r="M342" s="1014"/>
      <c r="N342" s="995"/>
      <c r="O342" s="980"/>
      <c r="P342" s="1064"/>
      <c r="Q342" s="1067"/>
      <c r="R342" s="1070"/>
      <c r="S342" s="1073"/>
      <c r="T342" s="989"/>
      <c r="U342" s="1073"/>
      <c r="V342" s="989"/>
      <c r="W342" s="1073"/>
      <c r="X342" s="989"/>
      <c r="Y342" s="1073"/>
      <c r="Z342" s="989"/>
      <c r="AA342" s="989"/>
      <c r="AB342" s="989"/>
      <c r="AC342" s="992"/>
      <c r="AD342" s="983"/>
      <c r="AE342" s="986"/>
      <c r="AF342" s="1049"/>
      <c r="AG342" s="983"/>
      <c r="AH342" s="1052"/>
      <c r="AI342" s="1049"/>
      <c r="AJ342" s="1049"/>
      <c r="AK342" s="1055"/>
      <c r="AL342" s="1058"/>
      <c r="AM342" s="1047"/>
      <c r="AN342" s="326"/>
      <c r="AO342" s="1044"/>
      <c r="AP342" s="1061"/>
      <c r="AQ342" s="977"/>
      <c r="AR342" s="736"/>
      <c r="AS342" s="736"/>
      <c r="AT342" s="736"/>
      <c r="AU342" s="736"/>
      <c r="AV342" s="736"/>
      <c r="AW342" s="736"/>
      <c r="AX342" s="1062"/>
      <c r="AY342" s="1044"/>
      <c r="AZ342"/>
      <c r="BA342"/>
      <c r="BB342"/>
      <c r="BC342"/>
      <c r="BD342"/>
      <c r="BE342"/>
      <c r="BF342"/>
      <c r="BG342"/>
    </row>
    <row r="343" spans="1:59" ht="30" customHeight="1" thickBot="1">
      <c r="A343" s="1078"/>
      <c r="B343" s="1016"/>
      <c r="C343" s="1017"/>
      <c r="D343" s="1017"/>
      <c r="E343" s="1017"/>
      <c r="F343" s="1018"/>
      <c r="G343" s="1019"/>
      <c r="H343" s="1019"/>
      <c r="I343" s="1019"/>
      <c r="J343" s="1019"/>
      <c r="K343" s="1019"/>
      <c r="L343" s="1020"/>
      <c r="M343" s="1021"/>
      <c r="N343" s="996"/>
      <c r="O343" s="981"/>
      <c r="P343" s="1065"/>
      <c r="Q343" s="1068"/>
      <c r="R343" s="1071"/>
      <c r="S343" s="1074"/>
      <c r="T343" s="990"/>
      <c r="U343" s="1074"/>
      <c r="V343" s="990"/>
      <c r="W343" s="1074"/>
      <c r="X343" s="990"/>
      <c r="Y343" s="1074"/>
      <c r="Z343" s="990"/>
      <c r="AA343" s="990"/>
      <c r="AB343" s="990"/>
      <c r="AC343" s="993"/>
      <c r="AD343" s="984"/>
      <c r="AE343" s="987"/>
      <c r="AF343" s="1050"/>
      <c r="AG343" s="984"/>
      <c r="AH343" s="1053"/>
      <c r="AI343" s="1050"/>
      <c r="AJ343" s="1050"/>
      <c r="AK343" s="1056"/>
      <c r="AL343" s="1059"/>
      <c r="AM343" s="573" t="str">
        <f t="shared" ref="AM343" si="245">IF(P340="","",
IF(OR(AF340="",
AND(AG340&lt;&gt;"",AH340=""),
AND(P340&lt;&gt;"",AI340=""),
AND(P340&lt;&gt;"処遇改善加算Ⅳ",AJ340=""),
AND(OR(P340="処遇改善加算Ⅰ",P340="処遇改善加算Ⅱ"),AU340="対象",AK340=""),
AND(P340="処遇改善加算Ⅰ",AL340="")),
"！記入が必要な欄（オレンジ色のセル）に空欄があります。空欄を埋めてください。",""))</f>
        <v/>
      </c>
      <c r="AN343" s="326"/>
      <c r="AO343" s="1045"/>
      <c r="AP343" s="1061"/>
      <c r="AQ343" s="1060"/>
      <c r="AR343" s="736"/>
      <c r="AS343" s="736"/>
      <c r="AT343" s="736"/>
      <c r="AU343" s="736"/>
      <c r="AV343" s="736"/>
      <c r="AW343" s="736"/>
      <c r="AX343" s="1062"/>
      <c r="AY343" s="1045"/>
      <c r="AZ343"/>
      <c r="BA343"/>
      <c r="BB343"/>
      <c r="BC343"/>
      <c r="BD343"/>
      <c r="BE343"/>
      <c r="BF343"/>
      <c r="BG343"/>
    </row>
    <row r="344" spans="1:59" ht="30" customHeight="1">
      <c r="A344" s="1075">
        <v>84</v>
      </c>
      <c r="B344" s="999" t="str">
        <f>IF(基本情報入力シート!B122="", "",基本情報入力シート!B122)</f>
        <v/>
      </c>
      <c r="C344" s="1000"/>
      <c r="D344" s="1000"/>
      <c r="E344" s="1000"/>
      <c r="F344" s="1001"/>
      <c r="G344" s="1007" t="str">
        <f>IF(基本情報入力シート!L122="", "",基本情報入力シート!L122)</f>
        <v/>
      </c>
      <c r="H344" s="1007" t="str">
        <f>IF(基本情報入力シート!Q122="", "",基本情報入力シート!Q122)</f>
        <v/>
      </c>
      <c r="I344" s="1007" t="str">
        <f>IF(基本情報入力シート!V122="", "",基本情報入力シート!V122)</f>
        <v/>
      </c>
      <c r="J344" s="1007" t="str">
        <f>IF(基本情報入力シート!W122="", "",基本情報入力シート!W122)</f>
        <v/>
      </c>
      <c r="K344" s="1007" t="str">
        <f>IF(基本情報入力シート!X122="", "",基本情報入力シート!X122)</f>
        <v/>
      </c>
      <c r="L344" s="1010" t="str">
        <f>IF(基本情報入力シート!AC122=0, "",基本情報入力シート!AC122)</f>
        <v/>
      </c>
      <c r="M344" s="1013"/>
      <c r="N344" s="994"/>
      <c r="O344" s="979" t="str">
        <f>IFERROR(VLOOKUP(K344,【参考】数式用２!$A$2:$AD$50,MATCH(N344,【参考】数式用２!$C$4:$AD$4,0)+2,0),"")</f>
        <v/>
      </c>
      <c r="P344" s="1063"/>
      <c r="Q344" s="1066" t="str">
        <f>IFERROR(VLOOKUP(K344,【参考】数式用２!$A$2:$AC$50,MATCH(P344,【参考】数式用２!$C$4:$AC$4,0)+2,0),"")</f>
        <v/>
      </c>
      <c r="R344" s="1069" t="s">
        <v>141</v>
      </c>
      <c r="S344" s="1072"/>
      <c r="T344" s="988" t="s">
        <v>217</v>
      </c>
      <c r="U344" s="1072"/>
      <c r="V344" s="988" t="s">
        <v>218</v>
      </c>
      <c r="W344" s="1072"/>
      <c r="X344" s="988" t="s">
        <v>217</v>
      </c>
      <c r="Y344" s="1072"/>
      <c r="Z344" s="988" t="s">
        <v>219</v>
      </c>
      <c r="AA344" s="988" t="s">
        <v>72</v>
      </c>
      <c r="AB344" s="988" t="str">
        <f>IF(S344&gt;=1,(W344*12+Y344)-(S344*12+U344)+1,"")</f>
        <v/>
      </c>
      <c r="AC344" s="991" t="s">
        <v>220</v>
      </c>
      <c r="AD344" s="982" t="str">
        <f>IFERROR(ROUNDDOWN(ROUND(L344*Q344,0),0)*AB344,"")</f>
        <v/>
      </c>
      <c r="AE344" s="985" t="str">
        <f>IFERROR(ROUNDDOWN(ROUNDDOWN(ROUND(L344*VLOOKUP(K344,【参考】数式用２!$A$2:$AC$50,MATCH("処遇改善加算Ⅳ",【参考】数式用２!$C$4:$O$4,0)+2,0),0),0)*AB344*0.5,0), "")</f>
        <v/>
      </c>
      <c r="AF344" s="1048"/>
      <c r="AG344" s="982" t="str">
        <f>IF(AND(AQ344&lt;&gt;"対象外", P344&lt;&gt;""),ROUNDDOWN(ROUND(L344*VLOOKUP(K344,【参考】数式用２!$A$2:$K$50,MATCH("ベア加算あり",【参考】数式用２!$C$4:$K$4,0)+2,0),0),0)*AB344,"")</f>
        <v/>
      </c>
      <c r="AH344" s="1051"/>
      <c r="AI344" s="1048"/>
      <c r="AJ344" s="1048"/>
      <c r="AK344" s="1054"/>
      <c r="AL344" s="1057"/>
      <c r="AM344" s="572" t="str">
        <f t="shared" ref="AM344" si="246">IF(Q344="","",IF(Q344&lt;O344,"！加算の要件上は問題ありませんが、令和６年度末の加算率と比較して、令和７年度の加算率が低くなっています。",""))</f>
        <v/>
      </c>
      <c r="AN344" s="326"/>
      <c r="AO344" s="1043" t="str">
        <f>IF(K344&lt;&gt;"","Q列に色付け","")</f>
        <v/>
      </c>
      <c r="AP344" s="1061" t="str">
        <f>IF(AND(AE344&lt;&gt;0,AE344&lt;&gt;""),IF(AF344="○","入力済","未入力"),"")</f>
        <v/>
      </c>
      <c r="AQ344" s="976" t="str">
        <f>IFERROR((VLOOKUP(N344, 【参考】数式用２!$BE$5:$BE$13, 1,FALSE)), "対象外")</f>
        <v>対象外</v>
      </c>
      <c r="AR344" s="736" t="str">
        <f>IF(AG344&lt;&gt;"",IF(AH344="○","入力済","未入力"),"")</f>
        <v/>
      </c>
      <c r="AS344" s="736" t="str">
        <f>IF(AND(P344&lt;&gt;"", AI344=""), "未入力", "入力済")</f>
        <v>入力済</v>
      </c>
      <c r="AT344" s="736" t="str">
        <f>IF(AND(P344&lt;&gt;"", P344&lt;&gt;"処遇改善加算Ⅳ", AJ344=""), "未入力", "入力済")</f>
        <v>入力済</v>
      </c>
      <c r="AU344" s="736" t="str">
        <f>IFERROR(VLOOKUP(K344, 【参考】数式用２!$BB$5:$BC$50, 2, FALSE), "")</f>
        <v/>
      </c>
      <c r="AV344" s="736" t="str">
        <f>IF(AND(P344&lt;&gt;"処遇改善加算Ⅲ",P344&lt;&gt;"処遇改善加算Ⅳ", P344&lt;&gt;"", AU344&lt;&gt;"対象外"), 1,"")</f>
        <v/>
      </c>
      <c r="AW344" s="736" t="str">
        <f>IFERROR("_"&amp;VLOOKUP(K344, 【参考】数式用２!$AG$2:$AH$50, 2, FALSE), "")</f>
        <v/>
      </c>
      <c r="AX344" s="1062" t="str">
        <f>IF(AND(P344="処遇改善加算Ⅰ", AL344=""), "未入力","入力済")</f>
        <v>入力済</v>
      </c>
      <c r="AY344" s="1043" t="str">
        <f>G344</f>
        <v/>
      </c>
      <c r="AZ344"/>
      <c r="BA344"/>
      <c r="BB344"/>
      <c r="BC344"/>
      <c r="BD344"/>
      <c r="BE344"/>
      <c r="BF344"/>
      <c r="BG344"/>
    </row>
    <row r="345" spans="1:59" ht="14.4" customHeight="1">
      <c r="A345" s="1076"/>
      <c r="B345" s="1002"/>
      <c r="C345" s="978"/>
      <c r="D345" s="978"/>
      <c r="E345" s="978"/>
      <c r="F345" s="1003"/>
      <c r="G345" s="1008"/>
      <c r="H345" s="1008"/>
      <c r="I345" s="1008"/>
      <c r="J345" s="1008"/>
      <c r="K345" s="1008"/>
      <c r="L345" s="1011"/>
      <c r="M345" s="1014"/>
      <c r="N345" s="995"/>
      <c r="O345" s="980"/>
      <c r="P345" s="1064"/>
      <c r="Q345" s="1067"/>
      <c r="R345" s="1070"/>
      <c r="S345" s="1073"/>
      <c r="T345" s="989"/>
      <c r="U345" s="1073"/>
      <c r="V345" s="989"/>
      <c r="W345" s="1073"/>
      <c r="X345" s="989"/>
      <c r="Y345" s="1073"/>
      <c r="Z345" s="989"/>
      <c r="AA345" s="989"/>
      <c r="AB345" s="989"/>
      <c r="AC345" s="992"/>
      <c r="AD345" s="983"/>
      <c r="AE345" s="986"/>
      <c r="AF345" s="1049"/>
      <c r="AG345" s="983"/>
      <c r="AH345" s="1052"/>
      <c r="AI345" s="1049"/>
      <c r="AJ345" s="1049"/>
      <c r="AK345" s="1055"/>
      <c r="AL345" s="1058"/>
      <c r="AM345" s="1046" t="str">
        <f t="shared" ref="AM345" si="247">IF(AND(P344&lt;&gt;"", OR(W344&lt;&gt;8,Y344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5" s="326"/>
      <c r="AO345" s="1044"/>
      <c r="AP345" s="1061"/>
      <c r="AQ345" s="977"/>
      <c r="AR345" s="736"/>
      <c r="AS345" s="736"/>
      <c r="AT345" s="736"/>
      <c r="AU345" s="736"/>
      <c r="AV345" s="736"/>
      <c r="AW345" s="736"/>
      <c r="AX345" s="1062"/>
      <c r="AY345" s="1044"/>
      <c r="AZ345"/>
      <c r="BA345"/>
      <c r="BB345"/>
      <c r="BC345"/>
      <c r="BD345"/>
      <c r="BE345"/>
      <c r="BF345"/>
      <c r="BG345"/>
    </row>
    <row r="346" spans="1:59" ht="14.4" customHeight="1">
      <c r="A346" s="1077"/>
      <c r="B346" s="1002"/>
      <c r="C346" s="978"/>
      <c r="D346" s="978"/>
      <c r="E346" s="978"/>
      <c r="F346" s="1003"/>
      <c r="G346" s="1008"/>
      <c r="H346" s="1008"/>
      <c r="I346" s="1008"/>
      <c r="J346" s="1008"/>
      <c r="K346" s="1008"/>
      <c r="L346" s="1011"/>
      <c r="M346" s="1014"/>
      <c r="N346" s="995"/>
      <c r="O346" s="980"/>
      <c r="P346" s="1064"/>
      <c r="Q346" s="1067"/>
      <c r="R346" s="1070"/>
      <c r="S346" s="1073"/>
      <c r="T346" s="989"/>
      <c r="U346" s="1073"/>
      <c r="V346" s="989"/>
      <c r="W346" s="1073"/>
      <c r="X346" s="989"/>
      <c r="Y346" s="1073"/>
      <c r="Z346" s="989"/>
      <c r="AA346" s="989"/>
      <c r="AB346" s="989"/>
      <c r="AC346" s="992"/>
      <c r="AD346" s="983"/>
      <c r="AE346" s="986"/>
      <c r="AF346" s="1049"/>
      <c r="AG346" s="983"/>
      <c r="AH346" s="1052"/>
      <c r="AI346" s="1049"/>
      <c r="AJ346" s="1049"/>
      <c r="AK346" s="1055"/>
      <c r="AL346" s="1058"/>
      <c r="AM346" s="1047"/>
      <c r="AN346" s="326"/>
      <c r="AO346" s="1044"/>
      <c r="AP346" s="1061"/>
      <c r="AQ346" s="977"/>
      <c r="AR346" s="736"/>
      <c r="AS346" s="736"/>
      <c r="AT346" s="736"/>
      <c r="AU346" s="736"/>
      <c r="AV346" s="736"/>
      <c r="AW346" s="736"/>
      <c r="AX346" s="1062"/>
      <c r="AY346" s="1044"/>
      <c r="AZ346"/>
      <c r="BA346"/>
      <c r="BB346"/>
      <c r="BC346"/>
      <c r="BD346"/>
      <c r="BE346"/>
      <c r="BF346"/>
      <c r="BG346"/>
    </row>
    <row r="347" spans="1:59" ht="30" customHeight="1" thickBot="1">
      <c r="A347" s="1078"/>
      <c r="B347" s="1016"/>
      <c r="C347" s="1017"/>
      <c r="D347" s="1017"/>
      <c r="E347" s="1017"/>
      <c r="F347" s="1018"/>
      <c r="G347" s="1019"/>
      <c r="H347" s="1019"/>
      <c r="I347" s="1019"/>
      <c r="J347" s="1019"/>
      <c r="K347" s="1019"/>
      <c r="L347" s="1020"/>
      <c r="M347" s="1021"/>
      <c r="N347" s="996"/>
      <c r="O347" s="981"/>
      <c r="P347" s="1065"/>
      <c r="Q347" s="1068"/>
      <c r="R347" s="1071"/>
      <c r="S347" s="1074"/>
      <c r="T347" s="990"/>
      <c r="U347" s="1074"/>
      <c r="V347" s="990"/>
      <c r="W347" s="1074"/>
      <c r="X347" s="990"/>
      <c r="Y347" s="1074"/>
      <c r="Z347" s="990"/>
      <c r="AA347" s="990"/>
      <c r="AB347" s="990"/>
      <c r="AC347" s="993"/>
      <c r="AD347" s="984"/>
      <c r="AE347" s="987"/>
      <c r="AF347" s="1050"/>
      <c r="AG347" s="984"/>
      <c r="AH347" s="1053"/>
      <c r="AI347" s="1050"/>
      <c r="AJ347" s="1050"/>
      <c r="AK347" s="1056"/>
      <c r="AL347" s="1059"/>
      <c r="AM347" s="573" t="str">
        <f t="shared" ref="AM347" si="248">IF(P344="","",
IF(OR(AF344="",
AND(AG344&lt;&gt;"",AH344=""),
AND(P344&lt;&gt;"",AI344=""),
AND(P344&lt;&gt;"処遇改善加算Ⅳ",AJ344=""),
AND(OR(P344="処遇改善加算Ⅰ",P344="処遇改善加算Ⅱ"),AU344="対象",AK344=""),
AND(P344="処遇改善加算Ⅰ",AL344="")),
"！記入が必要な欄（オレンジ色のセル）に空欄があります。空欄を埋めてください。",""))</f>
        <v/>
      </c>
      <c r="AN347" s="326"/>
      <c r="AO347" s="1045"/>
      <c r="AP347" s="1061"/>
      <c r="AQ347" s="1060"/>
      <c r="AR347" s="736"/>
      <c r="AS347" s="736"/>
      <c r="AT347" s="736"/>
      <c r="AU347" s="736"/>
      <c r="AV347" s="736"/>
      <c r="AW347" s="736"/>
      <c r="AX347" s="1062"/>
      <c r="AY347" s="1045"/>
      <c r="AZ347"/>
      <c r="BA347"/>
      <c r="BB347"/>
      <c r="BC347"/>
      <c r="BD347"/>
      <c r="BE347"/>
      <c r="BF347"/>
      <c r="BG347"/>
    </row>
    <row r="348" spans="1:59" ht="30" customHeight="1">
      <c r="A348" s="1075">
        <v>85</v>
      </c>
      <c r="B348" s="999" t="str">
        <f>IF(基本情報入力シート!B123="", "",基本情報入力シート!B123)</f>
        <v/>
      </c>
      <c r="C348" s="1000"/>
      <c r="D348" s="1000"/>
      <c r="E348" s="1000"/>
      <c r="F348" s="1001"/>
      <c r="G348" s="1007" t="str">
        <f>IF(基本情報入力シート!L123="", "",基本情報入力シート!L123)</f>
        <v/>
      </c>
      <c r="H348" s="1007" t="str">
        <f>IF(基本情報入力シート!Q123="", "",基本情報入力シート!Q123)</f>
        <v/>
      </c>
      <c r="I348" s="1007" t="str">
        <f>IF(基本情報入力シート!V123="", "",基本情報入力シート!V123)</f>
        <v/>
      </c>
      <c r="J348" s="1007" t="str">
        <f>IF(基本情報入力シート!W123="", "",基本情報入力シート!W123)</f>
        <v/>
      </c>
      <c r="K348" s="1007" t="str">
        <f>IF(基本情報入力シート!X123="", "",基本情報入力シート!X123)</f>
        <v/>
      </c>
      <c r="L348" s="1010" t="str">
        <f>IF(基本情報入力シート!AC123=0, "",基本情報入力シート!AC123)</f>
        <v/>
      </c>
      <c r="M348" s="1013"/>
      <c r="N348" s="994"/>
      <c r="O348" s="979" t="str">
        <f>IFERROR(VLOOKUP(K348,【参考】数式用２!$A$2:$AD$50,MATCH(N348,【参考】数式用２!$C$4:$AD$4,0)+2,0),"")</f>
        <v/>
      </c>
      <c r="P348" s="1063"/>
      <c r="Q348" s="1066" t="str">
        <f>IFERROR(VLOOKUP(K348,【参考】数式用２!$A$2:$AC$50,MATCH(P348,【参考】数式用２!$C$4:$AC$4,0)+2,0),"")</f>
        <v/>
      </c>
      <c r="R348" s="1069" t="s">
        <v>141</v>
      </c>
      <c r="S348" s="1072"/>
      <c r="T348" s="988" t="s">
        <v>217</v>
      </c>
      <c r="U348" s="1072"/>
      <c r="V348" s="988" t="s">
        <v>218</v>
      </c>
      <c r="W348" s="1072"/>
      <c r="X348" s="988" t="s">
        <v>217</v>
      </c>
      <c r="Y348" s="1072"/>
      <c r="Z348" s="988" t="s">
        <v>219</v>
      </c>
      <c r="AA348" s="988" t="s">
        <v>72</v>
      </c>
      <c r="AB348" s="988" t="str">
        <f>IF(S348&gt;=1,(W348*12+Y348)-(S348*12+U348)+1,"")</f>
        <v/>
      </c>
      <c r="AC348" s="991" t="s">
        <v>220</v>
      </c>
      <c r="AD348" s="982" t="str">
        <f>IFERROR(ROUNDDOWN(ROUND(L348*Q348,0),0)*AB348,"")</f>
        <v/>
      </c>
      <c r="AE348" s="985" t="str">
        <f>IFERROR(ROUNDDOWN(ROUNDDOWN(ROUND(L348*VLOOKUP(K348,【参考】数式用２!$A$2:$AC$50,MATCH("処遇改善加算Ⅳ",【参考】数式用２!$C$4:$O$4,0)+2,0),0),0)*AB348*0.5,0), "")</f>
        <v/>
      </c>
      <c r="AF348" s="1048"/>
      <c r="AG348" s="982" t="str">
        <f>IF(AND(AQ348&lt;&gt;"対象外", P348&lt;&gt;""),ROUNDDOWN(ROUND(L348*VLOOKUP(K348,【参考】数式用２!$A$2:$K$50,MATCH("ベア加算あり",【参考】数式用２!$C$4:$K$4,0)+2,0),0),0)*AB348,"")</f>
        <v/>
      </c>
      <c r="AH348" s="1051"/>
      <c r="AI348" s="1048"/>
      <c r="AJ348" s="1048"/>
      <c r="AK348" s="1054"/>
      <c r="AL348" s="1057"/>
      <c r="AM348" s="572" t="str">
        <f t="shared" ref="AM348" si="249">IF(Q348="","",IF(Q348&lt;O348,"！加算の要件上は問題ありませんが、令和６年度末の加算率と比較して、令和７年度の加算率が低くなっています。",""))</f>
        <v/>
      </c>
      <c r="AN348" s="326"/>
      <c r="AO348" s="1044" t="str">
        <f>IF(K348&lt;&gt;"","Q列に色付け","")</f>
        <v/>
      </c>
      <c r="AP348" s="1061" t="str">
        <f>IF(AND(AE348&lt;&gt;0,AE348&lt;&gt;""),IF(AF348="○","入力済","未入力"),"")</f>
        <v/>
      </c>
      <c r="AQ348" s="976" t="str">
        <f>IFERROR((VLOOKUP(N348, 【参考】数式用２!$BE$5:$BE$13, 1,FALSE)), "対象外")</f>
        <v>対象外</v>
      </c>
      <c r="AR348" s="736" t="str">
        <f>IF(AG348&lt;&gt;"",IF(AH348="○","入力済","未入力"),"")</f>
        <v/>
      </c>
      <c r="AS348" s="736" t="str">
        <f>IF(AND(P348&lt;&gt;"", AI348=""), "未入力", "入力済")</f>
        <v>入力済</v>
      </c>
      <c r="AT348" s="736" t="str">
        <f>IF(AND(P348&lt;&gt;"", P348&lt;&gt;"処遇改善加算Ⅳ", AJ348=""), "未入力", "入力済")</f>
        <v>入力済</v>
      </c>
      <c r="AU348" s="736" t="str">
        <f>IFERROR(VLOOKUP(K348, 【参考】数式用２!$BB$5:$BC$50, 2, FALSE), "")</f>
        <v/>
      </c>
      <c r="AV348" s="736" t="str">
        <f>IF(AND(P348&lt;&gt;"処遇改善加算Ⅲ",P348&lt;&gt;"処遇改善加算Ⅳ", P348&lt;&gt;"", AU348&lt;&gt;"対象外"), 1,"")</f>
        <v/>
      </c>
      <c r="AW348" s="736" t="str">
        <f>IFERROR("_"&amp;VLOOKUP(K348, 【参考】数式用２!$AG$2:$AH$50, 2, FALSE), "")</f>
        <v/>
      </c>
      <c r="AX348" s="1062" t="str">
        <f>IF(AND(P348="処遇改善加算Ⅰ", AL348=""), "未入力","入力済")</f>
        <v>入力済</v>
      </c>
      <c r="AY348" s="1043" t="str">
        <f>G348</f>
        <v/>
      </c>
      <c r="AZ348"/>
      <c r="BA348"/>
      <c r="BB348"/>
      <c r="BC348"/>
      <c r="BD348"/>
      <c r="BE348"/>
      <c r="BF348"/>
      <c r="BG348"/>
    </row>
    <row r="349" spans="1:59" ht="14.4" customHeight="1">
      <c r="A349" s="1076"/>
      <c r="B349" s="1002"/>
      <c r="C349" s="978"/>
      <c r="D349" s="978"/>
      <c r="E349" s="978"/>
      <c r="F349" s="1003"/>
      <c r="G349" s="1008"/>
      <c r="H349" s="1008"/>
      <c r="I349" s="1008"/>
      <c r="J349" s="1008"/>
      <c r="K349" s="1008"/>
      <c r="L349" s="1011"/>
      <c r="M349" s="1014"/>
      <c r="N349" s="995"/>
      <c r="O349" s="980"/>
      <c r="P349" s="1064"/>
      <c r="Q349" s="1067"/>
      <c r="R349" s="1070"/>
      <c r="S349" s="1073"/>
      <c r="T349" s="989"/>
      <c r="U349" s="1073"/>
      <c r="V349" s="989"/>
      <c r="W349" s="1073"/>
      <c r="X349" s="989"/>
      <c r="Y349" s="1073"/>
      <c r="Z349" s="989"/>
      <c r="AA349" s="989"/>
      <c r="AB349" s="989"/>
      <c r="AC349" s="992"/>
      <c r="AD349" s="983"/>
      <c r="AE349" s="986"/>
      <c r="AF349" s="1049"/>
      <c r="AG349" s="983"/>
      <c r="AH349" s="1052"/>
      <c r="AI349" s="1049"/>
      <c r="AJ349" s="1049"/>
      <c r="AK349" s="1055"/>
      <c r="AL349" s="1058"/>
      <c r="AM349" s="1046" t="str">
        <f t="shared" ref="AM349" si="250">IF(AND(P348&lt;&gt;"", OR(W348&lt;&gt;8,Y348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49" s="326"/>
      <c r="AO349" s="1044"/>
      <c r="AP349" s="1061"/>
      <c r="AQ349" s="977"/>
      <c r="AR349" s="736"/>
      <c r="AS349" s="736"/>
      <c r="AT349" s="736"/>
      <c r="AU349" s="736"/>
      <c r="AV349" s="736"/>
      <c r="AW349" s="736"/>
      <c r="AX349" s="1062"/>
      <c r="AY349" s="1044"/>
      <c r="AZ349"/>
      <c r="BA349"/>
      <c r="BB349"/>
      <c r="BC349"/>
      <c r="BD349"/>
      <c r="BE349"/>
      <c r="BF349"/>
      <c r="BG349"/>
    </row>
    <row r="350" spans="1:59" ht="14.4" customHeight="1">
      <c r="A350" s="1077"/>
      <c r="B350" s="1002"/>
      <c r="C350" s="978"/>
      <c r="D350" s="978"/>
      <c r="E350" s="978"/>
      <c r="F350" s="1003"/>
      <c r="G350" s="1008"/>
      <c r="H350" s="1008"/>
      <c r="I350" s="1008"/>
      <c r="J350" s="1008"/>
      <c r="K350" s="1008"/>
      <c r="L350" s="1011"/>
      <c r="M350" s="1014"/>
      <c r="N350" s="995"/>
      <c r="O350" s="980"/>
      <c r="P350" s="1064"/>
      <c r="Q350" s="1067"/>
      <c r="R350" s="1070"/>
      <c r="S350" s="1073"/>
      <c r="T350" s="989"/>
      <c r="U350" s="1073"/>
      <c r="V350" s="989"/>
      <c r="W350" s="1073"/>
      <c r="X350" s="989"/>
      <c r="Y350" s="1073"/>
      <c r="Z350" s="989"/>
      <c r="AA350" s="989"/>
      <c r="AB350" s="989"/>
      <c r="AC350" s="992"/>
      <c r="AD350" s="983"/>
      <c r="AE350" s="986"/>
      <c r="AF350" s="1049"/>
      <c r="AG350" s="983"/>
      <c r="AH350" s="1052"/>
      <c r="AI350" s="1049"/>
      <c r="AJ350" s="1049"/>
      <c r="AK350" s="1055"/>
      <c r="AL350" s="1058"/>
      <c r="AM350" s="1047"/>
      <c r="AN350" s="326"/>
      <c r="AO350" s="1044"/>
      <c r="AP350" s="1061"/>
      <c r="AQ350" s="977"/>
      <c r="AR350" s="736"/>
      <c r="AS350" s="736"/>
      <c r="AT350" s="736"/>
      <c r="AU350" s="736"/>
      <c r="AV350" s="736"/>
      <c r="AW350" s="736"/>
      <c r="AX350" s="1062"/>
      <c r="AY350" s="1044"/>
      <c r="AZ350"/>
      <c r="BA350"/>
      <c r="BB350"/>
      <c r="BC350"/>
      <c r="BD350"/>
      <c r="BE350"/>
      <c r="BF350"/>
      <c r="BG350"/>
    </row>
    <row r="351" spans="1:59" ht="30" customHeight="1" thickBot="1">
      <c r="A351" s="1078"/>
      <c r="B351" s="1016"/>
      <c r="C351" s="1017"/>
      <c r="D351" s="1017"/>
      <c r="E351" s="1017"/>
      <c r="F351" s="1018"/>
      <c r="G351" s="1019"/>
      <c r="H351" s="1019"/>
      <c r="I351" s="1019"/>
      <c r="J351" s="1019"/>
      <c r="K351" s="1019"/>
      <c r="L351" s="1020"/>
      <c r="M351" s="1021"/>
      <c r="N351" s="996"/>
      <c r="O351" s="981"/>
      <c r="P351" s="1065"/>
      <c r="Q351" s="1068"/>
      <c r="R351" s="1071"/>
      <c r="S351" s="1074"/>
      <c r="T351" s="990"/>
      <c r="U351" s="1074"/>
      <c r="V351" s="990"/>
      <c r="W351" s="1074"/>
      <c r="X351" s="990"/>
      <c r="Y351" s="1074"/>
      <c r="Z351" s="990"/>
      <c r="AA351" s="990"/>
      <c r="AB351" s="990"/>
      <c r="AC351" s="993"/>
      <c r="AD351" s="984"/>
      <c r="AE351" s="987"/>
      <c r="AF351" s="1050"/>
      <c r="AG351" s="984"/>
      <c r="AH351" s="1053"/>
      <c r="AI351" s="1050"/>
      <c r="AJ351" s="1050"/>
      <c r="AK351" s="1056"/>
      <c r="AL351" s="1059"/>
      <c r="AM351" s="573" t="str">
        <f t="shared" ref="AM351" si="251">IF(P348="","",
IF(OR(AF348="",
AND(AG348&lt;&gt;"",AH348=""),
AND(P348&lt;&gt;"",AI348=""),
AND(P348&lt;&gt;"処遇改善加算Ⅳ",AJ348=""),
AND(OR(P348="処遇改善加算Ⅰ",P348="処遇改善加算Ⅱ"),AU348="対象",AK348=""),
AND(P348="処遇改善加算Ⅰ",AL348="")),
"！記入が必要な欄（オレンジ色のセル）に空欄があります。空欄を埋めてください。",""))</f>
        <v/>
      </c>
      <c r="AN351" s="326"/>
      <c r="AO351" s="1044"/>
      <c r="AP351" s="1061"/>
      <c r="AQ351" s="1060"/>
      <c r="AR351" s="736"/>
      <c r="AS351" s="736"/>
      <c r="AT351" s="736"/>
      <c r="AU351" s="736"/>
      <c r="AV351" s="736"/>
      <c r="AW351" s="736"/>
      <c r="AX351" s="1062"/>
      <c r="AY351" s="1045"/>
      <c r="AZ351"/>
      <c r="BA351"/>
      <c r="BB351"/>
      <c r="BC351"/>
      <c r="BD351"/>
      <c r="BE351"/>
      <c r="BF351"/>
      <c r="BG351"/>
    </row>
    <row r="352" spans="1:59" ht="30" customHeight="1">
      <c r="A352" s="1075">
        <v>86</v>
      </c>
      <c r="B352" s="999" t="str">
        <f>IF(基本情報入力シート!B124="", "",基本情報入力シート!B124)</f>
        <v/>
      </c>
      <c r="C352" s="1000"/>
      <c r="D352" s="1000"/>
      <c r="E352" s="1000"/>
      <c r="F352" s="1001"/>
      <c r="G352" s="1007" t="str">
        <f>IF(基本情報入力シート!L124="", "",基本情報入力シート!L124)</f>
        <v/>
      </c>
      <c r="H352" s="1007" t="str">
        <f>IF(基本情報入力シート!Q124="", "",基本情報入力シート!Q124)</f>
        <v/>
      </c>
      <c r="I352" s="1007" t="str">
        <f>IF(基本情報入力シート!V124="", "",基本情報入力シート!V124)</f>
        <v/>
      </c>
      <c r="J352" s="1007" t="str">
        <f>IF(基本情報入力シート!W124="", "",基本情報入力シート!W124)</f>
        <v/>
      </c>
      <c r="K352" s="1007" t="str">
        <f>IF(基本情報入力シート!X124="", "",基本情報入力シート!X124)</f>
        <v/>
      </c>
      <c r="L352" s="1010" t="str">
        <f>IF(基本情報入力シート!AC124=0, "",基本情報入力シート!AC124)</f>
        <v/>
      </c>
      <c r="M352" s="1013"/>
      <c r="N352" s="994"/>
      <c r="O352" s="979" t="str">
        <f>IFERROR(VLOOKUP(K352,【参考】数式用２!$A$2:$AD$50,MATCH(N352,【参考】数式用２!$C$4:$AD$4,0)+2,0),"")</f>
        <v/>
      </c>
      <c r="P352" s="1063"/>
      <c r="Q352" s="1066" t="str">
        <f>IFERROR(VLOOKUP(K352,【参考】数式用２!$A$2:$AC$50,MATCH(P352,【参考】数式用２!$C$4:$AC$4,0)+2,0),"")</f>
        <v/>
      </c>
      <c r="R352" s="1069" t="s">
        <v>141</v>
      </c>
      <c r="S352" s="1072"/>
      <c r="T352" s="988" t="s">
        <v>217</v>
      </c>
      <c r="U352" s="1072"/>
      <c r="V352" s="988" t="s">
        <v>218</v>
      </c>
      <c r="W352" s="1072"/>
      <c r="X352" s="988" t="s">
        <v>217</v>
      </c>
      <c r="Y352" s="1072"/>
      <c r="Z352" s="988" t="s">
        <v>219</v>
      </c>
      <c r="AA352" s="988" t="s">
        <v>72</v>
      </c>
      <c r="AB352" s="988" t="str">
        <f>IF(S352&gt;=1,(W352*12+Y352)-(S352*12+U352)+1,"")</f>
        <v/>
      </c>
      <c r="AC352" s="991" t="s">
        <v>220</v>
      </c>
      <c r="AD352" s="982" t="str">
        <f>IFERROR(ROUNDDOWN(ROUND(L352*Q352,0),0)*AB352,"")</f>
        <v/>
      </c>
      <c r="AE352" s="985" t="str">
        <f>IFERROR(ROUNDDOWN(ROUNDDOWN(ROUND(L352*VLOOKUP(K352,【参考】数式用２!$A$2:$AC$50,MATCH("処遇改善加算Ⅳ",【参考】数式用２!$C$4:$O$4,0)+2,0),0),0)*AB352*0.5,0), "")</f>
        <v/>
      </c>
      <c r="AF352" s="1048"/>
      <c r="AG352" s="982" t="str">
        <f>IF(AND(AQ352&lt;&gt;"対象外", P352&lt;&gt;""),ROUNDDOWN(ROUND(L352*VLOOKUP(K352,【参考】数式用２!$A$2:$K$50,MATCH("ベア加算あり",【参考】数式用２!$C$4:$K$4,0)+2,0),0),0)*AB352,"")</f>
        <v/>
      </c>
      <c r="AH352" s="1051"/>
      <c r="AI352" s="1048"/>
      <c r="AJ352" s="1048"/>
      <c r="AK352" s="1054"/>
      <c r="AL352" s="1057"/>
      <c r="AM352" s="572" t="str">
        <f t="shared" ref="AM352" si="252">IF(Q352="","",IF(Q352&lt;O352,"！加算の要件上は問題ありませんが、令和６年度末の加算率と比較して、令和７年度の加算率が低くなっています。",""))</f>
        <v/>
      </c>
      <c r="AN352" s="326"/>
      <c r="AO352" s="1043" t="str">
        <f>IF(K352&lt;&gt;"","Q列に色付け","")</f>
        <v/>
      </c>
      <c r="AP352" s="1061" t="str">
        <f>IF(AND(AE352&lt;&gt;0,AE352&lt;&gt;""),IF(AF352="○","入力済","未入力"),"")</f>
        <v/>
      </c>
      <c r="AQ352" s="976" t="str">
        <f>IFERROR((VLOOKUP(N352, 【参考】数式用２!$BE$5:$BE$13, 1,FALSE)), "対象外")</f>
        <v>対象外</v>
      </c>
      <c r="AR352" s="736" t="str">
        <f>IF(AG352&lt;&gt;"",IF(AH352="○","入力済","未入力"),"")</f>
        <v/>
      </c>
      <c r="AS352" s="736" t="str">
        <f>IF(AND(P352&lt;&gt;"", AI352=""), "未入力", "入力済")</f>
        <v>入力済</v>
      </c>
      <c r="AT352" s="736" t="str">
        <f>IF(AND(P352&lt;&gt;"", P352&lt;&gt;"処遇改善加算Ⅳ", AJ352=""), "未入力", "入力済")</f>
        <v>入力済</v>
      </c>
      <c r="AU352" s="736" t="str">
        <f>IFERROR(VLOOKUP(K352, 【参考】数式用２!$BB$5:$BC$50, 2, FALSE), "")</f>
        <v/>
      </c>
      <c r="AV352" s="736" t="str">
        <f>IF(AND(P352&lt;&gt;"処遇改善加算Ⅲ",P352&lt;&gt;"処遇改善加算Ⅳ", P352&lt;&gt;"", AU352&lt;&gt;"対象外"), 1,"")</f>
        <v/>
      </c>
      <c r="AW352" s="736" t="str">
        <f>IFERROR("_"&amp;VLOOKUP(K352, 【参考】数式用２!$AG$2:$AH$50, 2, FALSE), "")</f>
        <v/>
      </c>
      <c r="AX352" s="1062" t="str">
        <f>IF(AND(P352="処遇改善加算Ⅰ", AL352=""), "未入力","入力済")</f>
        <v>入力済</v>
      </c>
      <c r="AY352" s="1043" t="str">
        <f>G352</f>
        <v/>
      </c>
      <c r="AZ352"/>
      <c r="BA352"/>
      <c r="BB352"/>
      <c r="BC352"/>
      <c r="BD352"/>
      <c r="BE352"/>
      <c r="BF352"/>
      <c r="BG352"/>
    </row>
    <row r="353" spans="1:59" ht="14.4" customHeight="1">
      <c r="A353" s="1076"/>
      <c r="B353" s="1002"/>
      <c r="C353" s="978"/>
      <c r="D353" s="978"/>
      <c r="E353" s="978"/>
      <c r="F353" s="1003"/>
      <c r="G353" s="1008"/>
      <c r="H353" s="1008"/>
      <c r="I353" s="1008"/>
      <c r="J353" s="1008"/>
      <c r="K353" s="1008"/>
      <c r="L353" s="1011"/>
      <c r="M353" s="1014"/>
      <c r="N353" s="995"/>
      <c r="O353" s="980"/>
      <c r="P353" s="1064"/>
      <c r="Q353" s="1067"/>
      <c r="R353" s="1070"/>
      <c r="S353" s="1073"/>
      <c r="T353" s="989"/>
      <c r="U353" s="1073"/>
      <c r="V353" s="989"/>
      <c r="W353" s="1073"/>
      <c r="X353" s="989"/>
      <c r="Y353" s="1073"/>
      <c r="Z353" s="989"/>
      <c r="AA353" s="989"/>
      <c r="AB353" s="989"/>
      <c r="AC353" s="992"/>
      <c r="AD353" s="983"/>
      <c r="AE353" s="986"/>
      <c r="AF353" s="1049"/>
      <c r="AG353" s="983"/>
      <c r="AH353" s="1052"/>
      <c r="AI353" s="1049"/>
      <c r="AJ353" s="1049"/>
      <c r="AK353" s="1055"/>
      <c r="AL353" s="1058"/>
      <c r="AM353" s="1046" t="str">
        <f t="shared" ref="AM353" si="253">IF(AND(P352&lt;&gt;"", OR(W352&lt;&gt;8,Y352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53" s="326"/>
      <c r="AO353" s="1044"/>
      <c r="AP353" s="1061"/>
      <c r="AQ353" s="977"/>
      <c r="AR353" s="736"/>
      <c r="AS353" s="736"/>
      <c r="AT353" s="736"/>
      <c r="AU353" s="736"/>
      <c r="AV353" s="736"/>
      <c r="AW353" s="736"/>
      <c r="AX353" s="1062"/>
      <c r="AY353" s="1044"/>
      <c r="AZ353"/>
      <c r="BA353"/>
      <c r="BB353"/>
      <c r="BC353"/>
      <c r="BD353"/>
      <c r="BE353"/>
      <c r="BF353"/>
      <c r="BG353"/>
    </row>
    <row r="354" spans="1:59" ht="14.4" customHeight="1">
      <c r="A354" s="1077"/>
      <c r="B354" s="1002"/>
      <c r="C354" s="978"/>
      <c r="D354" s="978"/>
      <c r="E354" s="978"/>
      <c r="F354" s="1003"/>
      <c r="G354" s="1008"/>
      <c r="H354" s="1008"/>
      <c r="I354" s="1008"/>
      <c r="J354" s="1008"/>
      <c r="K354" s="1008"/>
      <c r="L354" s="1011"/>
      <c r="M354" s="1014"/>
      <c r="N354" s="995"/>
      <c r="O354" s="980"/>
      <c r="P354" s="1064"/>
      <c r="Q354" s="1067"/>
      <c r="R354" s="1070"/>
      <c r="S354" s="1073"/>
      <c r="T354" s="989"/>
      <c r="U354" s="1073"/>
      <c r="V354" s="989"/>
      <c r="W354" s="1073"/>
      <c r="X354" s="989"/>
      <c r="Y354" s="1073"/>
      <c r="Z354" s="989"/>
      <c r="AA354" s="989"/>
      <c r="AB354" s="989"/>
      <c r="AC354" s="992"/>
      <c r="AD354" s="983"/>
      <c r="AE354" s="986"/>
      <c r="AF354" s="1049"/>
      <c r="AG354" s="983"/>
      <c r="AH354" s="1052"/>
      <c r="AI354" s="1049"/>
      <c r="AJ354" s="1049"/>
      <c r="AK354" s="1055"/>
      <c r="AL354" s="1058"/>
      <c r="AM354" s="1047"/>
      <c r="AN354" s="326"/>
      <c r="AO354" s="1044"/>
      <c r="AP354" s="1061"/>
      <c r="AQ354" s="977"/>
      <c r="AR354" s="736"/>
      <c r="AS354" s="736"/>
      <c r="AT354" s="736"/>
      <c r="AU354" s="736"/>
      <c r="AV354" s="736"/>
      <c r="AW354" s="736"/>
      <c r="AX354" s="1062"/>
      <c r="AY354" s="1044"/>
      <c r="AZ354"/>
      <c r="BA354"/>
      <c r="BB354"/>
      <c r="BC354"/>
      <c r="BD354"/>
      <c r="BE354"/>
      <c r="BF354"/>
      <c r="BG354"/>
    </row>
    <row r="355" spans="1:59" ht="30" customHeight="1" thickBot="1">
      <c r="A355" s="1078"/>
      <c r="B355" s="1016"/>
      <c r="C355" s="1017"/>
      <c r="D355" s="1017"/>
      <c r="E355" s="1017"/>
      <c r="F355" s="1018"/>
      <c r="G355" s="1019"/>
      <c r="H355" s="1019"/>
      <c r="I355" s="1019"/>
      <c r="J355" s="1019"/>
      <c r="K355" s="1019"/>
      <c r="L355" s="1020"/>
      <c r="M355" s="1021"/>
      <c r="N355" s="996"/>
      <c r="O355" s="981"/>
      <c r="P355" s="1065"/>
      <c r="Q355" s="1068"/>
      <c r="R355" s="1071"/>
      <c r="S355" s="1074"/>
      <c r="T355" s="990"/>
      <c r="U355" s="1074"/>
      <c r="V355" s="990"/>
      <c r="W355" s="1074"/>
      <c r="X355" s="990"/>
      <c r="Y355" s="1074"/>
      <c r="Z355" s="990"/>
      <c r="AA355" s="990"/>
      <c r="AB355" s="990"/>
      <c r="AC355" s="993"/>
      <c r="AD355" s="984"/>
      <c r="AE355" s="987"/>
      <c r="AF355" s="1050"/>
      <c r="AG355" s="984"/>
      <c r="AH355" s="1053"/>
      <c r="AI355" s="1050"/>
      <c r="AJ355" s="1050"/>
      <c r="AK355" s="1056"/>
      <c r="AL355" s="1059"/>
      <c r="AM355" s="573" t="str">
        <f t="shared" ref="AM355" si="254">IF(P352="","",
IF(OR(AF352="",
AND(AG352&lt;&gt;"",AH352=""),
AND(P352&lt;&gt;"",AI352=""),
AND(P352&lt;&gt;"処遇改善加算Ⅳ",AJ352=""),
AND(OR(P352="処遇改善加算Ⅰ",P352="処遇改善加算Ⅱ"),AU352="対象",AK352=""),
AND(P352="処遇改善加算Ⅰ",AL352="")),
"！記入が必要な欄（オレンジ色のセル）に空欄があります。空欄を埋めてください。",""))</f>
        <v/>
      </c>
      <c r="AN355" s="326"/>
      <c r="AO355" s="1045"/>
      <c r="AP355" s="1061"/>
      <c r="AQ355" s="1060"/>
      <c r="AR355" s="736"/>
      <c r="AS355" s="736"/>
      <c r="AT355" s="736"/>
      <c r="AU355" s="736"/>
      <c r="AV355" s="736"/>
      <c r="AW355" s="736"/>
      <c r="AX355" s="1062"/>
      <c r="AY355" s="1045"/>
      <c r="AZ355"/>
      <c r="BA355"/>
      <c r="BB355"/>
      <c r="BC355"/>
      <c r="BD355"/>
      <c r="BE355"/>
      <c r="BF355"/>
      <c r="BG355"/>
    </row>
    <row r="356" spans="1:59" ht="30" customHeight="1">
      <c r="A356" s="1075">
        <v>87</v>
      </c>
      <c r="B356" s="999" t="str">
        <f>IF(基本情報入力シート!B125="", "",基本情報入力シート!B125)</f>
        <v/>
      </c>
      <c r="C356" s="1000"/>
      <c r="D356" s="1000"/>
      <c r="E356" s="1000"/>
      <c r="F356" s="1001"/>
      <c r="G356" s="1007" t="str">
        <f>IF(基本情報入力シート!L125="", "",基本情報入力シート!L125)</f>
        <v/>
      </c>
      <c r="H356" s="1007" t="str">
        <f>IF(基本情報入力シート!Q125="", "",基本情報入力シート!Q125)</f>
        <v/>
      </c>
      <c r="I356" s="1007" t="str">
        <f>IF(基本情報入力シート!V125="", "",基本情報入力シート!V125)</f>
        <v/>
      </c>
      <c r="J356" s="1007" t="str">
        <f>IF(基本情報入力シート!W125="", "",基本情報入力シート!W125)</f>
        <v/>
      </c>
      <c r="K356" s="1007" t="str">
        <f>IF(基本情報入力シート!X125="", "",基本情報入力シート!X125)</f>
        <v/>
      </c>
      <c r="L356" s="1010" t="str">
        <f>IF(基本情報入力シート!AC125=0, "",基本情報入力シート!AC125)</f>
        <v/>
      </c>
      <c r="M356" s="1013"/>
      <c r="N356" s="994"/>
      <c r="O356" s="979" t="str">
        <f>IFERROR(VLOOKUP(K356,【参考】数式用２!$A$2:$AD$50,MATCH(N356,【参考】数式用２!$C$4:$AD$4,0)+2,0),"")</f>
        <v/>
      </c>
      <c r="P356" s="1063"/>
      <c r="Q356" s="1066" t="str">
        <f>IFERROR(VLOOKUP(K356,【参考】数式用２!$A$2:$AC$50,MATCH(P356,【参考】数式用２!$C$4:$AC$4,0)+2,0),"")</f>
        <v/>
      </c>
      <c r="R356" s="1069" t="s">
        <v>141</v>
      </c>
      <c r="S356" s="1072"/>
      <c r="T356" s="988" t="s">
        <v>217</v>
      </c>
      <c r="U356" s="1072"/>
      <c r="V356" s="988" t="s">
        <v>218</v>
      </c>
      <c r="W356" s="1072"/>
      <c r="X356" s="988" t="s">
        <v>217</v>
      </c>
      <c r="Y356" s="1072"/>
      <c r="Z356" s="988" t="s">
        <v>219</v>
      </c>
      <c r="AA356" s="988" t="s">
        <v>72</v>
      </c>
      <c r="AB356" s="988" t="str">
        <f>IF(S356&gt;=1,(W356*12+Y356)-(S356*12+U356)+1,"")</f>
        <v/>
      </c>
      <c r="AC356" s="991" t="s">
        <v>220</v>
      </c>
      <c r="AD356" s="982" t="str">
        <f>IFERROR(ROUNDDOWN(ROUND(L356*Q356,0),0)*AB356,"")</f>
        <v/>
      </c>
      <c r="AE356" s="985" t="str">
        <f>IFERROR(ROUNDDOWN(ROUNDDOWN(ROUND(L356*VLOOKUP(K356,【参考】数式用２!$A$2:$AC$50,MATCH("処遇改善加算Ⅳ",【参考】数式用２!$C$4:$O$4,0)+2,0),0),0)*AB356*0.5,0), "")</f>
        <v/>
      </c>
      <c r="AF356" s="1048"/>
      <c r="AG356" s="982" t="str">
        <f>IF(AND(AQ356&lt;&gt;"対象外", P356&lt;&gt;""),ROUNDDOWN(ROUND(L356*VLOOKUP(K356,【参考】数式用２!$A$2:$K$50,MATCH("ベア加算あり",【参考】数式用２!$C$4:$K$4,0)+2,0),0),0)*AB356,"")</f>
        <v/>
      </c>
      <c r="AH356" s="1051"/>
      <c r="AI356" s="1048"/>
      <c r="AJ356" s="1048"/>
      <c r="AK356" s="1054"/>
      <c r="AL356" s="1057"/>
      <c r="AM356" s="572" t="str">
        <f t="shared" ref="AM356" si="255">IF(Q356="","",IF(Q356&lt;O356,"！加算の要件上は問題ありませんが、令和６年度末の加算率と比較して、令和７年度の加算率が低くなっています。",""))</f>
        <v/>
      </c>
      <c r="AN356" s="326"/>
      <c r="AO356" s="1044" t="str">
        <f>IF(K356&lt;&gt;"","Q列に色付け","")</f>
        <v/>
      </c>
      <c r="AP356" s="1061" t="str">
        <f>IF(AND(AE356&lt;&gt;0,AE356&lt;&gt;""),IF(AF356="○","入力済","未入力"),"")</f>
        <v/>
      </c>
      <c r="AQ356" s="976" t="str">
        <f>IFERROR((VLOOKUP(N356, 【参考】数式用２!$BE$5:$BE$13, 1,FALSE)), "対象外")</f>
        <v>対象外</v>
      </c>
      <c r="AR356" s="736" t="str">
        <f>IF(AG356&lt;&gt;"",IF(AH356="○","入力済","未入力"),"")</f>
        <v/>
      </c>
      <c r="AS356" s="736" t="str">
        <f>IF(AND(P356&lt;&gt;"", AI356=""), "未入力", "入力済")</f>
        <v>入力済</v>
      </c>
      <c r="AT356" s="736" t="str">
        <f>IF(AND(P356&lt;&gt;"", P356&lt;&gt;"処遇改善加算Ⅳ", AJ356=""), "未入力", "入力済")</f>
        <v>入力済</v>
      </c>
      <c r="AU356" s="736" t="str">
        <f>IFERROR(VLOOKUP(K356, 【参考】数式用２!$BB$5:$BC$50, 2, FALSE), "")</f>
        <v/>
      </c>
      <c r="AV356" s="736" t="str">
        <f>IF(AND(P356&lt;&gt;"処遇改善加算Ⅲ",P356&lt;&gt;"処遇改善加算Ⅳ", P356&lt;&gt;"", AU356&lt;&gt;"対象外"), 1,"")</f>
        <v/>
      </c>
      <c r="AW356" s="736" t="str">
        <f>IFERROR("_"&amp;VLOOKUP(K356, 【参考】数式用２!$AG$2:$AH$50, 2, FALSE), "")</f>
        <v/>
      </c>
      <c r="AX356" s="1062" t="str">
        <f>IF(AND(P356="処遇改善加算Ⅰ", AL356=""), "未入力","入力済")</f>
        <v>入力済</v>
      </c>
      <c r="AY356" s="1043" t="str">
        <f>G356</f>
        <v/>
      </c>
      <c r="AZ356"/>
      <c r="BA356"/>
      <c r="BB356"/>
      <c r="BC356"/>
      <c r="BD356"/>
      <c r="BE356"/>
      <c r="BF356"/>
      <c r="BG356"/>
    </row>
    <row r="357" spans="1:59" ht="14.4" customHeight="1">
      <c r="A357" s="1076"/>
      <c r="B357" s="1002"/>
      <c r="C357" s="978"/>
      <c r="D357" s="978"/>
      <c r="E357" s="978"/>
      <c r="F357" s="1003"/>
      <c r="G357" s="1008"/>
      <c r="H357" s="1008"/>
      <c r="I357" s="1008"/>
      <c r="J357" s="1008"/>
      <c r="K357" s="1008"/>
      <c r="L357" s="1011"/>
      <c r="M357" s="1014"/>
      <c r="N357" s="995"/>
      <c r="O357" s="980"/>
      <c r="P357" s="1064"/>
      <c r="Q357" s="1067"/>
      <c r="R357" s="1070"/>
      <c r="S357" s="1073"/>
      <c r="T357" s="989"/>
      <c r="U357" s="1073"/>
      <c r="V357" s="989"/>
      <c r="W357" s="1073"/>
      <c r="X357" s="989"/>
      <c r="Y357" s="1073"/>
      <c r="Z357" s="989"/>
      <c r="AA357" s="989"/>
      <c r="AB357" s="989"/>
      <c r="AC357" s="992"/>
      <c r="AD357" s="983"/>
      <c r="AE357" s="986"/>
      <c r="AF357" s="1049"/>
      <c r="AG357" s="983"/>
      <c r="AH357" s="1052"/>
      <c r="AI357" s="1049"/>
      <c r="AJ357" s="1049"/>
      <c r="AK357" s="1055"/>
      <c r="AL357" s="1058"/>
      <c r="AM357" s="1046" t="str">
        <f t="shared" ref="AM357" si="256">IF(AND(P356&lt;&gt;"", OR(W356&lt;&gt;8,Y356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57" s="326"/>
      <c r="AO357" s="1044"/>
      <c r="AP357" s="1061"/>
      <c r="AQ357" s="977"/>
      <c r="AR357" s="736"/>
      <c r="AS357" s="736"/>
      <c r="AT357" s="736"/>
      <c r="AU357" s="736"/>
      <c r="AV357" s="736"/>
      <c r="AW357" s="736"/>
      <c r="AX357" s="1062"/>
      <c r="AY357" s="1044"/>
      <c r="AZ357"/>
      <c r="BA357"/>
      <c r="BB357"/>
      <c r="BC357"/>
      <c r="BD357"/>
      <c r="BE357"/>
      <c r="BF357"/>
      <c r="BG357"/>
    </row>
    <row r="358" spans="1:59" ht="14.4" customHeight="1">
      <c r="A358" s="1077"/>
      <c r="B358" s="1002"/>
      <c r="C358" s="978"/>
      <c r="D358" s="978"/>
      <c r="E358" s="978"/>
      <c r="F358" s="1003"/>
      <c r="G358" s="1008"/>
      <c r="H358" s="1008"/>
      <c r="I358" s="1008"/>
      <c r="J358" s="1008"/>
      <c r="K358" s="1008"/>
      <c r="L358" s="1011"/>
      <c r="M358" s="1014"/>
      <c r="N358" s="995"/>
      <c r="O358" s="980"/>
      <c r="P358" s="1064"/>
      <c r="Q358" s="1067"/>
      <c r="R358" s="1070"/>
      <c r="S358" s="1073"/>
      <c r="T358" s="989"/>
      <c r="U358" s="1073"/>
      <c r="V358" s="989"/>
      <c r="W358" s="1073"/>
      <c r="X358" s="989"/>
      <c r="Y358" s="1073"/>
      <c r="Z358" s="989"/>
      <c r="AA358" s="989"/>
      <c r="AB358" s="989"/>
      <c r="AC358" s="992"/>
      <c r="AD358" s="983"/>
      <c r="AE358" s="986"/>
      <c r="AF358" s="1049"/>
      <c r="AG358" s="983"/>
      <c r="AH358" s="1052"/>
      <c r="AI358" s="1049"/>
      <c r="AJ358" s="1049"/>
      <c r="AK358" s="1055"/>
      <c r="AL358" s="1058"/>
      <c r="AM358" s="1047"/>
      <c r="AN358" s="326"/>
      <c r="AO358" s="1044"/>
      <c r="AP358" s="1061"/>
      <c r="AQ358" s="977"/>
      <c r="AR358" s="736"/>
      <c r="AS358" s="736"/>
      <c r="AT358" s="736"/>
      <c r="AU358" s="736"/>
      <c r="AV358" s="736"/>
      <c r="AW358" s="736"/>
      <c r="AX358" s="1062"/>
      <c r="AY358" s="1044"/>
      <c r="AZ358"/>
      <c r="BA358"/>
      <c r="BB358"/>
      <c r="BC358"/>
      <c r="BD358"/>
      <c r="BE358"/>
      <c r="BF358"/>
      <c r="BG358"/>
    </row>
    <row r="359" spans="1:59" ht="30" customHeight="1" thickBot="1">
      <c r="A359" s="1078"/>
      <c r="B359" s="1016"/>
      <c r="C359" s="1017"/>
      <c r="D359" s="1017"/>
      <c r="E359" s="1017"/>
      <c r="F359" s="1018"/>
      <c r="G359" s="1019"/>
      <c r="H359" s="1019"/>
      <c r="I359" s="1019"/>
      <c r="J359" s="1019"/>
      <c r="K359" s="1019"/>
      <c r="L359" s="1020"/>
      <c r="M359" s="1021"/>
      <c r="N359" s="996"/>
      <c r="O359" s="981"/>
      <c r="P359" s="1065"/>
      <c r="Q359" s="1068"/>
      <c r="R359" s="1071"/>
      <c r="S359" s="1074"/>
      <c r="T359" s="990"/>
      <c r="U359" s="1074"/>
      <c r="V359" s="990"/>
      <c r="W359" s="1074"/>
      <c r="X359" s="990"/>
      <c r="Y359" s="1074"/>
      <c r="Z359" s="990"/>
      <c r="AA359" s="990"/>
      <c r="AB359" s="990"/>
      <c r="AC359" s="993"/>
      <c r="AD359" s="984"/>
      <c r="AE359" s="987"/>
      <c r="AF359" s="1050"/>
      <c r="AG359" s="984"/>
      <c r="AH359" s="1053"/>
      <c r="AI359" s="1050"/>
      <c r="AJ359" s="1050"/>
      <c r="AK359" s="1056"/>
      <c r="AL359" s="1059"/>
      <c r="AM359" s="573" t="str">
        <f t="shared" ref="AM359" si="257">IF(P356="","",
IF(OR(AF356="",
AND(AG356&lt;&gt;"",AH356=""),
AND(P356&lt;&gt;"",AI356=""),
AND(P356&lt;&gt;"処遇改善加算Ⅳ",AJ356=""),
AND(OR(P356="処遇改善加算Ⅰ",P356="処遇改善加算Ⅱ"),AU356="対象",AK356=""),
AND(P356="処遇改善加算Ⅰ",AL356="")),
"！記入が必要な欄（オレンジ色のセル）に空欄があります。空欄を埋めてください。",""))</f>
        <v/>
      </c>
      <c r="AN359" s="326"/>
      <c r="AO359" s="1044"/>
      <c r="AP359" s="1061"/>
      <c r="AQ359" s="1060"/>
      <c r="AR359" s="736"/>
      <c r="AS359" s="736"/>
      <c r="AT359" s="736"/>
      <c r="AU359" s="736"/>
      <c r="AV359" s="736"/>
      <c r="AW359" s="736"/>
      <c r="AX359" s="1062"/>
      <c r="AY359" s="1045"/>
      <c r="AZ359"/>
      <c r="BA359"/>
      <c r="BB359"/>
      <c r="BC359"/>
      <c r="BD359"/>
      <c r="BE359"/>
      <c r="BF359"/>
      <c r="BG359"/>
    </row>
    <row r="360" spans="1:59" ht="30" customHeight="1">
      <c r="A360" s="1075">
        <v>88</v>
      </c>
      <c r="B360" s="999" t="str">
        <f>IF(基本情報入力シート!B126="", "",基本情報入力シート!B126)</f>
        <v/>
      </c>
      <c r="C360" s="1000"/>
      <c r="D360" s="1000"/>
      <c r="E360" s="1000"/>
      <c r="F360" s="1001"/>
      <c r="G360" s="1007" t="str">
        <f>IF(基本情報入力シート!L126="", "",基本情報入力シート!L126)</f>
        <v/>
      </c>
      <c r="H360" s="1007" t="str">
        <f>IF(基本情報入力シート!Q126="", "",基本情報入力シート!Q126)</f>
        <v/>
      </c>
      <c r="I360" s="1007" t="str">
        <f>IF(基本情報入力シート!V126="", "",基本情報入力シート!V126)</f>
        <v/>
      </c>
      <c r="J360" s="1007" t="str">
        <f>IF(基本情報入力シート!W126="", "",基本情報入力シート!W126)</f>
        <v/>
      </c>
      <c r="K360" s="1007" t="str">
        <f>IF(基本情報入力シート!X126="", "",基本情報入力シート!X126)</f>
        <v/>
      </c>
      <c r="L360" s="1010" t="str">
        <f>IF(基本情報入力シート!AC126=0, "",基本情報入力シート!AC126)</f>
        <v/>
      </c>
      <c r="M360" s="1013"/>
      <c r="N360" s="994"/>
      <c r="O360" s="979" t="str">
        <f>IFERROR(VLOOKUP(K360,【参考】数式用２!$A$2:$AD$50,MATCH(N360,【参考】数式用２!$C$4:$AD$4,0)+2,0),"")</f>
        <v/>
      </c>
      <c r="P360" s="1063"/>
      <c r="Q360" s="1066" t="str">
        <f>IFERROR(VLOOKUP(K360,【参考】数式用２!$A$2:$AC$50,MATCH(P360,【参考】数式用２!$C$4:$AC$4,0)+2,0),"")</f>
        <v/>
      </c>
      <c r="R360" s="1069" t="s">
        <v>141</v>
      </c>
      <c r="S360" s="1072"/>
      <c r="T360" s="988" t="s">
        <v>217</v>
      </c>
      <c r="U360" s="1072"/>
      <c r="V360" s="988" t="s">
        <v>218</v>
      </c>
      <c r="W360" s="1072"/>
      <c r="X360" s="988" t="s">
        <v>217</v>
      </c>
      <c r="Y360" s="1072"/>
      <c r="Z360" s="988" t="s">
        <v>219</v>
      </c>
      <c r="AA360" s="988" t="s">
        <v>72</v>
      </c>
      <c r="AB360" s="988" t="str">
        <f>IF(S360&gt;=1,(W360*12+Y360)-(S360*12+U360)+1,"")</f>
        <v/>
      </c>
      <c r="AC360" s="991" t="s">
        <v>220</v>
      </c>
      <c r="AD360" s="982" t="str">
        <f>IFERROR(ROUNDDOWN(ROUND(L360*Q360,0),0)*AB360,"")</f>
        <v/>
      </c>
      <c r="AE360" s="985" t="str">
        <f>IFERROR(ROUNDDOWN(ROUNDDOWN(ROUND(L360*VLOOKUP(K360,【参考】数式用２!$A$2:$AC$50,MATCH("処遇改善加算Ⅳ",【参考】数式用２!$C$4:$O$4,0)+2,0),0),0)*AB360*0.5,0), "")</f>
        <v/>
      </c>
      <c r="AF360" s="1048"/>
      <c r="AG360" s="982" t="str">
        <f>IF(AND(AQ360&lt;&gt;"対象外", P360&lt;&gt;""),ROUNDDOWN(ROUND(L360*VLOOKUP(K360,【参考】数式用２!$A$2:$K$50,MATCH("ベア加算あり",【参考】数式用２!$C$4:$K$4,0)+2,0),0),0)*AB360,"")</f>
        <v/>
      </c>
      <c r="AH360" s="1051"/>
      <c r="AI360" s="1048"/>
      <c r="AJ360" s="1048"/>
      <c r="AK360" s="1054"/>
      <c r="AL360" s="1057"/>
      <c r="AM360" s="572" t="str">
        <f t="shared" ref="AM360" si="258">IF(Q360="","",IF(Q360&lt;O360,"！加算の要件上は問題ありませんが、令和６年度末の加算率と比較して、令和７年度の加算率が低くなっています。",""))</f>
        <v/>
      </c>
      <c r="AN360" s="326"/>
      <c r="AO360" s="1043" t="str">
        <f>IF(K360&lt;&gt;"","Q列に色付け","")</f>
        <v/>
      </c>
      <c r="AP360" s="1061" t="str">
        <f>IF(AND(AE360&lt;&gt;0,AE360&lt;&gt;""),IF(AF360="○","入力済","未入力"),"")</f>
        <v/>
      </c>
      <c r="AQ360" s="976" t="str">
        <f>IFERROR((VLOOKUP(N360, 【参考】数式用２!$BE$5:$BE$13, 1,FALSE)), "対象外")</f>
        <v>対象外</v>
      </c>
      <c r="AR360" s="736" t="str">
        <f>IF(AG360&lt;&gt;"",IF(AH360="○","入力済","未入力"),"")</f>
        <v/>
      </c>
      <c r="AS360" s="736" t="str">
        <f>IF(AND(P360&lt;&gt;"", AI360=""), "未入力", "入力済")</f>
        <v>入力済</v>
      </c>
      <c r="AT360" s="736" t="str">
        <f>IF(AND(P360&lt;&gt;"", P360&lt;&gt;"処遇改善加算Ⅳ", AJ360=""), "未入力", "入力済")</f>
        <v>入力済</v>
      </c>
      <c r="AU360" s="736" t="str">
        <f>IFERROR(VLOOKUP(K360, 【参考】数式用２!$BB$5:$BC$50, 2, FALSE), "")</f>
        <v/>
      </c>
      <c r="AV360" s="736" t="str">
        <f>IF(AND(P360&lt;&gt;"処遇改善加算Ⅲ",P360&lt;&gt;"処遇改善加算Ⅳ", P360&lt;&gt;"", AU360&lt;&gt;"対象外"), 1,"")</f>
        <v/>
      </c>
      <c r="AW360" s="736" t="str">
        <f>IFERROR("_"&amp;VLOOKUP(K360, 【参考】数式用２!$AG$2:$AH$50, 2, FALSE), "")</f>
        <v/>
      </c>
      <c r="AX360" s="1062" t="str">
        <f>IF(AND(P360="処遇改善加算Ⅰ", AL360=""), "未入力","入力済")</f>
        <v>入力済</v>
      </c>
      <c r="AY360" s="1043" t="str">
        <f>G360</f>
        <v/>
      </c>
      <c r="AZ360"/>
      <c r="BA360"/>
      <c r="BB360"/>
      <c r="BC360"/>
      <c r="BD360"/>
      <c r="BE360"/>
      <c r="BF360"/>
      <c r="BG360"/>
    </row>
    <row r="361" spans="1:59" ht="14.4" customHeight="1">
      <c r="A361" s="1076"/>
      <c r="B361" s="1002"/>
      <c r="C361" s="978"/>
      <c r="D361" s="978"/>
      <c r="E361" s="978"/>
      <c r="F361" s="1003"/>
      <c r="G361" s="1008"/>
      <c r="H361" s="1008"/>
      <c r="I361" s="1008"/>
      <c r="J361" s="1008"/>
      <c r="K361" s="1008"/>
      <c r="L361" s="1011"/>
      <c r="M361" s="1014"/>
      <c r="N361" s="995"/>
      <c r="O361" s="980"/>
      <c r="P361" s="1064"/>
      <c r="Q361" s="1067"/>
      <c r="R361" s="1070"/>
      <c r="S361" s="1073"/>
      <c r="T361" s="989"/>
      <c r="U361" s="1073"/>
      <c r="V361" s="989"/>
      <c r="W361" s="1073"/>
      <c r="X361" s="989"/>
      <c r="Y361" s="1073"/>
      <c r="Z361" s="989"/>
      <c r="AA361" s="989"/>
      <c r="AB361" s="989"/>
      <c r="AC361" s="992"/>
      <c r="AD361" s="983"/>
      <c r="AE361" s="986"/>
      <c r="AF361" s="1049"/>
      <c r="AG361" s="983"/>
      <c r="AH361" s="1052"/>
      <c r="AI361" s="1049"/>
      <c r="AJ361" s="1049"/>
      <c r="AK361" s="1055"/>
      <c r="AL361" s="1058"/>
      <c r="AM361" s="1046" t="str">
        <f t="shared" ref="AM361" si="259">IF(AND(P360&lt;&gt;"", OR(W360&lt;&gt;8,Y360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1" s="326"/>
      <c r="AO361" s="1044"/>
      <c r="AP361" s="1061"/>
      <c r="AQ361" s="977"/>
      <c r="AR361" s="736"/>
      <c r="AS361" s="736"/>
      <c r="AT361" s="736"/>
      <c r="AU361" s="736"/>
      <c r="AV361" s="736"/>
      <c r="AW361" s="736"/>
      <c r="AX361" s="1062"/>
      <c r="AY361" s="1044"/>
      <c r="AZ361"/>
      <c r="BA361"/>
      <c r="BB361"/>
      <c r="BC361"/>
      <c r="BD361"/>
      <c r="BE361"/>
      <c r="BF361"/>
      <c r="BG361"/>
    </row>
    <row r="362" spans="1:59" ht="14.4" customHeight="1">
      <c r="A362" s="1077"/>
      <c r="B362" s="1002"/>
      <c r="C362" s="978"/>
      <c r="D362" s="978"/>
      <c r="E362" s="978"/>
      <c r="F362" s="1003"/>
      <c r="G362" s="1008"/>
      <c r="H362" s="1008"/>
      <c r="I362" s="1008"/>
      <c r="J362" s="1008"/>
      <c r="K362" s="1008"/>
      <c r="L362" s="1011"/>
      <c r="M362" s="1014"/>
      <c r="N362" s="995"/>
      <c r="O362" s="980"/>
      <c r="P362" s="1064"/>
      <c r="Q362" s="1067"/>
      <c r="R362" s="1070"/>
      <c r="S362" s="1073"/>
      <c r="T362" s="989"/>
      <c r="U362" s="1073"/>
      <c r="V362" s="989"/>
      <c r="W362" s="1073"/>
      <c r="X362" s="989"/>
      <c r="Y362" s="1073"/>
      <c r="Z362" s="989"/>
      <c r="AA362" s="989"/>
      <c r="AB362" s="989"/>
      <c r="AC362" s="992"/>
      <c r="AD362" s="983"/>
      <c r="AE362" s="986"/>
      <c r="AF362" s="1049"/>
      <c r="AG362" s="983"/>
      <c r="AH362" s="1052"/>
      <c r="AI362" s="1049"/>
      <c r="AJ362" s="1049"/>
      <c r="AK362" s="1055"/>
      <c r="AL362" s="1058"/>
      <c r="AM362" s="1047"/>
      <c r="AN362" s="326"/>
      <c r="AO362" s="1044"/>
      <c r="AP362" s="1061"/>
      <c r="AQ362" s="977"/>
      <c r="AR362" s="736"/>
      <c r="AS362" s="736"/>
      <c r="AT362" s="736"/>
      <c r="AU362" s="736"/>
      <c r="AV362" s="736"/>
      <c r="AW362" s="736"/>
      <c r="AX362" s="1062"/>
      <c r="AY362" s="1044"/>
      <c r="AZ362"/>
      <c r="BA362"/>
      <c r="BB362"/>
      <c r="BC362"/>
      <c r="BD362"/>
      <c r="BE362"/>
      <c r="BF362"/>
      <c r="BG362"/>
    </row>
    <row r="363" spans="1:59" ht="30" customHeight="1" thickBot="1">
      <c r="A363" s="1078"/>
      <c r="B363" s="1016"/>
      <c r="C363" s="1017"/>
      <c r="D363" s="1017"/>
      <c r="E363" s="1017"/>
      <c r="F363" s="1018"/>
      <c r="G363" s="1019"/>
      <c r="H363" s="1019"/>
      <c r="I363" s="1019"/>
      <c r="J363" s="1019"/>
      <c r="K363" s="1019"/>
      <c r="L363" s="1020"/>
      <c r="M363" s="1021"/>
      <c r="N363" s="996"/>
      <c r="O363" s="981"/>
      <c r="P363" s="1065"/>
      <c r="Q363" s="1068"/>
      <c r="R363" s="1071"/>
      <c r="S363" s="1074"/>
      <c r="T363" s="990"/>
      <c r="U363" s="1074"/>
      <c r="V363" s="990"/>
      <c r="W363" s="1074"/>
      <c r="X363" s="990"/>
      <c r="Y363" s="1074"/>
      <c r="Z363" s="990"/>
      <c r="AA363" s="990"/>
      <c r="AB363" s="990"/>
      <c r="AC363" s="993"/>
      <c r="AD363" s="984"/>
      <c r="AE363" s="987"/>
      <c r="AF363" s="1050"/>
      <c r="AG363" s="984"/>
      <c r="AH363" s="1053"/>
      <c r="AI363" s="1050"/>
      <c r="AJ363" s="1050"/>
      <c r="AK363" s="1056"/>
      <c r="AL363" s="1059"/>
      <c r="AM363" s="573" t="str">
        <f t="shared" ref="AM363" si="260">IF(P360="","",
IF(OR(AF360="",
AND(AG360&lt;&gt;"",AH360=""),
AND(P360&lt;&gt;"",AI360=""),
AND(P360&lt;&gt;"処遇改善加算Ⅳ",AJ360=""),
AND(OR(P360="処遇改善加算Ⅰ",P360="処遇改善加算Ⅱ"),AU360="対象",AK360=""),
AND(P360="処遇改善加算Ⅰ",AL360="")),
"！記入が必要な欄（オレンジ色のセル）に空欄があります。空欄を埋めてください。",""))</f>
        <v/>
      </c>
      <c r="AN363" s="326"/>
      <c r="AO363" s="1045"/>
      <c r="AP363" s="1061"/>
      <c r="AQ363" s="1060"/>
      <c r="AR363" s="736"/>
      <c r="AS363" s="736"/>
      <c r="AT363" s="736"/>
      <c r="AU363" s="736"/>
      <c r="AV363" s="736"/>
      <c r="AW363" s="736"/>
      <c r="AX363" s="1062"/>
      <c r="AY363" s="1045"/>
      <c r="AZ363"/>
      <c r="BA363"/>
      <c r="BB363"/>
      <c r="BC363"/>
      <c r="BD363"/>
      <c r="BE363"/>
      <c r="BF363"/>
      <c r="BG363"/>
    </row>
    <row r="364" spans="1:59" ht="30" customHeight="1">
      <c r="A364" s="1075">
        <v>89</v>
      </c>
      <c r="B364" s="999" t="str">
        <f>IF(基本情報入力シート!B127="", "",基本情報入力シート!B127)</f>
        <v/>
      </c>
      <c r="C364" s="1000"/>
      <c r="D364" s="1000"/>
      <c r="E364" s="1000"/>
      <c r="F364" s="1001"/>
      <c r="G364" s="1007" t="str">
        <f>IF(基本情報入力シート!L127="", "",基本情報入力シート!L127)</f>
        <v/>
      </c>
      <c r="H364" s="1007" t="str">
        <f>IF(基本情報入力シート!Q127="", "",基本情報入力シート!Q127)</f>
        <v/>
      </c>
      <c r="I364" s="1007" t="str">
        <f>IF(基本情報入力シート!V127="", "",基本情報入力シート!V127)</f>
        <v/>
      </c>
      <c r="J364" s="1007" t="str">
        <f>IF(基本情報入力シート!W127="", "",基本情報入力シート!W127)</f>
        <v/>
      </c>
      <c r="K364" s="1007" t="str">
        <f>IF(基本情報入力シート!X127="", "",基本情報入力シート!X127)</f>
        <v/>
      </c>
      <c r="L364" s="1010" t="str">
        <f>IF(基本情報入力シート!AC127=0, "",基本情報入力シート!AC127)</f>
        <v/>
      </c>
      <c r="M364" s="1013"/>
      <c r="N364" s="994"/>
      <c r="O364" s="979" t="str">
        <f>IFERROR(VLOOKUP(K364,【参考】数式用２!$A$2:$AD$50,MATCH(N364,【参考】数式用２!$C$4:$AD$4,0)+2,0),"")</f>
        <v/>
      </c>
      <c r="P364" s="1063"/>
      <c r="Q364" s="1066" t="str">
        <f>IFERROR(VLOOKUP(K364,【参考】数式用２!$A$2:$AC$50,MATCH(P364,【参考】数式用２!$C$4:$AC$4,0)+2,0),"")</f>
        <v/>
      </c>
      <c r="R364" s="1069" t="s">
        <v>141</v>
      </c>
      <c r="S364" s="1072"/>
      <c r="T364" s="988" t="s">
        <v>217</v>
      </c>
      <c r="U364" s="1072"/>
      <c r="V364" s="988" t="s">
        <v>218</v>
      </c>
      <c r="W364" s="1072"/>
      <c r="X364" s="988" t="s">
        <v>217</v>
      </c>
      <c r="Y364" s="1072"/>
      <c r="Z364" s="988" t="s">
        <v>219</v>
      </c>
      <c r="AA364" s="988" t="s">
        <v>72</v>
      </c>
      <c r="AB364" s="988" t="str">
        <f>IF(S364&gt;=1,(W364*12+Y364)-(S364*12+U364)+1,"")</f>
        <v/>
      </c>
      <c r="AC364" s="991" t="s">
        <v>220</v>
      </c>
      <c r="AD364" s="982" t="str">
        <f>IFERROR(ROUNDDOWN(ROUND(L364*Q364,0),0)*AB364,"")</f>
        <v/>
      </c>
      <c r="AE364" s="985" t="str">
        <f>IFERROR(ROUNDDOWN(ROUNDDOWN(ROUND(L364*VLOOKUP(K364,【参考】数式用２!$A$2:$AC$50,MATCH("処遇改善加算Ⅳ",【参考】数式用２!$C$4:$O$4,0)+2,0),0),0)*AB364*0.5,0), "")</f>
        <v/>
      </c>
      <c r="AF364" s="1048"/>
      <c r="AG364" s="982" t="str">
        <f>IF(AND(AQ364&lt;&gt;"対象外", P364&lt;&gt;""),ROUNDDOWN(ROUND(L364*VLOOKUP(K364,【参考】数式用２!$A$2:$K$50,MATCH("ベア加算あり",【参考】数式用２!$C$4:$K$4,0)+2,0),0),0)*AB364,"")</f>
        <v/>
      </c>
      <c r="AH364" s="1051"/>
      <c r="AI364" s="1048"/>
      <c r="AJ364" s="1048"/>
      <c r="AK364" s="1054"/>
      <c r="AL364" s="1057"/>
      <c r="AM364" s="572" t="str">
        <f t="shared" ref="AM364" si="261">IF(Q364="","",IF(Q364&lt;O364,"！加算の要件上は問題ありませんが、令和６年度末の加算率と比較して、令和７年度の加算率が低くなっています。",""))</f>
        <v/>
      </c>
      <c r="AN364" s="326"/>
      <c r="AO364" s="1043" t="str">
        <f>IF(K364&lt;&gt;"","Q列に色付け","")</f>
        <v/>
      </c>
      <c r="AP364" s="1061" t="str">
        <f>IF(AND(AE364&lt;&gt;0,AE364&lt;&gt;""),IF(AF364="○","入力済","未入力"),"")</f>
        <v/>
      </c>
      <c r="AQ364" s="976" t="str">
        <f>IFERROR((VLOOKUP(N364, 【参考】数式用２!$BE$5:$BE$13, 1,FALSE)), "対象外")</f>
        <v>対象外</v>
      </c>
      <c r="AR364" s="736" t="str">
        <f>IF(AG364&lt;&gt;"",IF(AH364="○","入力済","未入力"),"")</f>
        <v/>
      </c>
      <c r="AS364" s="736" t="str">
        <f>IF(AND(P364&lt;&gt;"", AI364=""), "未入力", "入力済")</f>
        <v>入力済</v>
      </c>
      <c r="AT364" s="736" t="str">
        <f>IF(AND(P364&lt;&gt;"", P364&lt;&gt;"処遇改善加算Ⅳ", AJ364=""), "未入力", "入力済")</f>
        <v>入力済</v>
      </c>
      <c r="AU364" s="736" t="str">
        <f>IFERROR(VLOOKUP(K364, 【参考】数式用２!$BB$5:$BC$50, 2, FALSE), "")</f>
        <v/>
      </c>
      <c r="AV364" s="736" t="str">
        <f>IF(AND(P364&lt;&gt;"処遇改善加算Ⅲ",P364&lt;&gt;"処遇改善加算Ⅳ", P364&lt;&gt;"", AU364&lt;&gt;"対象外"), 1,"")</f>
        <v/>
      </c>
      <c r="AW364" s="736" t="str">
        <f>IFERROR("_"&amp;VLOOKUP(K364, 【参考】数式用２!$AG$2:$AH$50, 2, FALSE), "")</f>
        <v/>
      </c>
      <c r="AX364" s="1062" t="str">
        <f>IF(AND(P364="処遇改善加算Ⅰ", AL364=""), "未入力","入力済")</f>
        <v>入力済</v>
      </c>
      <c r="AY364" s="1043" t="str">
        <f>G364</f>
        <v/>
      </c>
      <c r="AZ364"/>
      <c r="BA364"/>
      <c r="BB364"/>
      <c r="BC364"/>
      <c r="BD364"/>
      <c r="BE364"/>
      <c r="BF364"/>
      <c r="BG364"/>
    </row>
    <row r="365" spans="1:59" ht="14.4" customHeight="1">
      <c r="A365" s="1076"/>
      <c r="B365" s="1002"/>
      <c r="C365" s="978"/>
      <c r="D365" s="978"/>
      <c r="E365" s="978"/>
      <c r="F365" s="1003"/>
      <c r="G365" s="1008"/>
      <c r="H365" s="1008"/>
      <c r="I365" s="1008"/>
      <c r="J365" s="1008"/>
      <c r="K365" s="1008"/>
      <c r="L365" s="1011"/>
      <c r="M365" s="1014"/>
      <c r="N365" s="995"/>
      <c r="O365" s="980"/>
      <c r="P365" s="1064"/>
      <c r="Q365" s="1067"/>
      <c r="R365" s="1070"/>
      <c r="S365" s="1073"/>
      <c r="T365" s="989"/>
      <c r="U365" s="1073"/>
      <c r="V365" s="989"/>
      <c r="W365" s="1073"/>
      <c r="X365" s="989"/>
      <c r="Y365" s="1073"/>
      <c r="Z365" s="989"/>
      <c r="AA365" s="989"/>
      <c r="AB365" s="989"/>
      <c r="AC365" s="992"/>
      <c r="AD365" s="983"/>
      <c r="AE365" s="986"/>
      <c r="AF365" s="1049"/>
      <c r="AG365" s="983"/>
      <c r="AH365" s="1052"/>
      <c r="AI365" s="1049"/>
      <c r="AJ365" s="1049"/>
      <c r="AK365" s="1055"/>
      <c r="AL365" s="1058"/>
      <c r="AM365" s="1046" t="str">
        <f t="shared" ref="AM365" si="262">IF(AND(P364&lt;&gt;"", OR(W364&lt;&gt;8,Y364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5" s="326"/>
      <c r="AO365" s="1044"/>
      <c r="AP365" s="1061"/>
      <c r="AQ365" s="977"/>
      <c r="AR365" s="736"/>
      <c r="AS365" s="736"/>
      <c r="AT365" s="736"/>
      <c r="AU365" s="736"/>
      <c r="AV365" s="736"/>
      <c r="AW365" s="736"/>
      <c r="AX365" s="1062"/>
      <c r="AY365" s="1044"/>
      <c r="AZ365"/>
      <c r="BA365"/>
      <c r="BB365"/>
      <c r="BC365"/>
      <c r="BD365"/>
      <c r="BE365"/>
      <c r="BF365"/>
      <c r="BG365"/>
    </row>
    <row r="366" spans="1:59" ht="14.4" customHeight="1">
      <c r="A366" s="1077"/>
      <c r="B366" s="1002"/>
      <c r="C366" s="978"/>
      <c r="D366" s="978"/>
      <c r="E366" s="978"/>
      <c r="F366" s="1003"/>
      <c r="G366" s="1008"/>
      <c r="H366" s="1008"/>
      <c r="I366" s="1008"/>
      <c r="J366" s="1008"/>
      <c r="K366" s="1008"/>
      <c r="L366" s="1011"/>
      <c r="M366" s="1014"/>
      <c r="N366" s="995"/>
      <c r="O366" s="980"/>
      <c r="P366" s="1064"/>
      <c r="Q366" s="1067"/>
      <c r="R366" s="1070"/>
      <c r="S366" s="1073"/>
      <c r="T366" s="989"/>
      <c r="U366" s="1073"/>
      <c r="V366" s="989"/>
      <c r="W366" s="1073"/>
      <c r="X366" s="989"/>
      <c r="Y366" s="1073"/>
      <c r="Z366" s="989"/>
      <c r="AA366" s="989"/>
      <c r="AB366" s="989"/>
      <c r="AC366" s="992"/>
      <c r="AD366" s="983"/>
      <c r="AE366" s="986"/>
      <c r="AF366" s="1049"/>
      <c r="AG366" s="983"/>
      <c r="AH366" s="1052"/>
      <c r="AI366" s="1049"/>
      <c r="AJ366" s="1049"/>
      <c r="AK366" s="1055"/>
      <c r="AL366" s="1058"/>
      <c r="AM366" s="1047"/>
      <c r="AN366" s="326"/>
      <c r="AO366" s="1044"/>
      <c r="AP366" s="1061"/>
      <c r="AQ366" s="977"/>
      <c r="AR366" s="736"/>
      <c r="AS366" s="736"/>
      <c r="AT366" s="736"/>
      <c r="AU366" s="736"/>
      <c r="AV366" s="736"/>
      <c r="AW366" s="736"/>
      <c r="AX366" s="1062"/>
      <c r="AY366" s="1044"/>
      <c r="AZ366"/>
      <c r="BA366"/>
      <c r="BB366"/>
      <c r="BC366"/>
      <c r="BD366"/>
      <c r="BE366"/>
      <c r="BF366"/>
      <c r="BG366"/>
    </row>
    <row r="367" spans="1:59" ht="30" customHeight="1" thickBot="1">
      <c r="A367" s="1078"/>
      <c r="B367" s="1016"/>
      <c r="C367" s="1017"/>
      <c r="D367" s="1017"/>
      <c r="E367" s="1017"/>
      <c r="F367" s="1018"/>
      <c r="G367" s="1019"/>
      <c r="H367" s="1019"/>
      <c r="I367" s="1019"/>
      <c r="J367" s="1019"/>
      <c r="K367" s="1019"/>
      <c r="L367" s="1020"/>
      <c r="M367" s="1021"/>
      <c r="N367" s="996"/>
      <c r="O367" s="981"/>
      <c r="P367" s="1065"/>
      <c r="Q367" s="1068"/>
      <c r="R367" s="1071"/>
      <c r="S367" s="1074"/>
      <c r="T367" s="990"/>
      <c r="U367" s="1074"/>
      <c r="V367" s="990"/>
      <c r="W367" s="1074"/>
      <c r="X367" s="990"/>
      <c r="Y367" s="1074"/>
      <c r="Z367" s="990"/>
      <c r="AA367" s="990"/>
      <c r="AB367" s="990"/>
      <c r="AC367" s="993"/>
      <c r="AD367" s="984"/>
      <c r="AE367" s="987"/>
      <c r="AF367" s="1050"/>
      <c r="AG367" s="984"/>
      <c r="AH367" s="1053"/>
      <c r="AI367" s="1050"/>
      <c r="AJ367" s="1050"/>
      <c r="AK367" s="1056"/>
      <c r="AL367" s="1059"/>
      <c r="AM367" s="573" t="str">
        <f t="shared" ref="AM367" si="263">IF(P364="","",
IF(OR(AF364="",
AND(AG364&lt;&gt;"",AH364=""),
AND(P364&lt;&gt;"",AI364=""),
AND(P364&lt;&gt;"処遇改善加算Ⅳ",AJ364=""),
AND(OR(P364="処遇改善加算Ⅰ",P364="処遇改善加算Ⅱ"),AU364="対象",AK364=""),
AND(P364="処遇改善加算Ⅰ",AL364="")),
"！記入が必要な欄（オレンジ色のセル）に空欄があります。空欄を埋めてください。",""))</f>
        <v/>
      </c>
      <c r="AN367" s="326"/>
      <c r="AO367" s="1045"/>
      <c r="AP367" s="1061"/>
      <c r="AQ367" s="1060"/>
      <c r="AR367" s="736"/>
      <c r="AS367" s="736"/>
      <c r="AT367" s="736"/>
      <c r="AU367" s="736"/>
      <c r="AV367" s="736"/>
      <c r="AW367" s="736"/>
      <c r="AX367" s="1062"/>
      <c r="AY367" s="1045"/>
      <c r="AZ367"/>
      <c r="BA367"/>
      <c r="BB367"/>
      <c r="BC367"/>
      <c r="BD367"/>
      <c r="BE367"/>
      <c r="BF367"/>
      <c r="BG367"/>
    </row>
    <row r="368" spans="1:59" ht="30" customHeight="1">
      <c r="A368" s="1075">
        <v>90</v>
      </c>
      <c r="B368" s="999" t="str">
        <f>IF(基本情報入力シート!B128="", "",基本情報入力シート!B128)</f>
        <v/>
      </c>
      <c r="C368" s="1000"/>
      <c r="D368" s="1000"/>
      <c r="E368" s="1000"/>
      <c r="F368" s="1001"/>
      <c r="G368" s="1007" t="str">
        <f>IF(基本情報入力シート!L128="", "",基本情報入力シート!L128)</f>
        <v/>
      </c>
      <c r="H368" s="1007" t="str">
        <f>IF(基本情報入力シート!Q128="", "",基本情報入力シート!Q128)</f>
        <v/>
      </c>
      <c r="I368" s="1007" t="str">
        <f>IF(基本情報入力シート!V128="", "",基本情報入力シート!V128)</f>
        <v/>
      </c>
      <c r="J368" s="1007" t="str">
        <f>IF(基本情報入力シート!W128="", "",基本情報入力シート!W128)</f>
        <v/>
      </c>
      <c r="K368" s="1007" t="str">
        <f>IF(基本情報入力シート!X128="", "",基本情報入力シート!X128)</f>
        <v/>
      </c>
      <c r="L368" s="1010" t="str">
        <f>IF(基本情報入力シート!AC128=0, "",基本情報入力シート!AC128)</f>
        <v/>
      </c>
      <c r="M368" s="1013"/>
      <c r="N368" s="994"/>
      <c r="O368" s="979" t="str">
        <f>IFERROR(VLOOKUP(K368,【参考】数式用２!$A$2:$AD$50,MATCH(N368,【参考】数式用２!$C$4:$AD$4,0)+2,0),"")</f>
        <v/>
      </c>
      <c r="P368" s="1063"/>
      <c r="Q368" s="1066" t="str">
        <f>IFERROR(VLOOKUP(K368,【参考】数式用２!$A$2:$AC$50,MATCH(P368,【参考】数式用２!$C$4:$AC$4,0)+2,0),"")</f>
        <v/>
      </c>
      <c r="R368" s="1069" t="s">
        <v>141</v>
      </c>
      <c r="S368" s="1072"/>
      <c r="T368" s="988" t="s">
        <v>217</v>
      </c>
      <c r="U368" s="1072"/>
      <c r="V368" s="988" t="s">
        <v>218</v>
      </c>
      <c r="W368" s="1072"/>
      <c r="X368" s="988" t="s">
        <v>217</v>
      </c>
      <c r="Y368" s="1072"/>
      <c r="Z368" s="988" t="s">
        <v>219</v>
      </c>
      <c r="AA368" s="988" t="s">
        <v>72</v>
      </c>
      <c r="AB368" s="988" t="str">
        <f>IF(S368&gt;=1,(W368*12+Y368)-(S368*12+U368)+1,"")</f>
        <v/>
      </c>
      <c r="AC368" s="991" t="s">
        <v>220</v>
      </c>
      <c r="AD368" s="982" t="str">
        <f>IFERROR(ROUNDDOWN(ROUND(L368*Q368,0),0)*AB368,"")</f>
        <v/>
      </c>
      <c r="AE368" s="985" t="str">
        <f>IFERROR(ROUNDDOWN(ROUNDDOWN(ROUND(L368*VLOOKUP(K368,【参考】数式用２!$A$2:$AC$50,MATCH("処遇改善加算Ⅳ",【参考】数式用２!$C$4:$O$4,0)+2,0),0),0)*AB368*0.5,0), "")</f>
        <v/>
      </c>
      <c r="AF368" s="1048"/>
      <c r="AG368" s="982" t="str">
        <f>IF(AND(AQ368&lt;&gt;"対象外", P368&lt;&gt;""),ROUNDDOWN(ROUND(L368*VLOOKUP(K368,【参考】数式用２!$A$2:$K$50,MATCH("ベア加算あり",【参考】数式用２!$C$4:$K$4,0)+2,0),0),0)*AB368,"")</f>
        <v/>
      </c>
      <c r="AH368" s="1051"/>
      <c r="AI368" s="1048"/>
      <c r="AJ368" s="1048"/>
      <c r="AK368" s="1054"/>
      <c r="AL368" s="1057"/>
      <c r="AM368" s="572" t="str">
        <f t="shared" ref="AM368" si="264">IF(Q368="","",IF(Q368&lt;O368,"！加算の要件上は問題ありませんが、令和６年度末の加算率と比較して、令和７年度の加算率が低くなっています。",""))</f>
        <v/>
      </c>
      <c r="AN368" s="326"/>
      <c r="AO368" s="1043" t="str">
        <f>IF(K368&lt;&gt;"","Q列に色付け","")</f>
        <v/>
      </c>
      <c r="AP368" s="1061" t="str">
        <f>IF(AND(AE368&lt;&gt;0,AE368&lt;&gt;""),IF(AF368="○","入力済","未入力"),"")</f>
        <v/>
      </c>
      <c r="AQ368" s="976" t="str">
        <f>IFERROR((VLOOKUP(N368, 【参考】数式用２!$BE$5:$BE$13, 1,FALSE)), "対象外")</f>
        <v>対象外</v>
      </c>
      <c r="AR368" s="736" t="str">
        <f>IF(AG368&lt;&gt;"",IF(AH368="○","入力済","未入力"),"")</f>
        <v/>
      </c>
      <c r="AS368" s="736" t="str">
        <f>IF(AND(P368&lt;&gt;"", AI368=""), "未入力", "入力済")</f>
        <v>入力済</v>
      </c>
      <c r="AT368" s="736" t="str">
        <f>IF(AND(P368&lt;&gt;"", P368&lt;&gt;"処遇改善加算Ⅳ", AJ368=""), "未入力", "入力済")</f>
        <v>入力済</v>
      </c>
      <c r="AU368" s="736" t="str">
        <f>IFERROR(VLOOKUP(K368, 【参考】数式用２!$BB$5:$BC$50, 2, FALSE), "")</f>
        <v/>
      </c>
      <c r="AV368" s="736" t="str">
        <f>IF(AND(P368&lt;&gt;"処遇改善加算Ⅲ",P368&lt;&gt;"処遇改善加算Ⅳ", P368&lt;&gt;"", AU368&lt;&gt;"対象外"), 1,"")</f>
        <v/>
      </c>
      <c r="AW368" s="736" t="str">
        <f>IFERROR("_"&amp;VLOOKUP(K368, 【参考】数式用２!$AG$2:$AH$50, 2, FALSE), "")</f>
        <v/>
      </c>
      <c r="AX368" s="1062" t="str">
        <f>IF(AND(P368="処遇改善加算Ⅰ", AL368=""), "未入力","入力済")</f>
        <v>入力済</v>
      </c>
      <c r="AY368" s="1043" t="str">
        <f>G368</f>
        <v/>
      </c>
      <c r="AZ368"/>
      <c r="BA368"/>
      <c r="BB368"/>
      <c r="BC368"/>
      <c r="BD368"/>
      <c r="BE368"/>
      <c r="BF368"/>
      <c r="BG368"/>
    </row>
    <row r="369" spans="1:59" ht="14.4" customHeight="1">
      <c r="A369" s="1076"/>
      <c r="B369" s="1002"/>
      <c r="C369" s="978"/>
      <c r="D369" s="978"/>
      <c r="E369" s="978"/>
      <c r="F369" s="1003"/>
      <c r="G369" s="1008"/>
      <c r="H369" s="1008"/>
      <c r="I369" s="1008"/>
      <c r="J369" s="1008"/>
      <c r="K369" s="1008"/>
      <c r="L369" s="1011"/>
      <c r="M369" s="1014"/>
      <c r="N369" s="995"/>
      <c r="O369" s="980"/>
      <c r="P369" s="1064"/>
      <c r="Q369" s="1067"/>
      <c r="R369" s="1070"/>
      <c r="S369" s="1073"/>
      <c r="T369" s="989"/>
      <c r="U369" s="1073"/>
      <c r="V369" s="989"/>
      <c r="W369" s="1073"/>
      <c r="X369" s="989"/>
      <c r="Y369" s="1073"/>
      <c r="Z369" s="989"/>
      <c r="AA369" s="989"/>
      <c r="AB369" s="989"/>
      <c r="AC369" s="992"/>
      <c r="AD369" s="983"/>
      <c r="AE369" s="986"/>
      <c r="AF369" s="1049"/>
      <c r="AG369" s="983"/>
      <c r="AH369" s="1052"/>
      <c r="AI369" s="1049"/>
      <c r="AJ369" s="1049"/>
      <c r="AK369" s="1055"/>
      <c r="AL369" s="1058"/>
      <c r="AM369" s="1046" t="str">
        <f t="shared" ref="AM369" si="265">IF(AND(P368&lt;&gt;"", OR(W368&lt;&gt;8,Y368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69" s="326"/>
      <c r="AO369" s="1044"/>
      <c r="AP369" s="1061"/>
      <c r="AQ369" s="977"/>
      <c r="AR369" s="736"/>
      <c r="AS369" s="736"/>
      <c r="AT369" s="736"/>
      <c r="AU369" s="736"/>
      <c r="AV369" s="736"/>
      <c r="AW369" s="736"/>
      <c r="AX369" s="1062"/>
      <c r="AY369" s="1044"/>
      <c r="AZ369"/>
      <c r="BA369"/>
      <c r="BB369"/>
      <c r="BC369"/>
      <c r="BD369"/>
      <c r="BE369"/>
      <c r="BF369"/>
      <c r="BG369"/>
    </row>
    <row r="370" spans="1:59" ht="14.4" customHeight="1">
      <c r="A370" s="1077"/>
      <c r="B370" s="1002"/>
      <c r="C370" s="978"/>
      <c r="D370" s="978"/>
      <c r="E370" s="978"/>
      <c r="F370" s="1003"/>
      <c r="G370" s="1008"/>
      <c r="H370" s="1008"/>
      <c r="I370" s="1008"/>
      <c r="J370" s="1008"/>
      <c r="K370" s="1008"/>
      <c r="L370" s="1011"/>
      <c r="M370" s="1014"/>
      <c r="N370" s="995"/>
      <c r="O370" s="980"/>
      <c r="P370" s="1064"/>
      <c r="Q370" s="1067"/>
      <c r="R370" s="1070"/>
      <c r="S370" s="1073"/>
      <c r="T370" s="989"/>
      <c r="U370" s="1073"/>
      <c r="V370" s="989"/>
      <c r="W370" s="1073"/>
      <c r="X370" s="989"/>
      <c r="Y370" s="1073"/>
      <c r="Z370" s="989"/>
      <c r="AA370" s="989"/>
      <c r="AB370" s="989"/>
      <c r="AC370" s="992"/>
      <c r="AD370" s="983"/>
      <c r="AE370" s="986"/>
      <c r="AF370" s="1049"/>
      <c r="AG370" s="983"/>
      <c r="AH370" s="1052"/>
      <c r="AI370" s="1049"/>
      <c r="AJ370" s="1049"/>
      <c r="AK370" s="1055"/>
      <c r="AL370" s="1058"/>
      <c r="AM370" s="1047"/>
      <c r="AN370" s="326"/>
      <c r="AO370" s="1044"/>
      <c r="AP370" s="1061"/>
      <c r="AQ370" s="977"/>
      <c r="AR370" s="736"/>
      <c r="AS370" s="736"/>
      <c r="AT370" s="736"/>
      <c r="AU370" s="736"/>
      <c r="AV370" s="736"/>
      <c r="AW370" s="736"/>
      <c r="AX370" s="1062"/>
      <c r="AY370" s="1044"/>
      <c r="AZ370"/>
      <c r="BA370"/>
      <c r="BB370"/>
      <c r="BC370"/>
      <c r="BD370"/>
      <c r="BE370"/>
      <c r="BF370"/>
      <c r="BG370"/>
    </row>
    <row r="371" spans="1:59" ht="30" customHeight="1" thickBot="1">
      <c r="A371" s="1078"/>
      <c r="B371" s="1016"/>
      <c r="C371" s="1017"/>
      <c r="D371" s="1017"/>
      <c r="E371" s="1017"/>
      <c r="F371" s="1018"/>
      <c r="G371" s="1019"/>
      <c r="H371" s="1019"/>
      <c r="I371" s="1019"/>
      <c r="J371" s="1019"/>
      <c r="K371" s="1019"/>
      <c r="L371" s="1020"/>
      <c r="M371" s="1021"/>
      <c r="N371" s="996"/>
      <c r="O371" s="981"/>
      <c r="P371" s="1065"/>
      <c r="Q371" s="1068"/>
      <c r="R371" s="1071"/>
      <c r="S371" s="1074"/>
      <c r="T371" s="990"/>
      <c r="U371" s="1074"/>
      <c r="V371" s="990"/>
      <c r="W371" s="1074"/>
      <c r="X371" s="990"/>
      <c r="Y371" s="1074"/>
      <c r="Z371" s="990"/>
      <c r="AA371" s="990"/>
      <c r="AB371" s="990"/>
      <c r="AC371" s="993"/>
      <c r="AD371" s="984"/>
      <c r="AE371" s="987"/>
      <c r="AF371" s="1050"/>
      <c r="AG371" s="984"/>
      <c r="AH371" s="1053"/>
      <c r="AI371" s="1050"/>
      <c r="AJ371" s="1050"/>
      <c r="AK371" s="1056"/>
      <c r="AL371" s="1059"/>
      <c r="AM371" s="573" t="str">
        <f t="shared" ref="AM371" si="266">IF(P368="","",
IF(OR(AF368="",
AND(AG368&lt;&gt;"",AH368=""),
AND(P368&lt;&gt;"",AI368=""),
AND(P368&lt;&gt;"処遇改善加算Ⅳ",AJ368=""),
AND(OR(P368="処遇改善加算Ⅰ",P368="処遇改善加算Ⅱ"),AU368="対象",AK368=""),
AND(P368="処遇改善加算Ⅰ",AL368="")),
"！記入が必要な欄（オレンジ色のセル）に空欄があります。空欄を埋めてください。",""))</f>
        <v/>
      </c>
      <c r="AN371" s="326"/>
      <c r="AO371" s="1045"/>
      <c r="AP371" s="1061"/>
      <c r="AQ371" s="1060"/>
      <c r="AR371" s="736"/>
      <c r="AS371" s="736"/>
      <c r="AT371" s="736"/>
      <c r="AU371" s="736"/>
      <c r="AV371" s="736"/>
      <c r="AW371" s="736"/>
      <c r="AX371" s="1062"/>
      <c r="AY371" s="1045"/>
      <c r="AZ371"/>
      <c r="BA371"/>
      <c r="BB371"/>
      <c r="BC371"/>
      <c r="BD371"/>
      <c r="BE371"/>
      <c r="BF371"/>
      <c r="BG371"/>
    </row>
    <row r="372" spans="1:59" ht="30" customHeight="1">
      <c r="A372" s="1075">
        <v>91</v>
      </c>
      <c r="B372" s="999" t="str">
        <f>IF(基本情報入力シート!B129="", "",基本情報入力シート!B129)</f>
        <v/>
      </c>
      <c r="C372" s="1000"/>
      <c r="D372" s="1000"/>
      <c r="E372" s="1000"/>
      <c r="F372" s="1001"/>
      <c r="G372" s="1007" t="str">
        <f>IF(基本情報入力シート!L129="", "",基本情報入力シート!L129)</f>
        <v/>
      </c>
      <c r="H372" s="1007" t="str">
        <f>IF(基本情報入力シート!Q129="", "",基本情報入力シート!Q129)</f>
        <v/>
      </c>
      <c r="I372" s="1007" t="str">
        <f>IF(基本情報入力シート!V129="", "",基本情報入力シート!V129)</f>
        <v/>
      </c>
      <c r="J372" s="1007" t="str">
        <f>IF(基本情報入力シート!W129="", "",基本情報入力シート!W129)</f>
        <v/>
      </c>
      <c r="K372" s="1007" t="str">
        <f>IF(基本情報入力シート!X129="", "",基本情報入力シート!X129)</f>
        <v/>
      </c>
      <c r="L372" s="1010" t="str">
        <f>IF(基本情報入力シート!AC129=0, "",基本情報入力シート!AC129)</f>
        <v/>
      </c>
      <c r="M372" s="1013"/>
      <c r="N372" s="994"/>
      <c r="O372" s="979" t="str">
        <f>IFERROR(VLOOKUP(K372,【参考】数式用２!$A$2:$AD$50,MATCH(N372,【参考】数式用２!$C$4:$AD$4,0)+2,0),"")</f>
        <v/>
      </c>
      <c r="P372" s="1063"/>
      <c r="Q372" s="1066" t="str">
        <f>IFERROR(VLOOKUP(K372,【参考】数式用２!$A$2:$AC$50,MATCH(P372,【参考】数式用２!$C$4:$AC$4,0)+2,0),"")</f>
        <v/>
      </c>
      <c r="R372" s="1069" t="s">
        <v>141</v>
      </c>
      <c r="S372" s="1072"/>
      <c r="T372" s="988" t="s">
        <v>217</v>
      </c>
      <c r="U372" s="1072"/>
      <c r="V372" s="988" t="s">
        <v>218</v>
      </c>
      <c r="W372" s="1072"/>
      <c r="X372" s="988" t="s">
        <v>217</v>
      </c>
      <c r="Y372" s="1072"/>
      <c r="Z372" s="988" t="s">
        <v>219</v>
      </c>
      <c r="AA372" s="988" t="s">
        <v>72</v>
      </c>
      <c r="AB372" s="988" t="str">
        <f>IF(S372&gt;=1,(W372*12+Y372)-(S372*12+U372)+1,"")</f>
        <v/>
      </c>
      <c r="AC372" s="991" t="s">
        <v>220</v>
      </c>
      <c r="AD372" s="982" t="str">
        <f>IFERROR(ROUNDDOWN(ROUND(L372*Q372,0),0)*AB372,"")</f>
        <v/>
      </c>
      <c r="AE372" s="985" t="str">
        <f>IFERROR(ROUNDDOWN(ROUNDDOWN(ROUND(L372*VLOOKUP(K372,【参考】数式用２!$A$2:$AC$50,MATCH("処遇改善加算Ⅳ",【参考】数式用２!$C$4:$O$4,0)+2,0),0),0)*AB372*0.5,0), "")</f>
        <v/>
      </c>
      <c r="AF372" s="1048"/>
      <c r="AG372" s="982" t="str">
        <f>IF(AND(AQ372&lt;&gt;"対象外", P372&lt;&gt;""),ROUNDDOWN(ROUND(L372*VLOOKUP(K372,【参考】数式用２!$A$2:$K$50,MATCH("ベア加算あり",【参考】数式用２!$C$4:$K$4,0)+2,0),0),0)*AB372,"")</f>
        <v/>
      </c>
      <c r="AH372" s="1051"/>
      <c r="AI372" s="1048"/>
      <c r="AJ372" s="1048"/>
      <c r="AK372" s="1054"/>
      <c r="AL372" s="1057"/>
      <c r="AM372" s="572" t="str">
        <f t="shared" ref="AM372" si="267">IF(Q372="","",IF(Q372&lt;O372,"！加算の要件上は問題ありませんが、令和６年度末の加算率と比較して、令和７年度の加算率が低くなっています。",""))</f>
        <v/>
      </c>
      <c r="AN372" s="326"/>
      <c r="AO372" s="1043" t="str">
        <f>IF(K372&lt;&gt;"","Q列に色付け","")</f>
        <v/>
      </c>
      <c r="AP372" s="1061" t="str">
        <f>IF(AND(AE372&lt;&gt;0,AE372&lt;&gt;""),IF(AF372="○","入力済","未入力"),"")</f>
        <v/>
      </c>
      <c r="AQ372" s="976" t="str">
        <f>IFERROR((VLOOKUP(N372, 【参考】数式用２!$BE$5:$BE$13, 1,FALSE)), "対象外")</f>
        <v>対象外</v>
      </c>
      <c r="AR372" s="736" t="str">
        <f>IF(AG372&lt;&gt;"",IF(AH372="○","入力済","未入力"),"")</f>
        <v/>
      </c>
      <c r="AS372" s="736" t="str">
        <f>IF(AND(P372&lt;&gt;"", AI372=""), "未入力", "入力済")</f>
        <v>入力済</v>
      </c>
      <c r="AT372" s="736" t="str">
        <f>IF(AND(P372&lt;&gt;"", P372&lt;&gt;"処遇改善加算Ⅳ", AJ372=""), "未入力", "入力済")</f>
        <v>入力済</v>
      </c>
      <c r="AU372" s="736" t="str">
        <f>IFERROR(VLOOKUP(K372, 【参考】数式用２!$BB$5:$BC$50, 2, FALSE), "")</f>
        <v/>
      </c>
      <c r="AV372" s="736" t="str">
        <f>IF(AND(P372&lt;&gt;"処遇改善加算Ⅲ",P372&lt;&gt;"処遇改善加算Ⅳ", P372&lt;&gt;"", AU372&lt;&gt;"対象外"), 1,"")</f>
        <v/>
      </c>
      <c r="AW372" s="736" t="str">
        <f>IFERROR("_"&amp;VLOOKUP(K372, 【参考】数式用２!$AG$2:$AH$50, 2, FALSE), "")</f>
        <v/>
      </c>
      <c r="AX372" s="1062" t="str">
        <f>IF(AND(P372="処遇改善加算Ⅰ", AL372=""), "未入力","入力済")</f>
        <v>入力済</v>
      </c>
      <c r="AY372" s="1043" t="str">
        <f>G372</f>
        <v/>
      </c>
      <c r="AZ372"/>
      <c r="BA372"/>
      <c r="BB372"/>
      <c r="BC372"/>
      <c r="BD372"/>
      <c r="BE372"/>
      <c r="BF372"/>
      <c r="BG372"/>
    </row>
    <row r="373" spans="1:59" ht="14.4" customHeight="1">
      <c r="A373" s="1076"/>
      <c r="B373" s="1002"/>
      <c r="C373" s="978"/>
      <c r="D373" s="978"/>
      <c r="E373" s="978"/>
      <c r="F373" s="1003"/>
      <c r="G373" s="1008"/>
      <c r="H373" s="1008"/>
      <c r="I373" s="1008"/>
      <c r="J373" s="1008"/>
      <c r="K373" s="1008"/>
      <c r="L373" s="1011"/>
      <c r="M373" s="1014"/>
      <c r="N373" s="995"/>
      <c r="O373" s="980"/>
      <c r="P373" s="1064"/>
      <c r="Q373" s="1067"/>
      <c r="R373" s="1070"/>
      <c r="S373" s="1073"/>
      <c r="T373" s="989"/>
      <c r="U373" s="1073"/>
      <c r="V373" s="989"/>
      <c r="W373" s="1073"/>
      <c r="X373" s="989"/>
      <c r="Y373" s="1073"/>
      <c r="Z373" s="989"/>
      <c r="AA373" s="989"/>
      <c r="AB373" s="989"/>
      <c r="AC373" s="992"/>
      <c r="AD373" s="983"/>
      <c r="AE373" s="986"/>
      <c r="AF373" s="1049"/>
      <c r="AG373" s="983"/>
      <c r="AH373" s="1052"/>
      <c r="AI373" s="1049"/>
      <c r="AJ373" s="1049"/>
      <c r="AK373" s="1055"/>
      <c r="AL373" s="1058"/>
      <c r="AM373" s="1046" t="str">
        <f t="shared" ref="AM373" si="268">IF(AND(P372&lt;&gt;"", OR(W372&lt;&gt;8,Y372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3" s="326"/>
      <c r="AO373" s="1044"/>
      <c r="AP373" s="1061"/>
      <c r="AQ373" s="977"/>
      <c r="AR373" s="736"/>
      <c r="AS373" s="736"/>
      <c r="AT373" s="736"/>
      <c r="AU373" s="736"/>
      <c r="AV373" s="736"/>
      <c r="AW373" s="736"/>
      <c r="AX373" s="1062"/>
      <c r="AY373" s="1044"/>
      <c r="AZ373"/>
      <c r="BA373"/>
      <c r="BB373"/>
      <c r="BC373"/>
      <c r="BD373"/>
      <c r="BE373"/>
      <c r="BF373"/>
      <c r="BG373"/>
    </row>
    <row r="374" spans="1:59" ht="14.4" customHeight="1">
      <c r="A374" s="1077"/>
      <c r="B374" s="1002"/>
      <c r="C374" s="978"/>
      <c r="D374" s="978"/>
      <c r="E374" s="978"/>
      <c r="F374" s="1003"/>
      <c r="G374" s="1008"/>
      <c r="H374" s="1008"/>
      <c r="I374" s="1008"/>
      <c r="J374" s="1008"/>
      <c r="K374" s="1008"/>
      <c r="L374" s="1011"/>
      <c r="M374" s="1014"/>
      <c r="N374" s="995"/>
      <c r="O374" s="980"/>
      <c r="P374" s="1064"/>
      <c r="Q374" s="1067"/>
      <c r="R374" s="1070"/>
      <c r="S374" s="1073"/>
      <c r="T374" s="989"/>
      <c r="U374" s="1073"/>
      <c r="V374" s="989"/>
      <c r="W374" s="1073"/>
      <c r="X374" s="989"/>
      <c r="Y374" s="1073"/>
      <c r="Z374" s="989"/>
      <c r="AA374" s="989"/>
      <c r="AB374" s="989"/>
      <c r="AC374" s="992"/>
      <c r="AD374" s="983"/>
      <c r="AE374" s="986"/>
      <c r="AF374" s="1049"/>
      <c r="AG374" s="983"/>
      <c r="AH374" s="1052"/>
      <c r="AI374" s="1049"/>
      <c r="AJ374" s="1049"/>
      <c r="AK374" s="1055"/>
      <c r="AL374" s="1058"/>
      <c r="AM374" s="1047"/>
      <c r="AN374" s="326"/>
      <c r="AO374" s="1044"/>
      <c r="AP374" s="1061"/>
      <c r="AQ374" s="977"/>
      <c r="AR374" s="736"/>
      <c r="AS374" s="736"/>
      <c r="AT374" s="736"/>
      <c r="AU374" s="736"/>
      <c r="AV374" s="736"/>
      <c r="AW374" s="736"/>
      <c r="AX374" s="1062"/>
      <c r="AY374" s="1044"/>
      <c r="AZ374"/>
      <c r="BA374"/>
      <c r="BB374"/>
      <c r="BC374"/>
      <c r="BD374"/>
      <c r="BE374"/>
      <c r="BF374"/>
      <c r="BG374"/>
    </row>
    <row r="375" spans="1:59" ht="30" customHeight="1" thickBot="1">
      <c r="A375" s="1078"/>
      <c r="B375" s="1016"/>
      <c r="C375" s="1017"/>
      <c r="D375" s="1017"/>
      <c r="E375" s="1017"/>
      <c r="F375" s="1018"/>
      <c r="G375" s="1019"/>
      <c r="H375" s="1019"/>
      <c r="I375" s="1019"/>
      <c r="J375" s="1019"/>
      <c r="K375" s="1019"/>
      <c r="L375" s="1020"/>
      <c r="M375" s="1021"/>
      <c r="N375" s="996"/>
      <c r="O375" s="981"/>
      <c r="P375" s="1065"/>
      <c r="Q375" s="1068"/>
      <c r="R375" s="1071"/>
      <c r="S375" s="1074"/>
      <c r="T375" s="990"/>
      <c r="U375" s="1074"/>
      <c r="V375" s="990"/>
      <c r="W375" s="1074"/>
      <c r="X375" s="990"/>
      <c r="Y375" s="1074"/>
      <c r="Z375" s="990"/>
      <c r="AA375" s="990"/>
      <c r="AB375" s="990"/>
      <c r="AC375" s="993"/>
      <c r="AD375" s="984"/>
      <c r="AE375" s="987"/>
      <c r="AF375" s="1050"/>
      <c r="AG375" s="984"/>
      <c r="AH375" s="1053"/>
      <c r="AI375" s="1050"/>
      <c r="AJ375" s="1050"/>
      <c r="AK375" s="1056"/>
      <c r="AL375" s="1059"/>
      <c r="AM375" s="573" t="str">
        <f t="shared" ref="AM375" si="269">IF(P372="","",
IF(OR(AF372="",
AND(AG372&lt;&gt;"",AH372=""),
AND(P372&lt;&gt;"",AI372=""),
AND(P372&lt;&gt;"処遇改善加算Ⅳ",AJ372=""),
AND(OR(P372="処遇改善加算Ⅰ",P372="処遇改善加算Ⅱ"),AU372="対象",AK372=""),
AND(P372="処遇改善加算Ⅰ",AL372="")),
"！記入が必要な欄（オレンジ色のセル）に空欄があります。空欄を埋めてください。",""))</f>
        <v/>
      </c>
      <c r="AN375" s="326"/>
      <c r="AO375" s="1045"/>
      <c r="AP375" s="1061"/>
      <c r="AQ375" s="1060"/>
      <c r="AR375" s="736"/>
      <c r="AS375" s="736"/>
      <c r="AT375" s="736"/>
      <c r="AU375" s="736"/>
      <c r="AV375" s="736"/>
      <c r="AW375" s="736"/>
      <c r="AX375" s="1062"/>
      <c r="AY375" s="1045"/>
      <c r="AZ375"/>
      <c r="BA375"/>
      <c r="BB375"/>
      <c r="BC375"/>
      <c r="BD375"/>
      <c r="BE375"/>
      <c r="BF375"/>
      <c r="BG375"/>
    </row>
    <row r="376" spans="1:59" ht="30" customHeight="1">
      <c r="A376" s="1075">
        <v>92</v>
      </c>
      <c r="B376" s="999" t="str">
        <f>IF(基本情報入力シート!B130="", "",基本情報入力シート!B130)</f>
        <v/>
      </c>
      <c r="C376" s="1000"/>
      <c r="D376" s="1000"/>
      <c r="E376" s="1000"/>
      <c r="F376" s="1001"/>
      <c r="G376" s="1007" t="str">
        <f>IF(基本情報入力シート!L130="", "",基本情報入力シート!L130)</f>
        <v/>
      </c>
      <c r="H376" s="1007" t="str">
        <f>IF(基本情報入力シート!Q130="", "",基本情報入力シート!Q130)</f>
        <v/>
      </c>
      <c r="I376" s="1007" t="str">
        <f>IF(基本情報入力シート!V130="", "",基本情報入力シート!V130)</f>
        <v/>
      </c>
      <c r="J376" s="1007" t="str">
        <f>IF(基本情報入力シート!W130="", "",基本情報入力シート!W130)</f>
        <v/>
      </c>
      <c r="K376" s="1007" t="str">
        <f>IF(基本情報入力シート!X130="", "",基本情報入力シート!X130)</f>
        <v/>
      </c>
      <c r="L376" s="1010" t="str">
        <f>IF(基本情報入力シート!AC130=0, "",基本情報入力シート!AC130)</f>
        <v/>
      </c>
      <c r="M376" s="1013"/>
      <c r="N376" s="994"/>
      <c r="O376" s="979" t="str">
        <f>IFERROR(VLOOKUP(K376,【参考】数式用２!$A$2:$AD$50,MATCH(N376,【参考】数式用２!$C$4:$AD$4,0)+2,0),"")</f>
        <v/>
      </c>
      <c r="P376" s="1063"/>
      <c r="Q376" s="1066" t="str">
        <f>IFERROR(VLOOKUP(K376,【参考】数式用２!$A$2:$AC$50,MATCH(P376,【参考】数式用２!$C$4:$AC$4,0)+2,0),"")</f>
        <v/>
      </c>
      <c r="R376" s="1069" t="s">
        <v>141</v>
      </c>
      <c r="S376" s="1072"/>
      <c r="T376" s="988" t="s">
        <v>217</v>
      </c>
      <c r="U376" s="1072"/>
      <c r="V376" s="988" t="s">
        <v>218</v>
      </c>
      <c r="W376" s="1072"/>
      <c r="X376" s="988" t="s">
        <v>217</v>
      </c>
      <c r="Y376" s="1072"/>
      <c r="Z376" s="988" t="s">
        <v>219</v>
      </c>
      <c r="AA376" s="988" t="s">
        <v>72</v>
      </c>
      <c r="AB376" s="988" t="str">
        <f>IF(S376&gt;=1,(W376*12+Y376)-(S376*12+U376)+1,"")</f>
        <v/>
      </c>
      <c r="AC376" s="991" t="s">
        <v>220</v>
      </c>
      <c r="AD376" s="982" t="str">
        <f>IFERROR(ROUNDDOWN(ROUND(L376*Q376,0),0)*AB376,"")</f>
        <v/>
      </c>
      <c r="AE376" s="985" t="str">
        <f>IFERROR(ROUNDDOWN(ROUNDDOWN(ROUND(L376*VLOOKUP(K376,【参考】数式用２!$A$2:$AC$50,MATCH("処遇改善加算Ⅳ",【参考】数式用２!$C$4:$O$4,0)+2,0),0),0)*AB376*0.5,0), "")</f>
        <v/>
      </c>
      <c r="AF376" s="1048"/>
      <c r="AG376" s="982" t="str">
        <f>IF(AND(AQ376&lt;&gt;"対象外", P376&lt;&gt;""),ROUNDDOWN(ROUND(L376*VLOOKUP(K376,【参考】数式用２!$A$2:$K$50,MATCH("ベア加算あり",【参考】数式用２!$C$4:$K$4,0)+2,0),0),0)*AB376,"")</f>
        <v/>
      </c>
      <c r="AH376" s="1051"/>
      <c r="AI376" s="1048"/>
      <c r="AJ376" s="1048"/>
      <c r="AK376" s="1054"/>
      <c r="AL376" s="1057"/>
      <c r="AM376" s="572" t="str">
        <f t="shared" ref="AM376" si="270">IF(Q376="","",IF(Q376&lt;O376,"！加算の要件上は問題ありませんが、令和６年度末の加算率と比較して、令和７年度の加算率が低くなっています。",""))</f>
        <v/>
      </c>
      <c r="AN376" s="326"/>
      <c r="AO376" s="1043" t="str">
        <f>IF(K376&lt;&gt;"","Q列に色付け","")</f>
        <v/>
      </c>
      <c r="AP376" s="1061" t="str">
        <f>IF(AND(AE376&lt;&gt;0,AE376&lt;&gt;""),IF(AF376="○","入力済","未入力"),"")</f>
        <v/>
      </c>
      <c r="AQ376" s="976" t="str">
        <f>IFERROR((VLOOKUP(N376, 【参考】数式用２!$BE$5:$BE$13, 1,FALSE)), "対象外")</f>
        <v>対象外</v>
      </c>
      <c r="AR376" s="736" t="str">
        <f>IF(AG376&lt;&gt;"",IF(AH376="○","入力済","未入力"),"")</f>
        <v/>
      </c>
      <c r="AS376" s="736" t="str">
        <f>IF(AND(P376&lt;&gt;"", AI376=""), "未入力", "入力済")</f>
        <v>入力済</v>
      </c>
      <c r="AT376" s="736" t="str">
        <f>IF(AND(P376&lt;&gt;"", P376&lt;&gt;"処遇改善加算Ⅳ", AJ376=""), "未入力", "入力済")</f>
        <v>入力済</v>
      </c>
      <c r="AU376" s="736" t="str">
        <f>IFERROR(VLOOKUP(K376, 【参考】数式用２!$BB$5:$BC$50, 2, FALSE), "")</f>
        <v/>
      </c>
      <c r="AV376" s="736" t="str">
        <f>IF(AND(P376&lt;&gt;"処遇改善加算Ⅲ",P376&lt;&gt;"処遇改善加算Ⅳ", P376&lt;&gt;"", AU376&lt;&gt;"対象外"), 1,"")</f>
        <v/>
      </c>
      <c r="AW376" s="736" t="str">
        <f>IFERROR("_"&amp;VLOOKUP(K376, 【参考】数式用２!$AG$2:$AH$50, 2, FALSE), "")</f>
        <v/>
      </c>
      <c r="AX376" s="1062" t="str">
        <f>IF(AND(P376="処遇改善加算Ⅰ", AL376=""), "未入力","入力済")</f>
        <v>入力済</v>
      </c>
      <c r="AY376" s="1043" t="str">
        <f>G376</f>
        <v/>
      </c>
      <c r="AZ376"/>
      <c r="BA376"/>
      <c r="BB376"/>
      <c r="BC376"/>
      <c r="BD376"/>
      <c r="BE376"/>
      <c r="BF376"/>
      <c r="BG376"/>
    </row>
    <row r="377" spans="1:59" ht="14.4" customHeight="1">
      <c r="A377" s="1076"/>
      <c r="B377" s="1002"/>
      <c r="C377" s="978"/>
      <c r="D377" s="978"/>
      <c r="E377" s="978"/>
      <c r="F377" s="1003"/>
      <c r="G377" s="1008"/>
      <c r="H377" s="1008"/>
      <c r="I377" s="1008"/>
      <c r="J377" s="1008"/>
      <c r="K377" s="1008"/>
      <c r="L377" s="1011"/>
      <c r="M377" s="1014"/>
      <c r="N377" s="995"/>
      <c r="O377" s="980"/>
      <c r="P377" s="1064"/>
      <c r="Q377" s="1067"/>
      <c r="R377" s="1070"/>
      <c r="S377" s="1073"/>
      <c r="T377" s="989"/>
      <c r="U377" s="1073"/>
      <c r="V377" s="989"/>
      <c r="W377" s="1073"/>
      <c r="X377" s="989"/>
      <c r="Y377" s="1073"/>
      <c r="Z377" s="989"/>
      <c r="AA377" s="989"/>
      <c r="AB377" s="989"/>
      <c r="AC377" s="992"/>
      <c r="AD377" s="983"/>
      <c r="AE377" s="986"/>
      <c r="AF377" s="1049"/>
      <c r="AG377" s="983"/>
      <c r="AH377" s="1052"/>
      <c r="AI377" s="1049"/>
      <c r="AJ377" s="1049"/>
      <c r="AK377" s="1055"/>
      <c r="AL377" s="1058"/>
      <c r="AM377" s="1046" t="str">
        <f t="shared" ref="AM377" si="271">IF(AND(P376&lt;&gt;"", OR(W376&lt;&gt;8,Y376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77" s="326"/>
      <c r="AO377" s="1044"/>
      <c r="AP377" s="1061"/>
      <c r="AQ377" s="977"/>
      <c r="AR377" s="736"/>
      <c r="AS377" s="736"/>
      <c r="AT377" s="736"/>
      <c r="AU377" s="736"/>
      <c r="AV377" s="736"/>
      <c r="AW377" s="736"/>
      <c r="AX377" s="1062"/>
      <c r="AY377" s="1044"/>
      <c r="AZ377"/>
      <c r="BA377"/>
      <c r="BB377"/>
      <c r="BC377"/>
      <c r="BD377"/>
      <c r="BE377"/>
      <c r="BF377"/>
      <c r="BG377"/>
    </row>
    <row r="378" spans="1:59" ht="14.4" customHeight="1">
      <c r="A378" s="1077"/>
      <c r="B378" s="1002"/>
      <c r="C378" s="978"/>
      <c r="D378" s="978"/>
      <c r="E378" s="978"/>
      <c r="F378" s="1003"/>
      <c r="G378" s="1008"/>
      <c r="H378" s="1008"/>
      <c r="I378" s="1008"/>
      <c r="J378" s="1008"/>
      <c r="K378" s="1008"/>
      <c r="L378" s="1011"/>
      <c r="M378" s="1014"/>
      <c r="N378" s="995"/>
      <c r="O378" s="980"/>
      <c r="P378" s="1064"/>
      <c r="Q378" s="1067"/>
      <c r="R378" s="1070"/>
      <c r="S378" s="1073"/>
      <c r="T378" s="989"/>
      <c r="U378" s="1073"/>
      <c r="V378" s="989"/>
      <c r="W378" s="1073"/>
      <c r="X378" s="989"/>
      <c r="Y378" s="1073"/>
      <c r="Z378" s="989"/>
      <c r="AA378" s="989"/>
      <c r="AB378" s="989"/>
      <c r="AC378" s="992"/>
      <c r="AD378" s="983"/>
      <c r="AE378" s="986"/>
      <c r="AF378" s="1049"/>
      <c r="AG378" s="983"/>
      <c r="AH378" s="1052"/>
      <c r="AI378" s="1049"/>
      <c r="AJ378" s="1049"/>
      <c r="AK378" s="1055"/>
      <c r="AL378" s="1058"/>
      <c r="AM378" s="1047"/>
      <c r="AN378" s="326"/>
      <c r="AO378" s="1044"/>
      <c r="AP378" s="1061"/>
      <c r="AQ378" s="977"/>
      <c r="AR378" s="736"/>
      <c r="AS378" s="736"/>
      <c r="AT378" s="736"/>
      <c r="AU378" s="736"/>
      <c r="AV378" s="736"/>
      <c r="AW378" s="736"/>
      <c r="AX378" s="1062"/>
      <c r="AY378" s="1044"/>
      <c r="AZ378"/>
      <c r="BA378"/>
      <c r="BB378"/>
      <c r="BC378"/>
      <c r="BD378"/>
      <c r="BE378"/>
      <c r="BF378"/>
      <c r="BG378"/>
    </row>
    <row r="379" spans="1:59" ht="30" customHeight="1" thickBot="1">
      <c r="A379" s="1078"/>
      <c r="B379" s="1016"/>
      <c r="C379" s="1017"/>
      <c r="D379" s="1017"/>
      <c r="E379" s="1017"/>
      <c r="F379" s="1018"/>
      <c r="G379" s="1019"/>
      <c r="H379" s="1019"/>
      <c r="I379" s="1019"/>
      <c r="J379" s="1019"/>
      <c r="K379" s="1019"/>
      <c r="L379" s="1020"/>
      <c r="M379" s="1021"/>
      <c r="N379" s="996"/>
      <c r="O379" s="981"/>
      <c r="P379" s="1065"/>
      <c r="Q379" s="1068"/>
      <c r="R379" s="1071"/>
      <c r="S379" s="1074"/>
      <c r="T379" s="990"/>
      <c r="U379" s="1074"/>
      <c r="V379" s="990"/>
      <c r="W379" s="1074"/>
      <c r="X379" s="990"/>
      <c r="Y379" s="1074"/>
      <c r="Z379" s="990"/>
      <c r="AA379" s="990"/>
      <c r="AB379" s="990"/>
      <c r="AC379" s="993"/>
      <c r="AD379" s="984"/>
      <c r="AE379" s="987"/>
      <c r="AF379" s="1050"/>
      <c r="AG379" s="984"/>
      <c r="AH379" s="1053"/>
      <c r="AI379" s="1050"/>
      <c r="AJ379" s="1050"/>
      <c r="AK379" s="1056"/>
      <c r="AL379" s="1059"/>
      <c r="AM379" s="573" t="str">
        <f t="shared" ref="AM379" si="272">IF(P376="","",
IF(OR(AF376="",
AND(AG376&lt;&gt;"",AH376=""),
AND(P376&lt;&gt;"",AI376=""),
AND(P376&lt;&gt;"処遇改善加算Ⅳ",AJ376=""),
AND(OR(P376="処遇改善加算Ⅰ",P376="処遇改善加算Ⅱ"),AU376="対象",AK376=""),
AND(P376="処遇改善加算Ⅰ",AL376="")),
"！記入が必要な欄（オレンジ色のセル）に空欄があります。空欄を埋めてください。",""))</f>
        <v/>
      </c>
      <c r="AN379" s="326"/>
      <c r="AO379" s="1045"/>
      <c r="AP379" s="1061"/>
      <c r="AQ379" s="1060"/>
      <c r="AR379" s="736"/>
      <c r="AS379" s="736"/>
      <c r="AT379" s="736"/>
      <c r="AU379" s="736"/>
      <c r="AV379" s="736"/>
      <c r="AW379" s="736"/>
      <c r="AX379" s="1062"/>
      <c r="AY379" s="1045"/>
      <c r="AZ379"/>
      <c r="BA379"/>
      <c r="BB379"/>
      <c r="BC379"/>
      <c r="BD379"/>
      <c r="BE379"/>
      <c r="BF379"/>
      <c r="BG379"/>
    </row>
    <row r="380" spans="1:59" ht="30" customHeight="1">
      <c r="A380" s="1075">
        <v>93</v>
      </c>
      <c r="B380" s="999" t="str">
        <f>IF(基本情報入力シート!B131="", "",基本情報入力シート!B131)</f>
        <v/>
      </c>
      <c r="C380" s="1000"/>
      <c r="D380" s="1000"/>
      <c r="E380" s="1000"/>
      <c r="F380" s="1001"/>
      <c r="G380" s="1007" t="str">
        <f>IF(基本情報入力シート!L131="", "",基本情報入力シート!L131)</f>
        <v/>
      </c>
      <c r="H380" s="1007" t="str">
        <f>IF(基本情報入力シート!Q131="", "",基本情報入力シート!Q131)</f>
        <v/>
      </c>
      <c r="I380" s="1007" t="str">
        <f>IF(基本情報入力シート!V131="", "",基本情報入力シート!V131)</f>
        <v/>
      </c>
      <c r="J380" s="1007" t="str">
        <f>IF(基本情報入力シート!W131="", "",基本情報入力シート!W131)</f>
        <v/>
      </c>
      <c r="K380" s="1007" t="str">
        <f>IF(基本情報入力シート!X131="", "",基本情報入力シート!X131)</f>
        <v/>
      </c>
      <c r="L380" s="1010" t="str">
        <f>IF(基本情報入力シート!AC131=0, "",基本情報入力シート!AC131)</f>
        <v/>
      </c>
      <c r="M380" s="1013"/>
      <c r="N380" s="994"/>
      <c r="O380" s="979" t="str">
        <f>IFERROR(VLOOKUP(K380,【参考】数式用２!$A$2:$AD$50,MATCH(N380,【参考】数式用２!$C$4:$AD$4,0)+2,0),"")</f>
        <v/>
      </c>
      <c r="P380" s="1063"/>
      <c r="Q380" s="1066" t="str">
        <f>IFERROR(VLOOKUP(K380,【参考】数式用２!$A$2:$AC$50,MATCH(P380,【参考】数式用２!$C$4:$AC$4,0)+2,0),"")</f>
        <v/>
      </c>
      <c r="R380" s="1069" t="s">
        <v>141</v>
      </c>
      <c r="S380" s="1072"/>
      <c r="T380" s="988" t="s">
        <v>217</v>
      </c>
      <c r="U380" s="1072"/>
      <c r="V380" s="988" t="s">
        <v>218</v>
      </c>
      <c r="W380" s="1072"/>
      <c r="X380" s="988" t="s">
        <v>217</v>
      </c>
      <c r="Y380" s="1072"/>
      <c r="Z380" s="988" t="s">
        <v>219</v>
      </c>
      <c r="AA380" s="988" t="s">
        <v>72</v>
      </c>
      <c r="AB380" s="988" t="str">
        <f>IF(S380&gt;=1,(W380*12+Y380)-(S380*12+U380)+1,"")</f>
        <v/>
      </c>
      <c r="AC380" s="991" t="s">
        <v>220</v>
      </c>
      <c r="AD380" s="982" t="str">
        <f>IFERROR(ROUNDDOWN(ROUND(L380*Q380,0),0)*AB380,"")</f>
        <v/>
      </c>
      <c r="AE380" s="985" t="str">
        <f>IFERROR(ROUNDDOWN(ROUNDDOWN(ROUND(L380*VLOOKUP(K380,【参考】数式用２!$A$2:$AC$50,MATCH("処遇改善加算Ⅳ",【参考】数式用２!$C$4:$O$4,0)+2,0),0),0)*AB380*0.5,0), "")</f>
        <v/>
      </c>
      <c r="AF380" s="1048"/>
      <c r="AG380" s="982" t="str">
        <f>IF(AND(AQ380&lt;&gt;"対象外", P380&lt;&gt;""),ROUNDDOWN(ROUND(L380*VLOOKUP(K380,【参考】数式用２!$A$2:$K$50,MATCH("ベア加算あり",【参考】数式用２!$C$4:$K$4,0)+2,0),0),0)*AB380,"")</f>
        <v/>
      </c>
      <c r="AH380" s="1051"/>
      <c r="AI380" s="1048"/>
      <c r="AJ380" s="1048"/>
      <c r="AK380" s="1054"/>
      <c r="AL380" s="1057"/>
      <c r="AM380" s="572" t="str">
        <f t="shared" ref="AM380" si="273">IF(Q380="","",IF(Q380&lt;O380,"！加算の要件上は問題ありませんが、令和６年度末の加算率と比較して、令和７年度の加算率が低くなっています。",""))</f>
        <v/>
      </c>
      <c r="AN380" s="326"/>
      <c r="AO380" s="1044" t="str">
        <f>IF(K380&lt;&gt;"","Q列に色付け","")</f>
        <v/>
      </c>
      <c r="AP380" s="1061" t="str">
        <f>IF(AND(AE380&lt;&gt;0,AE380&lt;&gt;""),IF(AF380="○","入力済","未入力"),"")</f>
        <v/>
      </c>
      <c r="AQ380" s="976" t="str">
        <f>IFERROR((VLOOKUP(N380, 【参考】数式用２!$BE$5:$BE$13, 1,FALSE)), "対象外")</f>
        <v>対象外</v>
      </c>
      <c r="AR380" s="736" t="str">
        <f>IF(AG380&lt;&gt;"",IF(AH380="○","入力済","未入力"),"")</f>
        <v/>
      </c>
      <c r="AS380" s="736" t="str">
        <f>IF(AND(P380&lt;&gt;"", AI380=""), "未入力", "入力済")</f>
        <v>入力済</v>
      </c>
      <c r="AT380" s="736" t="str">
        <f>IF(AND(P380&lt;&gt;"", P380&lt;&gt;"処遇改善加算Ⅳ", AJ380=""), "未入力", "入力済")</f>
        <v>入力済</v>
      </c>
      <c r="AU380" s="736" t="str">
        <f>IFERROR(VLOOKUP(K380, 【参考】数式用２!$BB$5:$BC$50, 2, FALSE), "")</f>
        <v/>
      </c>
      <c r="AV380" s="736" t="str">
        <f>IF(AND(P380&lt;&gt;"処遇改善加算Ⅲ",P380&lt;&gt;"処遇改善加算Ⅳ", P380&lt;&gt;"", AU380&lt;&gt;"対象外"), 1,"")</f>
        <v/>
      </c>
      <c r="AW380" s="736" t="str">
        <f>IFERROR("_"&amp;VLOOKUP(K380, 【参考】数式用２!$AG$2:$AH$50, 2, FALSE), "")</f>
        <v/>
      </c>
      <c r="AX380" s="1062" t="str">
        <f>IF(AND(P380="処遇改善加算Ⅰ", AL380=""), "未入力","入力済")</f>
        <v>入力済</v>
      </c>
      <c r="AY380" s="1043" t="str">
        <f>G380</f>
        <v/>
      </c>
      <c r="AZ380"/>
      <c r="BA380"/>
      <c r="BB380"/>
      <c r="BC380"/>
      <c r="BD380"/>
      <c r="BE380"/>
      <c r="BF380"/>
      <c r="BG380"/>
    </row>
    <row r="381" spans="1:59" ht="14.4" customHeight="1">
      <c r="A381" s="1076"/>
      <c r="B381" s="1002"/>
      <c r="C381" s="978"/>
      <c r="D381" s="978"/>
      <c r="E381" s="978"/>
      <c r="F381" s="1003"/>
      <c r="G381" s="1008"/>
      <c r="H381" s="1008"/>
      <c r="I381" s="1008"/>
      <c r="J381" s="1008"/>
      <c r="K381" s="1008"/>
      <c r="L381" s="1011"/>
      <c r="M381" s="1014"/>
      <c r="N381" s="995"/>
      <c r="O381" s="980"/>
      <c r="P381" s="1064"/>
      <c r="Q381" s="1067"/>
      <c r="R381" s="1070"/>
      <c r="S381" s="1073"/>
      <c r="T381" s="989"/>
      <c r="U381" s="1073"/>
      <c r="V381" s="989"/>
      <c r="W381" s="1073"/>
      <c r="X381" s="989"/>
      <c r="Y381" s="1073"/>
      <c r="Z381" s="989"/>
      <c r="AA381" s="989"/>
      <c r="AB381" s="989"/>
      <c r="AC381" s="992"/>
      <c r="AD381" s="983"/>
      <c r="AE381" s="986"/>
      <c r="AF381" s="1049"/>
      <c r="AG381" s="983"/>
      <c r="AH381" s="1052"/>
      <c r="AI381" s="1049"/>
      <c r="AJ381" s="1049"/>
      <c r="AK381" s="1055"/>
      <c r="AL381" s="1058"/>
      <c r="AM381" s="1046" t="str">
        <f t="shared" ref="AM381" si="274">IF(AND(P380&lt;&gt;"", OR(W380&lt;&gt;8,Y380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1" s="326"/>
      <c r="AO381" s="1044"/>
      <c r="AP381" s="1061"/>
      <c r="AQ381" s="977"/>
      <c r="AR381" s="736"/>
      <c r="AS381" s="736"/>
      <c r="AT381" s="736"/>
      <c r="AU381" s="736"/>
      <c r="AV381" s="736"/>
      <c r="AW381" s="736"/>
      <c r="AX381" s="1062"/>
      <c r="AY381" s="1044"/>
      <c r="AZ381"/>
      <c r="BA381"/>
      <c r="BB381"/>
      <c r="BC381"/>
      <c r="BD381"/>
      <c r="BE381"/>
      <c r="BF381"/>
      <c r="BG381"/>
    </row>
    <row r="382" spans="1:59" ht="14.4" customHeight="1">
      <c r="A382" s="1077"/>
      <c r="B382" s="1002"/>
      <c r="C382" s="978"/>
      <c r="D382" s="978"/>
      <c r="E382" s="978"/>
      <c r="F382" s="1003"/>
      <c r="G382" s="1008"/>
      <c r="H382" s="1008"/>
      <c r="I382" s="1008"/>
      <c r="J382" s="1008"/>
      <c r="K382" s="1008"/>
      <c r="L382" s="1011"/>
      <c r="M382" s="1014"/>
      <c r="N382" s="995"/>
      <c r="O382" s="980"/>
      <c r="P382" s="1064"/>
      <c r="Q382" s="1067"/>
      <c r="R382" s="1070"/>
      <c r="S382" s="1073"/>
      <c r="T382" s="989"/>
      <c r="U382" s="1073"/>
      <c r="V382" s="989"/>
      <c r="W382" s="1073"/>
      <c r="X382" s="989"/>
      <c r="Y382" s="1073"/>
      <c r="Z382" s="989"/>
      <c r="AA382" s="989"/>
      <c r="AB382" s="989"/>
      <c r="AC382" s="992"/>
      <c r="AD382" s="983"/>
      <c r="AE382" s="986"/>
      <c r="AF382" s="1049"/>
      <c r="AG382" s="983"/>
      <c r="AH382" s="1052"/>
      <c r="AI382" s="1049"/>
      <c r="AJ382" s="1049"/>
      <c r="AK382" s="1055"/>
      <c r="AL382" s="1058"/>
      <c r="AM382" s="1047"/>
      <c r="AN382" s="326"/>
      <c r="AO382" s="1044"/>
      <c r="AP382" s="1061"/>
      <c r="AQ382" s="977"/>
      <c r="AR382" s="736"/>
      <c r="AS382" s="736"/>
      <c r="AT382" s="736"/>
      <c r="AU382" s="736"/>
      <c r="AV382" s="736"/>
      <c r="AW382" s="736"/>
      <c r="AX382" s="1062"/>
      <c r="AY382" s="1044"/>
      <c r="AZ382"/>
      <c r="BA382"/>
      <c r="BB382"/>
      <c r="BC382"/>
      <c r="BD382"/>
      <c r="BE382"/>
      <c r="BF382"/>
      <c r="BG382"/>
    </row>
    <row r="383" spans="1:59" ht="30" customHeight="1" thickBot="1">
      <c r="A383" s="1078"/>
      <c r="B383" s="1016"/>
      <c r="C383" s="1017"/>
      <c r="D383" s="1017"/>
      <c r="E383" s="1017"/>
      <c r="F383" s="1018"/>
      <c r="G383" s="1019"/>
      <c r="H383" s="1019"/>
      <c r="I383" s="1019"/>
      <c r="J383" s="1019"/>
      <c r="K383" s="1019"/>
      <c r="L383" s="1020"/>
      <c r="M383" s="1021"/>
      <c r="N383" s="996"/>
      <c r="O383" s="981"/>
      <c r="P383" s="1065"/>
      <c r="Q383" s="1068"/>
      <c r="R383" s="1071"/>
      <c r="S383" s="1074"/>
      <c r="T383" s="990"/>
      <c r="U383" s="1074"/>
      <c r="V383" s="990"/>
      <c r="W383" s="1074"/>
      <c r="X383" s="990"/>
      <c r="Y383" s="1074"/>
      <c r="Z383" s="990"/>
      <c r="AA383" s="990"/>
      <c r="AB383" s="990"/>
      <c r="AC383" s="993"/>
      <c r="AD383" s="984"/>
      <c r="AE383" s="987"/>
      <c r="AF383" s="1050"/>
      <c r="AG383" s="984"/>
      <c r="AH383" s="1053"/>
      <c r="AI383" s="1050"/>
      <c r="AJ383" s="1050"/>
      <c r="AK383" s="1056"/>
      <c r="AL383" s="1059"/>
      <c r="AM383" s="573" t="str">
        <f t="shared" ref="AM383" si="275">IF(P380="","",
IF(OR(AF380="",
AND(AG380&lt;&gt;"",AH380=""),
AND(P380&lt;&gt;"",AI380=""),
AND(P380&lt;&gt;"処遇改善加算Ⅳ",AJ380=""),
AND(OR(P380="処遇改善加算Ⅰ",P380="処遇改善加算Ⅱ"),AU380="対象",AK380=""),
AND(P380="処遇改善加算Ⅰ",AL380="")),
"！記入が必要な欄（オレンジ色のセル）に空欄があります。空欄を埋めてください。",""))</f>
        <v/>
      </c>
      <c r="AN383" s="326"/>
      <c r="AO383" s="1045"/>
      <c r="AP383" s="1061"/>
      <c r="AQ383" s="1060"/>
      <c r="AR383" s="736"/>
      <c r="AS383" s="736"/>
      <c r="AT383" s="736"/>
      <c r="AU383" s="736"/>
      <c r="AV383" s="736"/>
      <c r="AW383" s="736"/>
      <c r="AX383" s="1062"/>
      <c r="AY383" s="1045"/>
      <c r="AZ383"/>
      <c r="BA383"/>
      <c r="BB383"/>
      <c r="BC383"/>
      <c r="BD383"/>
      <c r="BE383"/>
      <c r="BF383"/>
      <c r="BG383"/>
    </row>
    <row r="384" spans="1:59" ht="30" customHeight="1">
      <c r="A384" s="1075">
        <v>94</v>
      </c>
      <c r="B384" s="999" t="str">
        <f>IF(基本情報入力シート!B132="", "",基本情報入力シート!B132)</f>
        <v/>
      </c>
      <c r="C384" s="1000"/>
      <c r="D384" s="1000"/>
      <c r="E384" s="1000"/>
      <c r="F384" s="1001"/>
      <c r="G384" s="1007" t="str">
        <f>IF(基本情報入力シート!L132="", "",基本情報入力シート!L132)</f>
        <v/>
      </c>
      <c r="H384" s="1007" t="str">
        <f>IF(基本情報入力シート!Q132="", "",基本情報入力シート!Q132)</f>
        <v/>
      </c>
      <c r="I384" s="1007" t="str">
        <f>IF(基本情報入力シート!V132="", "",基本情報入力シート!V132)</f>
        <v/>
      </c>
      <c r="J384" s="1007" t="str">
        <f>IF(基本情報入力シート!W132="", "",基本情報入力シート!W132)</f>
        <v/>
      </c>
      <c r="K384" s="1007" t="str">
        <f>IF(基本情報入力シート!X132="", "",基本情報入力シート!X132)</f>
        <v/>
      </c>
      <c r="L384" s="1010" t="str">
        <f>IF(基本情報入力シート!AC132=0, "",基本情報入力シート!AC132)</f>
        <v/>
      </c>
      <c r="M384" s="1013"/>
      <c r="N384" s="994"/>
      <c r="O384" s="979" t="str">
        <f>IFERROR(VLOOKUP(K384,【参考】数式用２!$A$2:$AD$50,MATCH(N384,【参考】数式用２!$C$4:$AD$4,0)+2,0),"")</f>
        <v/>
      </c>
      <c r="P384" s="1063"/>
      <c r="Q384" s="1066" t="str">
        <f>IFERROR(VLOOKUP(K384,【参考】数式用２!$A$2:$AC$50,MATCH(P384,【参考】数式用２!$C$4:$AC$4,0)+2,0),"")</f>
        <v/>
      </c>
      <c r="R384" s="1069" t="s">
        <v>141</v>
      </c>
      <c r="S384" s="1072"/>
      <c r="T384" s="988" t="s">
        <v>217</v>
      </c>
      <c r="U384" s="1072"/>
      <c r="V384" s="988" t="s">
        <v>218</v>
      </c>
      <c r="W384" s="1072"/>
      <c r="X384" s="988" t="s">
        <v>217</v>
      </c>
      <c r="Y384" s="1072"/>
      <c r="Z384" s="988" t="s">
        <v>219</v>
      </c>
      <c r="AA384" s="988" t="s">
        <v>72</v>
      </c>
      <c r="AB384" s="988" t="str">
        <f>IF(S384&gt;=1,(W384*12+Y384)-(S384*12+U384)+1,"")</f>
        <v/>
      </c>
      <c r="AC384" s="991" t="s">
        <v>220</v>
      </c>
      <c r="AD384" s="982" t="str">
        <f>IFERROR(ROUNDDOWN(ROUND(L384*Q384,0),0)*AB384,"")</f>
        <v/>
      </c>
      <c r="AE384" s="985" t="str">
        <f>IFERROR(ROUNDDOWN(ROUNDDOWN(ROUND(L384*VLOOKUP(K384,【参考】数式用２!$A$2:$AC$50,MATCH("処遇改善加算Ⅳ",【参考】数式用２!$C$4:$O$4,0)+2,0),0),0)*AB384*0.5,0), "")</f>
        <v/>
      </c>
      <c r="AF384" s="1048"/>
      <c r="AG384" s="982" t="str">
        <f>IF(AND(AQ384&lt;&gt;"対象外", P384&lt;&gt;""),ROUNDDOWN(ROUND(L384*VLOOKUP(K384,【参考】数式用２!$A$2:$K$50,MATCH("ベア加算あり",【参考】数式用２!$C$4:$K$4,0)+2,0),0),0)*AB384,"")</f>
        <v/>
      </c>
      <c r="AH384" s="1051"/>
      <c r="AI384" s="1048"/>
      <c r="AJ384" s="1048"/>
      <c r="AK384" s="1054"/>
      <c r="AL384" s="1057"/>
      <c r="AM384" s="572" t="str">
        <f t="shared" ref="AM384" si="276">IF(Q384="","",IF(Q384&lt;O384,"！加算の要件上は問題ありませんが、令和６年度末の加算率と比較して、令和７年度の加算率が低くなっています。",""))</f>
        <v/>
      </c>
      <c r="AN384" s="326"/>
      <c r="AO384" s="1043" t="str">
        <f>IF(K384&lt;&gt;"","Q列に色付け","")</f>
        <v/>
      </c>
      <c r="AP384" s="1061" t="str">
        <f>IF(AND(AE384&lt;&gt;0,AE384&lt;&gt;""),IF(AF384="○","入力済","未入力"),"")</f>
        <v/>
      </c>
      <c r="AQ384" s="976" t="str">
        <f>IFERROR((VLOOKUP(N384, 【参考】数式用２!$BE$5:$BE$13, 1,FALSE)), "対象外")</f>
        <v>対象外</v>
      </c>
      <c r="AR384" s="736" t="str">
        <f>IF(AG384&lt;&gt;"",IF(AH384="○","入力済","未入力"),"")</f>
        <v/>
      </c>
      <c r="AS384" s="736" t="str">
        <f>IF(AND(P384&lt;&gt;"", AI384=""), "未入力", "入力済")</f>
        <v>入力済</v>
      </c>
      <c r="AT384" s="736" t="str">
        <f>IF(AND(P384&lt;&gt;"", P384&lt;&gt;"処遇改善加算Ⅳ", AJ384=""), "未入力", "入力済")</f>
        <v>入力済</v>
      </c>
      <c r="AU384" s="736" t="str">
        <f>IFERROR(VLOOKUP(K384, 【参考】数式用２!$BB$5:$BC$50, 2, FALSE), "")</f>
        <v/>
      </c>
      <c r="AV384" s="736" t="str">
        <f>IF(AND(P384&lt;&gt;"処遇改善加算Ⅲ",P384&lt;&gt;"処遇改善加算Ⅳ", P384&lt;&gt;"", AU384&lt;&gt;"対象外"), 1,"")</f>
        <v/>
      </c>
      <c r="AW384" s="736" t="str">
        <f>IFERROR("_"&amp;VLOOKUP(K384, 【参考】数式用２!$AG$2:$AH$50, 2, FALSE), "")</f>
        <v/>
      </c>
      <c r="AX384" s="1062" t="str">
        <f>IF(AND(P384="処遇改善加算Ⅰ", AL384=""), "未入力","入力済")</f>
        <v>入力済</v>
      </c>
      <c r="AY384" s="1043" t="str">
        <f>G384</f>
        <v/>
      </c>
      <c r="AZ384"/>
      <c r="BA384"/>
      <c r="BB384"/>
      <c r="BC384"/>
      <c r="BD384"/>
      <c r="BE384"/>
      <c r="BF384"/>
      <c r="BG384"/>
    </row>
    <row r="385" spans="1:59" ht="14.4" customHeight="1">
      <c r="A385" s="1076"/>
      <c r="B385" s="1002"/>
      <c r="C385" s="978"/>
      <c r="D385" s="978"/>
      <c r="E385" s="978"/>
      <c r="F385" s="1003"/>
      <c r="G385" s="1008"/>
      <c r="H385" s="1008"/>
      <c r="I385" s="1008"/>
      <c r="J385" s="1008"/>
      <c r="K385" s="1008"/>
      <c r="L385" s="1011"/>
      <c r="M385" s="1014"/>
      <c r="N385" s="995"/>
      <c r="O385" s="980"/>
      <c r="P385" s="1064"/>
      <c r="Q385" s="1067"/>
      <c r="R385" s="1070"/>
      <c r="S385" s="1073"/>
      <c r="T385" s="989"/>
      <c r="U385" s="1073"/>
      <c r="V385" s="989"/>
      <c r="W385" s="1073"/>
      <c r="X385" s="989"/>
      <c r="Y385" s="1073"/>
      <c r="Z385" s="989"/>
      <c r="AA385" s="989"/>
      <c r="AB385" s="989"/>
      <c r="AC385" s="992"/>
      <c r="AD385" s="983"/>
      <c r="AE385" s="986"/>
      <c r="AF385" s="1049"/>
      <c r="AG385" s="983"/>
      <c r="AH385" s="1052"/>
      <c r="AI385" s="1049"/>
      <c r="AJ385" s="1049"/>
      <c r="AK385" s="1055"/>
      <c r="AL385" s="1058"/>
      <c r="AM385" s="1046" t="str">
        <f t="shared" ref="AM385" si="277">IF(AND(P384&lt;&gt;"", OR(W384&lt;&gt;8,Y384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5" s="326"/>
      <c r="AO385" s="1044"/>
      <c r="AP385" s="1061"/>
      <c r="AQ385" s="977"/>
      <c r="AR385" s="736"/>
      <c r="AS385" s="736"/>
      <c r="AT385" s="736"/>
      <c r="AU385" s="736"/>
      <c r="AV385" s="736"/>
      <c r="AW385" s="736"/>
      <c r="AX385" s="1062"/>
      <c r="AY385" s="1044"/>
      <c r="AZ385"/>
      <c r="BA385"/>
      <c r="BB385"/>
      <c r="BC385"/>
      <c r="BD385"/>
      <c r="BE385"/>
      <c r="BF385"/>
      <c r="BG385"/>
    </row>
    <row r="386" spans="1:59" ht="14.4" customHeight="1">
      <c r="A386" s="1077"/>
      <c r="B386" s="1002"/>
      <c r="C386" s="978"/>
      <c r="D386" s="978"/>
      <c r="E386" s="978"/>
      <c r="F386" s="1003"/>
      <c r="G386" s="1008"/>
      <c r="H386" s="1008"/>
      <c r="I386" s="1008"/>
      <c r="J386" s="1008"/>
      <c r="K386" s="1008"/>
      <c r="L386" s="1011"/>
      <c r="M386" s="1014"/>
      <c r="N386" s="995"/>
      <c r="O386" s="980"/>
      <c r="P386" s="1064"/>
      <c r="Q386" s="1067"/>
      <c r="R386" s="1070"/>
      <c r="S386" s="1073"/>
      <c r="T386" s="989"/>
      <c r="U386" s="1073"/>
      <c r="V386" s="989"/>
      <c r="W386" s="1073"/>
      <c r="X386" s="989"/>
      <c r="Y386" s="1073"/>
      <c r="Z386" s="989"/>
      <c r="AA386" s="989"/>
      <c r="AB386" s="989"/>
      <c r="AC386" s="992"/>
      <c r="AD386" s="983"/>
      <c r="AE386" s="986"/>
      <c r="AF386" s="1049"/>
      <c r="AG386" s="983"/>
      <c r="AH386" s="1052"/>
      <c r="AI386" s="1049"/>
      <c r="AJ386" s="1049"/>
      <c r="AK386" s="1055"/>
      <c r="AL386" s="1058"/>
      <c r="AM386" s="1047"/>
      <c r="AN386" s="326"/>
      <c r="AO386" s="1044"/>
      <c r="AP386" s="1061"/>
      <c r="AQ386" s="977"/>
      <c r="AR386" s="736"/>
      <c r="AS386" s="736"/>
      <c r="AT386" s="736"/>
      <c r="AU386" s="736"/>
      <c r="AV386" s="736"/>
      <c r="AW386" s="736"/>
      <c r="AX386" s="1062"/>
      <c r="AY386" s="1044"/>
      <c r="AZ386"/>
      <c r="BA386"/>
      <c r="BB386"/>
      <c r="BC386"/>
      <c r="BD386"/>
      <c r="BE386"/>
      <c r="BF386"/>
      <c r="BG386"/>
    </row>
    <row r="387" spans="1:59" ht="30" customHeight="1" thickBot="1">
      <c r="A387" s="1078"/>
      <c r="B387" s="1016"/>
      <c r="C387" s="1017"/>
      <c r="D387" s="1017"/>
      <c r="E387" s="1017"/>
      <c r="F387" s="1018"/>
      <c r="G387" s="1019"/>
      <c r="H387" s="1019"/>
      <c r="I387" s="1019"/>
      <c r="J387" s="1019"/>
      <c r="K387" s="1019"/>
      <c r="L387" s="1020"/>
      <c r="M387" s="1021"/>
      <c r="N387" s="996"/>
      <c r="O387" s="981"/>
      <c r="P387" s="1065"/>
      <c r="Q387" s="1068"/>
      <c r="R387" s="1071"/>
      <c r="S387" s="1074"/>
      <c r="T387" s="990"/>
      <c r="U387" s="1074"/>
      <c r="V387" s="990"/>
      <c r="W387" s="1074"/>
      <c r="X387" s="990"/>
      <c r="Y387" s="1074"/>
      <c r="Z387" s="990"/>
      <c r="AA387" s="990"/>
      <c r="AB387" s="990"/>
      <c r="AC387" s="993"/>
      <c r="AD387" s="984"/>
      <c r="AE387" s="987"/>
      <c r="AF387" s="1050"/>
      <c r="AG387" s="984"/>
      <c r="AH387" s="1053"/>
      <c r="AI387" s="1050"/>
      <c r="AJ387" s="1050"/>
      <c r="AK387" s="1056"/>
      <c r="AL387" s="1059"/>
      <c r="AM387" s="573" t="str">
        <f t="shared" ref="AM387" si="278">IF(P384="","",
IF(OR(AF384="",
AND(AG384&lt;&gt;"",AH384=""),
AND(P384&lt;&gt;"",AI384=""),
AND(P384&lt;&gt;"処遇改善加算Ⅳ",AJ384=""),
AND(OR(P384="処遇改善加算Ⅰ",P384="処遇改善加算Ⅱ"),AU384="対象",AK384=""),
AND(P384="処遇改善加算Ⅰ",AL384="")),
"！記入が必要な欄（オレンジ色のセル）に空欄があります。空欄を埋めてください。",""))</f>
        <v/>
      </c>
      <c r="AN387" s="326"/>
      <c r="AO387" s="1045"/>
      <c r="AP387" s="1061"/>
      <c r="AQ387" s="1060"/>
      <c r="AR387" s="736"/>
      <c r="AS387" s="736"/>
      <c r="AT387" s="736"/>
      <c r="AU387" s="736"/>
      <c r="AV387" s="736"/>
      <c r="AW387" s="736"/>
      <c r="AX387" s="1062"/>
      <c r="AY387" s="1045"/>
      <c r="AZ387"/>
      <c r="BA387"/>
      <c r="BB387"/>
      <c r="BC387"/>
      <c r="BD387"/>
      <c r="BE387"/>
      <c r="BF387"/>
      <c r="BG387"/>
    </row>
    <row r="388" spans="1:59" ht="30" customHeight="1">
      <c r="A388" s="1075">
        <v>95</v>
      </c>
      <c r="B388" s="999" t="str">
        <f>IF(基本情報入力シート!B133="", "",基本情報入力シート!B133)</f>
        <v/>
      </c>
      <c r="C388" s="1000"/>
      <c r="D388" s="1000"/>
      <c r="E388" s="1000"/>
      <c r="F388" s="1001"/>
      <c r="G388" s="1007" t="str">
        <f>IF(基本情報入力シート!L133="", "",基本情報入力シート!L133)</f>
        <v/>
      </c>
      <c r="H388" s="1007" t="str">
        <f>IF(基本情報入力シート!Q133="", "",基本情報入力シート!Q133)</f>
        <v/>
      </c>
      <c r="I388" s="1007" t="str">
        <f>IF(基本情報入力シート!V133="", "",基本情報入力シート!V133)</f>
        <v/>
      </c>
      <c r="J388" s="1007" t="str">
        <f>IF(基本情報入力シート!W133="", "",基本情報入力シート!W133)</f>
        <v/>
      </c>
      <c r="K388" s="1007" t="str">
        <f>IF(基本情報入力シート!X133="", "",基本情報入力シート!X133)</f>
        <v/>
      </c>
      <c r="L388" s="1010" t="str">
        <f>IF(基本情報入力シート!AC133=0, "",基本情報入力シート!AC133)</f>
        <v/>
      </c>
      <c r="M388" s="1013"/>
      <c r="N388" s="994"/>
      <c r="O388" s="979" t="str">
        <f>IFERROR(VLOOKUP(K388,【参考】数式用２!$A$2:$AD$50,MATCH(N388,【参考】数式用２!$C$4:$AD$4,0)+2,0),"")</f>
        <v/>
      </c>
      <c r="P388" s="1063"/>
      <c r="Q388" s="1066" t="str">
        <f>IFERROR(VLOOKUP(K388,【参考】数式用２!$A$2:$AC$50,MATCH(P388,【参考】数式用２!$C$4:$AC$4,0)+2,0),"")</f>
        <v/>
      </c>
      <c r="R388" s="1069" t="s">
        <v>141</v>
      </c>
      <c r="S388" s="1072"/>
      <c r="T388" s="988" t="s">
        <v>217</v>
      </c>
      <c r="U388" s="1072"/>
      <c r="V388" s="988" t="s">
        <v>218</v>
      </c>
      <c r="W388" s="1072"/>
      <c r="X388" s="988" t="s">
        <v>217</v>
      </c>
      <c r="Y388" s="1072"/>
      <c r="Z388" s="988" t="s">
        <v>219</v>
      </c>
      <c r="AA388" s="988" t="s">
        <v>72</v>
      </c>
      <c r="AB388" s="988" t="str">
        <f>IF(S388&gt;=1,(W388*12+Y388)-(S388*12+U388)+1,"")</f>
        <v/>
      </c>
      <c r="AC388" s="991" t="s">
        <v>220</v>
      </c>
      <c r="AD388" s="982" t="str">
        <f>IFERROR(ROUNDDOWN(ROUND(L388*Q388,0),0)*AB388,"")</f>
        <v/>
      </c>
      <c r="AE388" s="985" t="str">
        <f>IFERROR(ROUNDDOWN(ROUNDDOWN(ROUND(L388*VLOOKUP(K388,【参考】数式用２!$A$2:$AC$50,MATCH("処遇改善加算Ⅳ",【参考】数式用２!$C$4:$O$4,0)+2,0),0),0)*AB388*0.5,0), "")</f>
        <v/>
      </c>
      <c r="AF388" s="1048"/>
      <c r="AG388" s="982" t="str">
        <f>IF(AND(AQ388&lt;&gt;"対象外", P388&lt;&gt;""),ROUNDDOWN(ROUND(L388*VLOOKUP(K388,【参考】数式用２!$A$2:$K$50,MATCH("ベア加算あり",【参考】数式用２!$C$4:$K$4,0)+2,0),0),0)*AB388,"")</f>
        <v/>
      </c>
      <c r="AH388" s="1051"/>
      <c r="AI388" s="1048"/>
      <c r="AJ388" s="1048"/>
      <c r="AK388" s="1054"/>
      <c r="AL388" s="1057"/>
      <c r="AM388" s="572" t="str">
        <f t="shared" ref="AM388" si="279">IF(Q388="","",IF(Q388&lt;O388,"！加算の要件上は問題ありませんが、令和６年度末の加算率と比較して、令和７年度の加算率が低くなっています。",""))</f>
        <v/>
      </c>
      <c r="AN388" s="326"/>
      <c r="AO388" s="1043" t="str">
        <f>IF(K388&lt;&gt;"","Q列に色付け","")</f>
        <v/>
      </c>
      <c r="AP388" s="1061" t="str">
        <f>IF(AND(AE388&lt;&gt;0,AE388&lt;&gt;""),IF(AF388="○","入力済","未入力"),"")</f>
        <v/>
      </c>
      <c r="AQ388" s="976" t="str">
        <f>IFERROR((VLOOKUP(N388, 【参考】数式用２!$BE$5:$BE$13, 1,FALSE)), "対象外")</f>
        <v>対象外</v>
      </c>
      <c r="AR388" s="736" t="str">
        <f>IF(AG388&lt;&gt;"",IF(AH388="○","入力済","未入力"),"")</f>
        <v/>
      </c>
      <c r="AS388" s="736" t="str">
        <f>IF(AND(P388&lt;&gt;"", AI388=""), "未入力", "入力済")</f>
        <v>入力済</v>
      </c>
      <c r="AT388" s="736" t="str">
        <f>IF(AND(P388&lt;&gt;"", P388&lt;&gt;"処遇改善加算Ⅳ", AJ388=""), "未入力", "入力済")</f>
        <v>入力済</v>
      </c>
      <c r="AU388" s="736" t="str">
        <f>IFERROR(VLOOKUP(K388, 【参考】数式用２!$BB$5:$BC$50, 2, FALSE), "")</f>
        <v/>
      </c>
      <c r="AV388" s="736" t="str">
        <f>IF(AND(P388&lt;&gt;"処遇改善加算Ⅲ",P388&lt;&gt;"処遇改善加算Ⅳ", P388&lt;&gt;"", AU388&lt;&gt;"対象外"), 1,"")</f>
        <v/>
      </c>
      <c r="AW388" s="736" t="str">
        <f>IFERROR("_"&amp;VLOOKUP(K388, 【参考】数式用２!$AG$2:$AH$50, 2, FALSE), "")</f>
        <v/>
      </c>
      <c r="AX388" s="1062" t="str">
        <f>IF(AND(P388="処遇改善加算Ⅰ", AL388=""), "未入力","入力済")</f>
        <v>入力済</v>
      </c>
      <c r="AY388" s="1043" t="str">
        <f>G388</f>
        <v/>
      </c>
      <c r="AZ388"/>
      <c r="BA388"/>
      <c r="BB388"/>
      <c r="BC388"/>
      <c r="BD388"/>
      <c r="BE388"/>
      <c r="BF388"/>
      <c r="BG388"/>
    </row>
    <row r="389" spans="1:59" ht="14.4" customHeight="1">
      <c r="A389" s="1076"/>
      <c r="B389" s="1002"/>
      <c r="C389" s="978"/>
      <c r="D389" s="978"/>
      <c r="E389" s="978"/>
      <c r="F389" s="1003"/>
      <c r="G389" s="1008"/>
      <c r="H389" s="1008"/>
      <c r="I389" s="1008"/>
      <c r="J389" s="1008"/>
      <c r="K389" s="1008"/>
      <c r="L389" s="1011"/>
      <c r="M389" s="1014"/>
      <c r="N389" s="995"/>
      <c r="O389" s="980"/>
      <c r="P389" s="1064"/>
      <c r="Q389" s="1067"/>
      <c r="R389" s="1070"/>
      <c r="S389" s="1073"/>
      <c r="T389" s="989"/>
      <c r="U389" s="1073"/>
      <c r="V389" s="989"/>
      <c r="W389" s="1073"/>
      <c r="X389" s="989"/>
      <c r="Y389" s="1073"/>
      <c r="Z389" s="989"/>
      <c r="AA389" s="989"/>
      <c r="AB389" s="989"/>
      <c r="AC389" s="992"/>
      <c r="AD389" s="983"/>
      <c r="AE389" s="986"/>
      <c r="AF389" s="1049"/>
      <c r="AG389" s="983"/>
      <c r="AH389" s="1052"/>
      <c r="AI389" s="1049"/>
      <c r="AJ389" s="1049"/>
      <c r="AK389" s="1055"/>
      <c r="AL389" s="1058"/>
      <c r="AM389" s="1046" t="str">
        <f t="shared" ref="AM389" si="280">IF(AND(P388&lt;&gt;"", OR(W388&lt;&gt;8,Y388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89" s="326"/>
      <c r="AO389" s="1044"/>
      <c r="AP389" s="1061"/>
      <c r="AQ389" s="977"/>
      <c r="AR389" s="736"/>
      <c r="AS389" s="736"/>
      <c r="AT389" s="736"/>
      <c r="AU389" s="736"/>
      <c r="AV389" s="736"/>
      <c r="AW389" s="736"/>
      <c r="AX389" s="1062"/>
      <c r="AY389" s="1044"/>
      <c r="AZ389"/>
      <c r="BA389"/>
      <c r="BB389"/>
      <c r="BC389"/>
      <c r="BD389"/>
      <c r="BE389"/>
      <c r="BF389"/>
      <c r="BG389"/>
    </row>
    <row r="390" spans="1:59" ht="14.4" customHeight="1">
      <c r="A390" s="1077"/>
      <c r="B390" s="1002"/>
      <c r="C390" s="978"/>
      <c r="D390" s="978"/>
      <c r="E390" s="978"/>
      <c r="F390" s="1003"/>
      <c r="G390" s="1008"/>
      <c r="H390" s="1008"/>
      <c r="I390" s="1008"/>
      <c r="J390" s="1008"/>
      <c r="K390" s="1008"/>
      <c r="L390" s="1011"/>
      <c r="M390" s="1014"/>
      <c r="N390" s="995"/>
      <c r="O390" s="980"/>
      <c r="P390" s="1064"/>
      <c r="Q390" s="1067"/>
      <c r="R390" s="1070"/>
      <c r="S390" s="1073"/>
      <c r="T390" s="989"/>
      <c r="U390" s="1073"/>
      <c r="V390" s="989"/>
      <c r="W390" s="1073"/>
      <c r="X390" s="989"/>
      <c r="Y390" s="1073"/>
      <c r="Z390" s="989"/>
      <c r="AA390" s="989"/>
      <c r="AB390" s="989"/>
      <c r="AC390" s="992"/>
      <c r="AD390" s="983"/>
      <c r="AE390" s="986"/>
      <c r="AF390" s="1049"/>
      <c r="AG390" s="983"/>
      <c r="AH390" s="1052"/>
      <c r="AI390" s="1049"/>
      <c r="AJ390" s="1049"/>
      <c r="AK390" s="1055"/>
      <c r="AL390" s="1058"/>
      <c r="AM390" s="1047"/>
      <c r="AN390" s="326"/>
      <c r="AO390" s="1044"/>
      <c r="AP390" s="1061"/>
      <c r="AQ390" s="977"/>
      <c r="AR390" s="736"/>
      <c r="AS390" s="736"/>
      <c r="AT390" s="736"/>
      <c r="AU390" s="736"/>
      <c r="AV390" s="736"/>
      <c r="AW390" s="736"/>
      <c r="AX390" s="1062"/>
      <c r="AY390" s="1044"/>
      <c r="AZ390"/>
      <c r="BA390"/>
      <c r="BB390"/>
      <c r="BC390"/>
      <c r="BD390"/>
      <c r="BE390"/>
      <c r="BF390"/>
      <c r="BG390"/>
    </row>
    <row r="391" spans="1:59" ht="30" customHeight="1" thickBot="1">
      <c r="A391" s="1078"/>
      <c r="B391" s="1016"/>
      <c r="C391" s="1017"/>
      <c r="D391" s="1017"/>
      <c r="E391" s="1017"/>
      <c r="F391" s="1018"/>
      <c r="G391" s="1019"/>
      <c r="H391" s="1019"/>
      <c r="I391" s="1019"/>
      <c r="J391" s="1019"/>
      <c r="K391" s="1019"/>
      <c r="L391" s="1020"/>
      <c r="M391" s="1021"/>
      <c r="N391" s="996"/>
      <c r="O391" s="981"/>
      <c r="P391" s="1065"/>
      <c r="Q391" s="1068"/>
      <c r="R391" s="1071"/>
      <c r="S391" s="1074"/>
      <c r="T391" s="990"/>
      <c r="U391" s="1074"/>
      <c r="V391" s="990"/>
      <c r="W391" s="1074"/>
      <c r="X391" s="990"/>
      <c r="Y391" s="1074"/>
      <c r="Z391" s="990"/>
      <c r="AA391" s="990"/>
      <c r="AB391" s="990"/>
      <c r="AC391" s="993"/>
      <c r="AD391" s="984"/>
      <c r="AE391" s="987"/>
      <c r="AF391" s="1050"/>
      <c r="AG391" s="984"/>
      <c r="AH391" s="1053"/>
      <c r="AI391" s="1050"/>
      <c r="AJ391" s="1050"/>
      <c r="AK391" s="1056"/>
      <c r="AL391" s="1059"/>
      <c r="AM391" s="573" t="str">
        <f t="shared" ref="AM391" si="281">IF(P388="","",
IF(OR(AF388="",
AND(AG388&lt;&gt;"",AH388=""),
AND(P388&lt;&gt;"",AI388=""),
AND(P388&lt;&gt;"処遇改善加算Ⅳ",AJ388=""),
AND(OR(P388="処遇改善加算Ⅰ",P388="処遇改善加算Ⅱ"),AU388="対象",AK388=""),
AND(P388="処遇改善加算Ⅰ",AL388="")),
"！記入が必要な欄（オレンジ色のセル）に空欄があります。空欄を埋めてください。",""))</f>
        <v/>
      </c>
      <c r="AN391" s="326"/>
      <c r="AO391" s="1045"/>
      <c r="AP391" s="1061"/>
      <c r="AQ391" s="1060"/>
      <c r="AR391" s="736"/>
      <c r="AS391" s="736"/>
      <c r="AT391" s="736"/>
      <c r="AU391" s="736"/>
      <c r="AV391" s="736"/>
      <c r="AW391" s="736"/>
      <c r="AX391" s="1062"/>
      <c r="AY391" s="1045"/>
      <c r="AZ391"/>
      <c r="BA391"/>
      <c r="BB391"/>
      <c r="BC391"/>
      <c r="BD391"/>
      <c r="BE391"/>
      <c r="BF391"/>
      <c r="BG391"/>
    </row>
    <row r="392" spans="1:59" ht="30" customHeight="1">
      <c r="A392" s="1075">
        <v>96</v>
      </c>
      <c r="B392" s="999" t="str">
        <f>IF(基本情報入力シート!B134="", "",基本情報入力シート!B134)</f>
        <v/>
      </c>
      <c r="C392" s="1000"/>
      <c r="D392" s="1000"/>
      <c r="E392" s="1000"/>
      <c r="F392" s="1001"/>
      <c r="G392" s="1007" t="str">
        <f>IF(基本情報入力シート!L134="", "",基本情報入力シート!L134)</f>
        <v/>
      </c>
      <c r="H392" s="1007" t="str">
        <f>IF(基本情報入力シート!Q134="", "",基本情報入力シート!Q134)</f>
        <v/>
      </c>
      <c r="I392" s="1007" t="str">
        <f>IF(基本情報入力シート!V134="", "",基本情報入力シート!V134)</f>
        <v/>
      </c>
      <c r="J392" s="1007" t="str">
        <f>IF(基本情報入力シート!W134="", "",基本情報入力シート!W134)</f>
        <v/>
      </c>
      <c r="K392" s="1007" t="str">
        <f>IF(基本情報入力シート!X134="", "",基本情報入力シート!X134)</f>
        <v/>
      </c>
      <c r="L392" s="1010" t="str">
        <f>IF(基本情報入力シート!AC134=0, "",基本情報入力シート!AC134)</f>
        <v/>
      </c>
      <c r="M392" s="1013"/>
      <c r="N392" s="994"/>
      <c r="O392" s="979" t="str">
        <f>IFERROR(VLOOKUP(K392,【参考】数式用２!$A$2:$AD$50,MATCH(N392,【参考】数式用２!$C$4:$AD$4,0)+2,0),"")</f>
        <v/>
      </c>
      <c r="P392" s="1063"/>
      <c r="Q392" s="1066" t="str">
        <f>IFERROR(VLOOKUP(K392,【参考】数式用２!$A$2:$AC$50,MATCH(P392,【参考】数式用２!$C$4:$AC$4,0)+2,0),"")</f>
        <v/>
      </c>
      <c r="R392" s="1069" t="s">
        <v>141</v>
      </c>
      <c r="S392" s="1072"/>
      <c r="T392" s="988" t="s">
        <v>217</v>
      </c>
      <c r="U392" s="1072"/>
      <c r="V392" s="988" t="s">
        <v>218</v>
      </c>
      <c r="W392" s="1072"/>
      <c r="X392" s="988" t="s">
        <v>217</v>
      </c>
      <c r="Y392" s="1072"/>
      <c r="Z392" s="988" t="s">
        <v>219</v>
      </c>
      <c r="AA392" s="988" t="s">
        <v>72</v>
      </c>
      <c r="AB392" s="988" t="str">
        <f>IF(S392&gt;=1,(W392*12+Y392)-(S392*12+U392)+1,"")</f>
        <v/>
      </c>
      <c r="AC392" s="991" t="s">
        <v>220</v>
      </c>
      <c r="AD392" s="982" t="str">
        <f>IFERROR(ROUNDDOWN(ROUND(L392*Q392,0),0)*AB392,"")</f>
        <v/>
      </c>
      <c r="AE392" s="985" t="str">
        <f>IFERROR(ROUNDDOWN(ROUNDDOWN(ROUND(L392*VLOOKUP(K392,【参考】数式用２!$A$2:$AC$50,MATCH("処遇改善加算Ⅳ",【参考】数式用２!$C$4:$O$4,0)+2,0),0),0)*AB392*0.5,0), "")</f>
        <v/>
      </c>
      <c r="AF392" s="1048"/>
      <c r="AG392" s="982" t="str">
        <f>IF(AND(AQ392&lt;&gt;"対象外", P392&lt;&gt;""),ROUNDDOWN(ROUND(L392*VLOOKUP(K392,【参考】数式用２!$A$2:$K$50,MATCH("ベア加算あり",【参考】数式用２!$C$4:$K$4,0)+2,0),0),0)*AB392,"")</f>
        <v/>
      </c>
      <c r="AH392" s="1051"/>
      <c r="AI392" s="1048"/>
      <c r="AJ392" s="1048"/>
      <c r="AK392" s="1054"/>
      <c r="AL392" s="1057"/>
      <c r="AM392" s="572" t="str">
        <f t="shared" ref="AM392" si="282">IF(Q392="","",IF(Q392&lt;O392,"！加算の要件上は問題ありませんが、令和６年度末の加算率と比較して、令和７年度の加算率が低くなっています。",""))</f>
        <v/>
      </c>
      <c r="AN392" s="326"/>
      <c r="AO392" s="1043" t="str">
        <f>IF(K392&lt;&gt;"","Q列に色付け","")</f>
        <v/>
      </c>
      <c r="AP392" s="1061" t="str">
        <f>IF(AND(AE392&lt;&gt;0,AE392&lt;&gt;""),IF(AF392="○","入力済","未入力"),"")</f>
        <v/>
      </c>
      <c r="AQ392" s="976" t="str">
        <f>IFERROR((VLOOKUP(N392, 【参考】数式用２!$BE$5:$BE$13, 1,FALSE)), "対象外")</f>
        <v>対象外</v>
      </c>
      <c r="AR392" s="736" t="str">
        <f>IF(AG392&lt;&gt;"",IF(AH392="○","入力済","未入力"),"")</f>
        <v/>
      </c>
      <c r="AS392" s="736" t="str">
        <f>IF(AND(P392&lt;&gt;"", AI392=""), "未入力", "入力済")</f>
        <v>入力済</v>
      </c>
      <c r="AT392" s="736" t="str">
        <f>IF(AND(P392&lt;&gt;"", P392&lt;&gt;"処遇改善加算Ⅳ", AJ392=""), "未入力", "入力済")</f>
        <v>入力済</v>
      </c>
      <c r="AU392" s="736" t="str">
        <f>IFERROR(VLOOKUP(K392, 【参考】数式用２!$BB$5:$BC$50, 2, FALSE), "")</f>
        <v/>
      </c>
      <c r="AV392" s="736" t="str">
        <f>IF(AND(P392&lt;&gt;"処遇改善加算Ⅲ",P392&lt;&gt;"処遇改善加算Ⅳ", P392&lt;&gt;"", AU392&lt;&gt;"対象外"), 1,"")</f>
        <v/>
      </c>
      <c r="AW392" s="736" t="str">
        <f>IFERROR("_"&amp;VLOOKUP(K392, 【参考】数式用２!$AG$2:$AH$50, 2, FALSE), "")</f>
        <v/>
      </c>
      <c r="AX392" s="1062" t="str">
        <f>IF(AND(P392="処遇改善加算Ⅰ", AL392=""), "未入力","入力済")</f>
        <v>入力済</v>
      </c>
      <c r="AY392" s="1043" t="str">
        <f>G392</f>
        <v/>
      </c>
      <c r="AZ392"/>
      <c r="BA392"/>
      <c r="BB392"/>
      <c r="BC392"/>
      <c r="BD392"/>
      <c r="BE392"/>
      <c r="BF392"/>
      <c r="BG392"/>
    </row>
    <row r="393" spans="1:59" ht="14.4" customHeight="1">
      <c r="A393" s="1076"/>
      <c r="B393" s="1002"/>
      <c r="C393" s="978"/>
      <c r="D393" s="978"/>
      <c r="E393" s="978"/>
      <c r="F393" s="1003"/>
      <c r="G393" s="1008"/>
      <c r="H393" s="1008"/>
      <c r="I393" s="1008"/>
      <c r="J393" s="1008"/>
      <c r="K393" s="1008"/>
      <c r="L393" s="1011"/>
      <c r="M393" s="1014"/>
      <c r="N393" s="995"/>
      <c r="O393" s="980"/>
      <c r="P393" s="1064"/>
      <c r="Q393" s="1067"/>
      <c r="R393" s="1070"/>
      <c r="S393" s="1073"/>
      <c r="T393" s="989"/>
      <c r="U393" s="1073"/>
      <c r="V393" s="989"/>
      <c r="W393" s="1073"/>
      <c r="X393" s="989"/>
      <c r="Y393" s="1073"/>
      <c r="Z393" s="989"/>
      <c r="AA393" s="989"/>
      <c r="AB393" s="989"/>
      <c r="AC393" s="992"/>
      <c r="AD393" s="983"/>
      <c r="AE393" s="986"/>
      <c r="AF393" s="1049"/>
      <c r="AG393" s="983"/>
      <c r="AH393" s="1052"/>
      <c r="AI393" s="1049"/>
      <c r="AJ393" s="1049"/>
      <c r="AK393" s="1055"/>
      <c r="AL393" s="1058"/>
      <c r="AM393" s="1046" t="str">
        <f t="shared" ref="AM393" si="283">IF(AND(P392&lt;&gt;"", OR(W392&lt;&gt;8,Y392&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93" s="326"/>
      <c r="AO393" s="1044"/>
      <c r="AP393" s="1061"/>
      <c r="AQ393" s="977"/>
      <c r="AR393" s="736"/>
      <c r="AS393" s="736"/>
      <c r="AT393" s="736"/>
      <c r="AU393" s="736"/>
      <c r="AV393" s="736"/>
      <c r="AW393" s="736"/>
      <c r="AX393" s="1062"/>
      <c r="AY393" s="1044"/>
      <c r="AZ393"/>
      <c r="BA393"/>
      <c r="BB393"/>
      <c r="BC393"/>
      <c r="BD393"/>
      <c r="BE393"/>
      <c r="BF393"/>
      <c r="BG393"/>
    </row>
    <row r="394" spans="1:59" ht="14.4" customHeight="1">
      <c r="A394" s="1077"/>
      <c r="B394" s="1002"/>
      <c r="C394" s="978"/>
      <c r="D394" s="978"/>
      <c r="E394" s="978"/>
      <c r="F394" s="1003"/>
      <c r="G394" s="1008"/>
      <c r="H394" s="1008"/>
      <c r="I394" s="1008"/>
      <c r="J394" s="1008"/>
      <c r="K394" s="1008"/>
      <c r="L394" s="1011"/>
      <c r="M394" s="1014"/>
      <c r="N394" s="995"/>
      <c r="O394" s="980"/>
      <c r="P394" s="1064"/>
      <c r="Q394" s="1067"/>
      <c r="R394" s="1070"/>
      <c r="S394" s="1073"/>
      <c r="T394" s="989"/>
      <c r="U394" s="1073"/>
      <c r="V394" s="989"/>
      <c r="W394" s="1073"/>
      <c r="X394" s="989"/>
      <c r="Y394" s="1073"/>
      <c r="Z394" s="989"/>
      <c r="AA394" s="989"/>
      <c r="AB394" s="989"/>
      <c r="AC394" s="992"/>
      <c r="AD394" s="983"/>
      <c r="AE394" s="986"/>
      <c r="AF394" s="1049"/>
      <c r="AG394" s="983"/>
      <c r="AH394" s="1052"/>
      <c r="AI394" s="1049"/>
      <c r="AJ394" s="1049"/>
      <c r="AK394" s="1055"/>
      <c r="AL394" s="1058"/>
      <c r="AM394" s="1047"/>
      <c r="AN394" s="326"/>
      <c r="AO394" s="1044"/>
      <c r="AP394" s="1061"/>
      <c r="AQ394" s="977"/>
      <c r="AR394" s="736"/>
      <c r="AS394" s="736"/>
      <c r="AT394" s="736"/>
      <c r="AU394" s="736"/>
      <c r="AV394" s="736"/>
      <c r="AW394" s="736"/>
      <c r="AX394" s="1062"/>
      <c r="AY394" s="1044"/>
      <c r="AZ394"/>
      <c r="BA394"/>
      <c r="BB394"/>
      <c r="BC394"/>
      <c r="BD394"/>
      <c r="BE394"/>
      <c r="BF394"/>
      <c r="BG394"/>
    </row>
    <row r="395" spans="1:59" ht="30" customHeight="1" thickBot="1">
      <c r="A395" s="1078"/>
      <c r="B395" s="1016"/>
      <c r="C395" s="1017"/>
      <c r="D395" s="1017"/>
      <c r="E395" s="1017"/>
      <c r="F395" s="1018"/>
      <c r="G395" s="1019"/>
      <c r="H395" s="1019"/>
      <c r="I395" s="1019"/>
      <c r="J395" s="1019"/>
      <c r="K395" s="1019"/>
      <c r="L395" s="1020"/>
      <c r="M395" s="1021"/>
      <c r="N395" s="996"/>
      <c r="O395" s="981"/>
      <c r="P395" s="1065"/>
      <c r="Q395" s="1068"/>
      <c r="R395" s="1071"/>
      <c r="S395" s="1074"/>
      <c r="T395" s="990"/>
      <c r="U395" s="1074"/>
      <c r="V395" s="990"/>
      <c r="W395" s="1074"/>
      <c r="X395" s="990"/>
      <c r="Y395" s="1074"/>
      <c r="Z395" s="990"/>
      <c r="AA395" s="990"/>
      <c r="AB395" s="990"/>
      <c r="AC395" s="993"/>
      <c r="AD395" s="984"/>
      <c r="AE395" s="987"/>
      <c r="AF395" s="1050"/>
      <c r="AG395" s="984"/>
      <c r="AH395" s="1053"/>
      <c r="AI395" s="1050"/>
      <c r="AJ395" s="1050"/>
      <c r="AK395" s="1056"/>
      <c r="AL395" s="1059"/>
      <c r="AM395" s="573" t="str">
        <f t="shared" ref="AM395" si="284">IF(P392="","",
IF(OR(AF392="",
AND(AG392&lt;&gt;"",AH392=""),
AND(P392&lt;&gt;"",AI392=""),
AND(P392&lt;&gt;"処遇改善加算Ⅳ",AJ392=""),
AND(OR(P392="処遇改善加算Ⅰ",P392="処遇改善加算Ⅱ"),AU392="対象",AK392=""),
AND(P392="処遇改善加算Ⅰ",AL392="")),
"！記入が必要な欄（オレンジ色のセル）に空欄があります。空欄を埋めてください。",""))</f>
        <v/>
      </c>
      <c r="AN395" s="326"/>
      <c r="AO395" s="1045"/>
      <c r="AP395" s="1061"/>
      <c r="AQ395" s="1060"/>
      <c r="AR395" s="736"/>
      <c r="AS395" s="736"/>
      <c r="AT395" s="736"/>
      <c r="AU395" s="736"/>
      <c r="AV395" s="736"/>
      <c r="AW395" s="736"/>
      <c r="AX395" s="1062"/>
      <c r="AY395" s="1045"/>
      <c r="AZ395"/>
      <c r="BA395"/>
      <c r="BB395"/>
      <c r="BC395"/>
      <c r="BD395"/>
      <c r="BE395"/>
      <c r="BF395"/>
      <c r="BG395"/>
    </row>
    <row r="396" spans="1:59" ht="30" customHeight="1">
      <c r="A396" s="1075">
        <v>97</v>
      </c>
      <c r="B396" s="999" t="str">
        <f>IF(基本情報入力シート!B135="", "",基本情報入力シート!B135)</f>
        <v/>
      </c>
      <c r="C396" s="1000"/>
      <c r="D396" s="1000"/>
      <c r="E396" s="1000"/>
      <c r="F396" s="1001"/>
      <c r="G396" s="1007" t="str">
        <f>IF(基本情報入力シート!L135="", "",基本情報入力シート!L135)</f>
        <v/>
      </c>
      <c r="H396" s="1007" t="str">
        <f>IF(基本情報入力シート!Q135="", "",基本情報入力シート!Q135)</f>
        <v/>
      </c>
      <c r="I396" s="1007" t="str">
        <f>IF(基本情報入力シート!V135="", "",基本情報入力シート!V135)</f>
        <v/>
      </c>
      <c r="J396" s="1007" t="str">
        <f>IF(基本情報入力シート!W135="", "",基本情報入力シート!W135)</f>
        <v/>
      </c>
      <c r="K396" s="1007" t="str">
        <f>IF(基本情報入力シート!X135="", "",基本情報入力シート!X135)</f>
        <v/>
      </c>
      <c r="L396" s="1010" t="str">
        <f>IF(基本情報入力シート!AC135=0, "",基本情報入力シート!AC135)</f>
        <v/>
      </c>
      <c r="M396" s="1013"/>
      <c r="N396" s="994"/>
      <c r="O396" s="979" t="str">
        <f>IFERROR(VLOOKUP(K396,【参考】数式用２!$A$2:$AD$50,MATCH(N396,【参考】数式用２!$C$4:$AD$4,0)+2,0),"")</f>
        <v/>
      </c>
      <c r="P396" s="1063"/>
      <c r="Q396" s="1066" t="str">
        <f>IFERROR(VLOOKUP(K396,【参考】数式用２!$A$2:$AC$50,MATCH(P396,【参考】数式用２!$C$4:$AC$4,0)+2,0),"")</f>
        <v/>
      </c>
      <c r="R396" s="1069" t="s">
        <v>141</v>
      </c>
      <c r="S396" s="1072"/>
      <c r="T396" s="988" t="s">
        <v>217</v>
      </c>
      <c r="U396" s="1072"/>
      <c r="V396" s="988" t="s">
        <v>218</v>
      </c>
      <c r="W396" s="1072"/>
      <c r="X396" s="988" t="s">
        <v>217</v>
      </c>
      <c r="Y396" s="1072"/>
      <c r="Z396" s="988" t="s">
        <v>219</v>
      </c>
      <c r="AA396" s="988" t="s">
        <v>72</v>
      </c>
      <c r="AB396" s="988" t="str">
        <f>IF(S396&gt;=1,(W396*12+Y396)-(S396*12+U396)+1,"")</f>
        <v/>
      </c>
      <c r="AC396" s="991" t="s">
        <v>220</v>
      </c>
      <c r="AD396" s="982" t="str">
        <f>IFERROR(ROUNDDOWN(ROUND(L396*Q396,0),0)*AB396,"")</f>
        <v/>
      </c>
      <c r="AE396" s="985" t="str">
        <f>IFERROR(ROUNDDOWN(ROUNDDOWN(ROUND(L396*VLOOKUP(K396,【参考】数式用２!$A$2:$AC$50,MATCH("処遇改善加算Ⅳ",【参考】数式用２!$C$4:$O$4,0)+2,0),0),0)*AB396*0.5,0), "")</f>
        <v/>
      </c>
      <c r="AF396" s="1048"/>
      <c r="AG396" s="982" t="str">
        <f>IF(AND(AQ396&lt;&gt;"対象外", P396&lt;&gt;""),ROUNDDOWN(ROUND(L396*VLOOKUP(K396,【参考】数式用２!$A$2:$K$50,MATCH("ベア加算あり",【参考】数式用２!$C$4:$K$4,0)+2,0),0),0)*AB396,"")</f>
        <v/>
      </c>
      <c r="AH396" s="1051"/>
      <c r="AI396" s="1048"/>
      <c r="AJ396" s="1048"/>
      <c r="AK396" s="1054"/>
      <c r="AL396" s="1057"/>
      <c r="AM396" s="572" t="str">
        <f t="shared" ref="AM396" si="285">IF(Q396="","",IF(Q396&lt;O396,"！加算の要件上は問題ありませんが、令和６年度末の加算率と比較して、令和７年度の加算率が低くなっています。",""))</f>
        <v/>
      </c>
      <c r="AN396" s="326"/>
      <c r="AO396" s="1043" t="str">
        <f>IF(K396&lt;&gt;"","Q列に色付け","")</f>
        <v/>
      </c>
      <c r="AP396" s="1061" t="str">
        <f>IF(AND(AE396&lt;&gt;0,AE396&lt;&gt;""),IF(AF396="○","入力済","未入力"),"")</f>
        <v/>
      </c>
      <c r="AQ396" s="976" t="str">
        <f>IFERROR((VLOOKUP(N396, 【参考】数式用２!$BE$5:$BE$13, 1,FALSE)), "対象外")</f>
        <v>対象外</v>
      </c>
      <c r="AR396" s="736" t="str">
        <f>IF(AG396&lt;&gt;"",IF(AH396="○","入力済","未入力"),"")</f>
        <v/>
      </c>
      <c r="AS396" s="736" t="str">
        <f>IF(AND(P396&lt;&gt;"", AI396=""), "未入力", "入力済")</f>
        <v>入力済</v>
      </c>
      <c r="AT396" s="736" t="str">
        <f>IF(AND(P396&lt;&gt;"", P396&lt;&gt;"処遇改善加算Ⅳ", AJ396=""), "未入力", "入力済")</f>
        <v>入力済</v>
      </c>
      <c r="AU396" s="736" t="str">
        <f>IFERROR(VLOOKUP(K396, 【参考】数式用２!$BB$5:$BC$50, 2, FALSE), "")</f>
        <v/>
      </c>
      <c r="AV396" s="736" t="str">
        <f>IF(AND(P396&lt;&gt;"処遇改善加算Ⅲ",P396&lt;&gt;"処遇改善加算Ⅳ", P396&lt;&gt;"", AU396&lt;&gt;"対象外"), 1,"")</f>
        <v/>
      </c>
      <c r="AW396" s="736" t="str">
        <f>IFERROR("_"&amp;VLOOKUP(K396, 【参考】数式用２!$AG$2:$AH$50, 2, FALSE), "")</f>
        <v/>
      </c>
      <c r="AX396" s="1062" t="str">
        <f>IF(AND(P396="処遇改善加算Ⅰ", AL396=""), "未入力","入力済")</f>
        <v>入力済</v>
      </c>
      <c r="AY396" s="1043" t="str">
        <f>G396</f>
        <v/>
      </c>
      <c r="AZ396"/>
      <c r="BA396"/>
      <c r="BB396"/>
      <c r="BC396"/>
      <c r="BD396"/>
      <c r="BE396"/>
      <c r="BF396"/>
      <c r="BG396"/>
    </row>
    <row r="397" spans="1:59" ht="14.4" customHeight="1">
      <c r="A397" s="1076"/>
      <c r="B397" s="1002"/>
      <c r="C397" s="978"/>
      <c r="D397" s="978"/>
      <c r="E397" s="978"/>
      <c r="F397" s="1003"/>
      <c r="G397" s="1008"/>
      <c r="H397" s="1008"/>
      <c r="I397" s="1008"/>
      <c r="J397" s="1008"/>
      <c r="K397" s="1008"/>
      <c r="L397" s="1011"/>
      <c r="M397" s="1014"/>
      <c r="N397" s="995"/>
      <c r="O397" s="980"/>
      <c r="P397" s="1064"/>
      <c r="Q397" s="1067"/>
      <c r="R397" s="1070"/>
      <c r="S397" s="1073"/>
      <c r="T397" s="989"/>
      <c r="U397" s="1073"/>
      <c r="V397" s="989"/>
      <c r="W397" s="1073"/>
      <c r="X397" s="989"/>
      <c r="Y397" s="1073"/>
      <c r="Z397" s="989"/>
      <c r="AA397" s="989"/>
      <c r="AB397" s="989"/>
      <c r="AC397" s="992"/>
      <c r="AD397" s="983"/>
      <c r="AE397" s="986"/>
      <c r="AF397" s="1049"/>
      <c r="AG397" s="983"/>
      <c r="AH397" s="1052"/>
      <c r="AI397" s="1049"/>
      <c r="AJ397" s="1049"/>
      <c r="AK397" s="1055"/>
      <c r="AL397" s="1058"/>
      <c r="AM397" s="1046" t="str">
        <f t="shared" ref="AM397" si="286">IF(AND(P396&lt;&gt;"", OR(W396&lt;&gt;8,Y396&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397" s="326"/>
      <c r="AO397" s="1044"/>
      <c r="AP397" s="1061"/>
      <c r="AQ397" s="977"/>
      <c r="AR397" s="736"/>
      <c r="AS397" s="736"/>
      <c r="AT397" s="736"/>
      <c r="AU397" s="736"/>
      <c r="AV397" s="736"/>
      <c r="AW397" s="736"/>
      <c r="AX397" s="1062"/>
      <c r="AY397" s="1044"/>
      <c r="AZ397"/>
      <c r="BA397"/>
      <c r="BB397"/>
      <c r="BC397"/>
      <c r="BD397"/>
      <c r="BE397"/>
      <c r="BF397"/>
      <c r="BG397"/>
    </row>
    <row r="398" spans="1:59" ht="14.4" customHeight="1">
      <c r="A398" s="1077"/>
      <c r="B398" s="1002"/>
      <c r="C398" s="978"/>
      <c r="D398" s="978"/>
      <c r="E398" s="978"/>
      <c r="F398" s="1003"/>
      <c r="G398" s="1008"/>
      <c r="H398" s="1008"/>
      <c r="I398" s="1008"/>
      <c r="J398" s="1008"/>
      <c r="K398" s="1008"/>
      <c r="L398" s="1011"/>
      <c r="M398" s="1014"/>
      <c r="N398" s="995"/>
      <c r="O398" s="980"/>
      <c r="P398" s="1064"/>
      <c r="Q398" s="1067"/>
      <c r="R398" s="1070"/>
      <c r="S398" s="1073"/>
      <c r="T398" s="989"/>
      <c r="U398" s="1073"/>
      <c r="V398" s="989"/>
      <c r="W398" s="1073"/>
      <c r="X398" s="989"/>
      <c r="Y398" s="1073"/>
      <c r="Z398" s="989"/>
      <c r="AA398" s="989"/>
      <c r="AB398" s="989"/>
      <c r="AC398" s="992"/>
      <c r="AD398" s="983"/>
      <c r="AE398" s="986"/>
      <c r="AF398" s="1049"/>
      <c r="AG398" s="983"/>
      <c r="AH398" s="1052"/>
      <c r="AI398" s="1049"/>
      <c r="AJ398" s="1049"/>
      <c r="AK398" s="1055"/>
      <c r="AL398" s="1058"/>
      <c r="AM398" s="1047"/>
      <c r="AN398" s="326"/>
      <c r="AO398" s="1044"/>
      <c r="AP398" s="1061"/>
      <c r="AQ398" s="977"/>
      <c r="AR398" s="736"/>
      <c r="AS398" s="736"/>
      <c r="AT398" s="736"/>
      <c r="AU398" s="736"/>
      <c r="AV398" s="736"/>
      <c r="AW398" s="736"/>
      <c r="AX398" s="1062"/>
      <c r="AY398" s="1044"/>
      <c r="AZ398"/>
      <c r="BA398"/>
      <c r="BB398"/>
      <c r="BC398"/>
      <c r="BD398"/>
      <c r="BE398"/>
      <c r="BF398"/>
      <c r="BG398"/>
    </row>
    <row r="399" spans="1:59" ht="30" customHeight="1" thickBot="1">
      <c r="A399" s="1078"/>
      <c r="B399" s="1016"/>
      <c r="C399" s="1017"/>
      <c r="D399" s="1017"/>
      <c r="E399" s="1017"/>
      <c r="F399" s="1018"/>
      <c r="G399" s="1019"/>
      <c r="H399" s="1019"/>
      <c r="I399" s="1019"/>
      <c r="J399" s="1019"/>
      <c r="K399" s="1019"/>
      <c r="L399" s="1020"/>
      <c r="M399" s="1021"/>
      <c r="N399" s="996"/>
      <c r="O399" s="981"/>
      <c r="P399" s="1065"/>
      <c r="Q399" s="1068"/>
      <c r="R399" s="1071"/>
      <c r="S399" s="1074"/>
      <c r="T399" s="990"/>
      <c r="U399" s="1074"/>
      <c r="V399" s="990"/>
      <c r="W399" s="1074"/>
      <c r="X399" s="990"/>
      <c r="Y399" s="1074"/>
      <c r="Z399" s="990"/>
      <c r="AA399" s="990"/>
      <c r="AB399" s="990"/>
      <c r="AC399" s="993"/>
      <c r="AD399" s="984"/>
      <c r="AE399" s="987"/>
      <c r="AF399" s="1050"/>
      <c r="AG399" s="984"/>
      <c r="AH399" s="1053"/>
      <c r="AI399" s="1050"/>
      <c r="AJ399" s="1050"/>
      <c r="AK399" s="1056"/>
      <c r="AL399" s="1059"/>
      <c r="AM399" s="573" t="str">
        <f t="shared" ref="AM399" si="287">IF(P396="","",
IF(OR(AF396="",
AND(AG396&lt;&gt;"",AH396=""),
AND(P396&lt;&gt;"",AI396=""),
AND(P396&lt;&gt;"処遇改善加算Ⅳ",AJ396=""),
AND(OR(P396="処遇改善加算Ⅰ",P396="処遇改善加算Ⅱ"),AU396="対象",AK396=""),
AND(P396="処遇改善加算Ⅰ",AL396="")),
"！記入が必要な欄（オレンジ色のセル）に空欄があります。空欄を埋めてください。",""))</f>
        <v/>
      </c>
      <c r="AN399" s="326"/>
      <c r="AO399" s="1045"/>
      <c r="AP399" s="1061"/>
      <c r="AQ399" s="1060"/>
      <c r="AR399" s="736"/>
      <c r="AS399" s="736"/>
      <c r="AT399" s="736"/>
      <c r="AU399" s="736"/>
      <c r="AV399" s="736"/>
      <c r="AW399" s="736"/>
      <c r="AX399" s="1062"/>
      <c r="AY399" s="1045"/>
      <c r="AZ399"/>
      <c r="BA399"/>
      <c r="BB399"/>
      <c r="BC399"/>
      <c r="BD399"/>
      <c r="BE399"/>
      <c r="BF399"/>
      <c r="BG399"/>
    </row>
    <row r="400" spans="1:59" ht="30" customHeight="1">
      <c r="A400" s="1075">
        <v>98</v>
      </c>
      <c r="B400" s="999" t="str">
        <f>IF(基本情報入力シート!B136="", "",基本情報入力シート!B136)</f>
        <v/>
      </c>
      <c r="C400" s="1000"/>
      <c r="D400" s="1000"/>
      <c r="E400" s="1000"/>
      <c r="F400" s="1001"/>
      <c r="G400" s="1007" t="str">
        <f>IF(基本情報入力シート!L136="", "",基本情報入力シート!L136)</f>
        <v/>
      </c>
      <c r="H400" s="1007" t="str">
        <f>IF(基本情報入力シート!Q136="", "",基本情報入力シート!Q136)</f>
        <v/>
      </c>
      <c r="I400" s="1007" t="str">
        <f>IF(基本情報入力シート!V136="", "",基本情報入力シート!V136)</f>
        <v/>
      </c>
      <c r="J400" s="1007" t="str">
        <f>IF(基本情報入力シート!W136="", "",基本情報入力シート!W136)</f>
        <v/>
      </c>
      <c r="K400" s="1007" t="str">
        <f>IF(基本情報入力シート!X136="", "",基本情報入力シート!X136)</f>
        <v/>
      </c>
      <c r="L400" s="1010" t="str">
        <f>IF(基本情報入力シート!AC136=0, "",基本情報入力シート!AC136)</f>
        <v/>
      </c>
      <c r="M400" s="1013"/>
      <c r="N400" s="994"/>
      <c r="O400" s="979" t="str">
        <f>IFERROR(VLOOKUP(K400,【参考】数式用２!$A$2:$AD$50,MATCH(N400,【参考】数式用２!$C$4:$AD$4,0)+2,0),"")</f>
        <v/>
      </c>
      <c r="P400" s="1063"/>
      <c r="Q400" s="1066" t="str">
        <f>IFERROR(VLOOKUP(K400,【参考】数式用２!$A$2:$AC$50,MATCH(P400,【参考】数式用２!$C$4:$AC$4,0)+2,0),"")</f>
        <v/>
      </c>
      <c r="R400" s="1069" t="s">
        <v>141</v>
      </c>
      <c r="S400" s="1072"/>
      <c r="T400" s="988" t="s">
        <v>217</v>
      </c>
      <c r="U400" s="1072"/>
      <c r="V400" s="988" t="s">
        <v>218</v>
      </c>
      <c r="W400" s="1072"/>
      <c r="X400" s="988" t="s">
        <v>217</v>
      </c>
      <c r="Y400" s="1072"/>
      <c r="Z400" s="988" t="s">
        <v>219</v>
      </c>
      <c r="AA400" s="988" t="s">
        <v>72</v>
      </c>
      <c r="AB400" s="988" t="str">
        <f>IF(S400&gt;=1,(W400*12+Y400)-(S400*12+U400)+1,"")</f>
        <v/>
      </c>
      <c r="AC400" s="991" t="s">
        <v>220</v>
      </c>
      <c r="AD400" s="982" t="str">
        <f>IFERROR(ROUNDDOWN(ROUND(L400*Q400,0),0)*AB400,"")</f>
        <v/>
      </c>
      <c r="AE400" s="985" t="str">
        <f>IFERROR(ROUNDDOWN(ROUNDDOWN(ROUND(L400*VLOOKUP(K400,【参考】数式用２!$A$2:$AC$50,MATCH("処遇改善加算Ⅳ",【参考】数式用２!$C$4:$O$4,0)+2,0),0),0)*AB400*0.5,0), "")</f>
        <v/>
      </c>
      <c r="AF400" s="1048"/>
      <c r="AG400" s="982" t="str">
        <f>IF(AND(AQ400&lt;&gt;"対象外", P400&lt;&gt;""),ROUNDDOWN(ROUND(L400*VLOOKUP(K400,【参考】数式用２!$A$2:$K$50,MATCH("ベア加算あり",【参考】数式用２!$C$4:$K$4,0)+2,0),0),0)*AB400,"")</f>
        <v/>
      </c>
      <c r="AH400" s="1051"/>
      <c r="AI400" s="1048"/>
      <c r="AJ400" s="1048"/>
      <c r="AK400" s="1054"/>
      <c r="AL400" s="1057"/>
      <c r="AM400" s="572" t="str">
        <f t="shared" ref="AM400" si="288">IF(Q400="","",IF(Q400&lt;O400,"！加算の要件上は問題ありませんが、令和６年度末の加算率と比較して、令和７年度の加算率が低くなっています。",""))</f>
        <v/>
      </c>
      <c r="AN400" s="326"/>
      <c r="AO400" s="1043" t="str">
        <f>IF(K400&lt;&gt;"","Q列に色付け","")</f>
        <v/>
      </c>
      <c r="AP400" s="1061" t="str">
        <f>IF(AND(AE400&lt;&gt;0,AE400&lt;&gt;""),IF(AF400="○","入力済","未入力"),"")</f>
        <v/>
      </c>
      <c r="AQ400" s="976" t="str">
        <f>IFERROR((VLOOKUP(N400, 【参考】数式用２!$BE$5:$BE$13, 1,FALSE)), "対象外")</f>
        <v>対象外</v>
      </c>
      <c r="AR400" s="736" t="str">
        <f>IF(AG400&lt;&gt;"",IF(AH400="○","入力済","未入力"),"")</f>
        <v/>
      </c>
      <c r="AS400" s="736" t="str">
        <f>IF(AND(P400&lt;&gt;"", AI400=""), "未入力", "入力済")</f>
        <v>入力済</v>
      </c>
      <c r="AT400" s="736" t="str">
        <f>IF(AND(P400&lt;&gt;"", P400&lt;&gt;"処遇改善加算Ⅳ", AJ400=""), "未入力", "入力済")</f>
        <v>入力済</v>
      </c>
      <c r="AU400" s="736" t="str">
        <f>IFERROR(VLOOKUP(K400, 【参考】数式用２!$BB$5:$BC$50, 2, FALSE), "")</f>
        <v/>
      </c>
      <c r="AV400" s="736" t="str">
        <f>IF(AND(P400&lt;&gt;"処遇改善加算Ⅲ",P400&lt;&gt;"処遇改善加算Ⅳ", P400&lt;&gt;"", AU400&lt;&gt;"対象外"), 1,"")</f>
        <v/>
      </c>
      <c r="AW400" s="736" t="str">
        <f>IFERROR("_"&amp;VLOOKUP(K400, 【参考】数式用２!$AG$2:$AH$50, 2, FALSE), "")</f>
        <v/>
      </c>
      <c r="AX400" s="1062" t="str">
        <f>IF(AND(P400="処遇改善加算Ⅰ", AL400=""), "未入力","入力済")</f>
        <v>入力済</v>
      </c>
      <c r="AY400" s="1043" t="str">
        <f>G400</f>
        <v/>
      </c>
      <c r="AZ400"/>
      <c r="BA400"/>
      <c r="BB400"/>
      <c r="BC400"/>
      <c r="BD400"/>
      <c r="BE400"/>
      <c r="BF400"/>
      <c r="BG400"/>
    </row>
    <row r="401" spans="1:59" ht="14.4" customHeight="1">
      <c r="A401" s="1076"/>
      <c r="B401" s="1002"/>
      <c r="C401" s="978"/>
      <c r="D401" s="978"/>
      <c r="E401" s="978"/>
      <c r="F401" s="1003"/>
      <c r="G401" s="1008"/>
      <c r="H401" s="1008"/>
      <c r="I401" s="1008"/>
      <c r="J401" s="1008"/>
      <c r="K401" s="1008"/>
      <c r="L401" s="1011"/>
      <c r="M401" s="1014"/>
      <c r="N401" s="995"/>
      <c r="O401" s="980"/>
      <c r="P401" s="1064"/>
      <c r="Q401" s="1067"/>
      <c r="R401" s="1070"/>
      <c r="S401" s="1073"/>
      <c r="T401" s="989"/>
      <c r="U401" s="1073"/>
      <c r="V401" s="989"/>
      <c r="W401" s="1073"/>
      <c r="X401" s="989"/>
      <c r="Y401" s="1073"/>
      <c r="Z401" s="989"/>
      <c r="AA401" s="989"/>
      <c r="AB401" s="989"/>
      <c r="AC401" s="992"/>
      <c r="AD401" s="983"/>
      <c r="AE401" s="986"/>
      <c r="AF401" s="1049"/>
      <c r="AG401" s="983"/>
      <c r="AH401" s="1052"/>
      <c r="AI401" s="1049"/>
      <c r="AJ401" s="1049"/>
      <c r="AK401" s="1055"/>
      <c r="AL401" s="1058"/>
      <c r="AM401" s="1046" t="str">
        <f t="shared" ref="AM401" si="289">IF(AND(P400&lt;&gt;"", OR(W400&lt;&gt;8,Y400&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1" s="326"/>
      <c r="AO401" s="1044"/>
      <c r="AP401" s="1061"/>
      <c r="AQ401" s="977"/>
      <c r="AR401" s="736"/>
      <c r="AS401" s="736"/>
      <c r="AT401" s="736"/>
      <c r="AU401" s="736"/>
      <c r="AV401" s="736"/>
      <c r="AW401" s="736"/>
      <c r="AX401" s="1062"/>
      <c r="AY401" s="1044"/>
      <c r="AZ401"/>
      <c r="BA401"/>
      <c r="BB401"/>
      <c r="BC401"/>
      <c r="BD401"/>
      <c r="BE401"/>
      <c r="BF401"/>
      <c r="BG401"/>
    </row>
    <row r="402" spans="1:59" ht="14.4" customHeight="1">
      <c r="A402" s="1077"/>
      <c r="B402" s="1002"/>
      <c r="C402" s="978"/>
      <c r="D402" s="978"/>
      <c r="E402" s="978"/>
      <c r="F402" s="1003"/>
      <c r="G402" s="1008"/>
      <c r="H402" s="1008"/>
      <c r="I402" s="1008"/>
      <c r="J402" s="1008"/>
      <c r="K402" s="1008"/>
      <c r="L402" s="1011"/>
      <c r="M402" s="1014"/>
      <c r="N402" s="995"/>
      <c r="O402" s="980"/>
      <c r="P402" s="1064"/>
      <c r="Q402" s="1067"/>
      <c r="R402" s="1070"/>
      <c r="S402" s="1073"/>
      <c r="T402" s="989"/>
      <c r="U402" s="1073"/>
      <c r="V402" s="989"/>
      <c r="W402" s="1073"/>
      <c r="X402" s="989"/>
      <c r="Y402" s="1073"/>
      <c r="Z402" s="989"/>
      <c r="AA402" s="989"/>
      <c r="AB402" s="989"/>
      <c r="AC402" s="992"/>
      <c r="AD402" s="983"/>
      <c r="AE402" s="986"/>
      <c r="AF402" s="1049"/>
      <c r="AG402" s="983"/>
      <c r="AH402" s="1052"/>
      <c r="AI402" s="1049"/>
      <c r="AJ402" s="1049"/>
      <c r="AK402" s="1055"/>
      <c r="AL402" s="1058"/>
      <c r="AM402" s="1047"/>
      <c r="AN402" s="326"/>
      <c r="AO402" s="1044"/>
      <c r="AP402" s="1061"/>
      <c r="AQ402" s="977"/>
      <c r="AR402" s="736"/>
      <c r="AS402" s="736"/>
      <c r="AT402" s="736"/>
      <c r="AU402" s="736"/>
      <c r="AV402" s="736"/>
      <c r="AW402" s="736"/>
      <c r="AX402" s="1062"/>
      <c r="AY402" s="1044"/>
      <c r="AZ402"/>
      <c r="BA402"/>
      <c r="BB402"/>
      <c r="BC402"/>
      <c r="BD402"/>
      <c r="BE402"/>
      <c r="BF402"/>
      <c r="BG402"/>
    </row>
    <row r="403" spans="1:59" ht="30" customHeight="1" thickBot="1">
      <c r="A403" s="1078"/>
      <c r="B403" s="1016"/>
      <c r="C403" s="1017"/>
      <c r="D403" s="1017"/>
      <c r="E403" s="1017"/>
      <c r="F403" s="1018"/>
      <c r="G403" s="1019"/>
      <c r="H403" s="1019"/>
      <c r="I403" s="1019"/>
      <c r="J403" s="1019"/>
      <c r="K403" s="1019"/>
      <c r="L403" s="1020"/>
      <c r="M403" s="1021"/>
      <c r="N403" s="996"/>
      <c r="O403" s="981"/>
      <c r="P403" s="1065"/>
      <c r="Q403" s="1068"/>
      <c r="R403" s="1071"/>
      <c r="S403" s="1074"/>
      <c r="T403" s="990"/>
      <c r="U403" s="1074"/>
      <c r="V403" s="990"/>
      <c r="W403" s="1074"/>
      <c r="X403" s="990"/>
      <c r="Y403" s="1074"/>
      <c r="Z403" s="990"/>
      <c r="AA403" s="990"/>
      <c r="AB403" s="990"/>
      <c r="AC403" s="993"/>
      <c r="AD403" s="984"/>
      <c r="AE403" s="987"/>
      <c r="AF403" s="1049"/>
      <c r="AG403" s="984"/>
      <c r="AH403" s="1052"/>
      <c r="AI403" s="1049"/>
      <c r="AJ403" s="1049"/>
      <c r="AK403" s="1055"/>
      <c r="AL403" s="1058"/>
      <c r="AM403" s="573" t="str">
        <f t="shared" ref="AM403" si="290">IF(P400="","",
IF(OR(AF400="",
AND(AG400&lt;&gt;"",AH400=""),
AND(P400&lt;&gt;"",AI400=""),
AND(P400&lt;&gt;"処遇改善加算Ⅳ",AJ400=""),
AND(OR(P400="処遇改善加算Ⅰ",P400="処遇改善加算Ⅱ"),AU400="対象",AK400=""),
AND(P400="処遇改善加算Ⅰ",AL400="")),
"！記入が必要な欄（オレンジ色のセル）に空欄があります。空欄を埋めてください。",""))</f>
        <v/>
      </c>
      <c r="AN403" s="326"/>
      <c r="AO403" s="1045"/>
      <c r="AP403" s="1061"/>
      <c r="AQ403" s="1060"/>
      <c r="AR403" s="736"/>
      <c r="AS403" s="736"/>
      <c r="AT403" s="736"/>
      <c r="AU403" s="736"/>
      <c r="AV403" s="736"/>
      <c r="AW403" s="736"/>
      <c r="AX403" s="1062"/>
      <c r="AY403" s="1045"/>
      <c r="AZ403"/>
      <c r="BA403"/>
      <c r="BB403"/>
      <c r="BC403"/>
      <c r="BD403"/>
      <c r="BE403"/>
      <c r="BF403"/>
      <c r="BG403"/>
    </row>
    <row r="404" spans="1:59" ht="30" customHeight="1">
      <c r="A404" s="1075">
        <v>99</v>
      </c>
      <c r="B404" s="999" t="str">
        <f>IF(基本情報入力シート!B137="", "",基本情報入力シート!B137)</f>
        <v/>
      </c>
      <c r="C404" s="1000"/>
      <c r="D404" s="1000"/>
      <c r="E404" s="1000"/>
      <c r="F404" s="1001"/>
      <c r="G404" s="1007" t="str">
        <f>IF(基本情報入力シート!L137="", "",基本情報入力シート!L137)</f>
        <v/>
      </c>
      <c r="H404" s="1007" t="str">
        <f>IF(基本情報入力シート!Q137="", "",基本情報入力シート!Q137)</f>
        <v/>
      </c>
      <c r="I404" s="1007" t="str">
        <f>IF(基本情報入力シート!V137="", "",基本情報入力シート!V137)</f>
        <v/>
      </c>
      <c r="J404" s="1007" t="str">
        <f>IF(基本情報入力シート!W137="", "",基本情報入力シート!W137)</f>
        <v/>
      </c>
      <c r="K404" s="1007" t="str">
        <f>IF(基本情報入力シート!X137="", "",基本情報入力シート!X137)</f>
        <v/>
      </c>
      <c r="L404" s="1010" t="str">
        <f>IF(基本情報入力シート!AC137=0, "",基本情報入力シート!AC137)</f>
        <v/>
      </c>
      <c r="M404" s="1013"/>
      <c r="N404" s="994"/>
      <c r="O404" s="979" t="str">
        <f>IFERROR(VLOOKUP(K404,【参考】数式用２!$A$2:$AD$50,MATCH(N404,【参考】数式用２!$C$4:$AD$4,0)+2,0),"")</f>
        <v/>
      </c>
      <c r="P404" s="1063"/>
      <c r="Q404" s="1066" t="str">
        <f>IFERROR(VLOOKUP(K404,【参考】数式用２!$A$2:$AC$50,MATCH(P404,【参考】数式用２!$C$4:$AC$4,0)+2,0),"")</f>
        <v/>
      </c>
      <c r="R404" s="1069" t="s">
        <v>141</v>
      </c>
      <c r="S404" s="1072"/>
      <c r="T404" s="988" t="s">
        <v>217</v>
      </c>
      <c r="U404" s="1072"/>
      <c r="V404" s="988" t="s">
        <v>218</v>
      </c>
      <c r="W404" s="1072"/>
      <c r="X404" s="988" t="s">
        <v>217</v>
      </c>
      <c r="Y404" s="1072"/>
      <c r="Z404" s="988" t="s">
        <v>219</v>
      </c>
      <c r="AA404" s="988" t="s">
        <v>72</v>
      </c>
      <c r="AB404" s="988" t="str">
        <f>IF(S404&gt;=1,(W404*12+Y404)-(S404*12+U404)+1,"")</f>
        <v/>
      </c>
      <c r="AC404" s="991" t="s">
        <v>220</v>
      </c>
      <c r="AD404" s="982" t="str">
        <f>IFERROR(ROUNDDOWN(ROUND(L404*Q404,0),0)*AB404,"")</f>
        <v/>
      </c>
      <c r="AE404" s="985" t="str">
        <f>IFERROR(ROUNDDOWN(ROUNDDOWN(ROUND(L404*VLOOKUP(K404,【参考】数式用２!$A$2:$AC$50,MATCH("処遇改善加算Ⅳ",【参考】数式用２!$C$4:$O$4,0)+2,0),0),0)*AB404*0.5,0), "")</f>
        <v/>
      </c>
      <c r="AF404" s="1048"/>
      <c r="AG404" s="982" t="str">
        <f>IF(AND(AQ404&lt;&gt;"対象外", P404&lt;&gt;""),ROUNDDOWN(ROUND(L404*VLOOKUP(K404,【参考】数式用２!$A$2:$K$50,MATCH("ベア加算あり",【参考】数式用２!$C$4:$K$4,0)+2,0),0),0)*AB404,"")</f>
        <v/>
      </c>
      <c r="AH404" s="1051"/>
      <c r="AI404" s="1048"/>
      <c r="AJ404" s="1048"/>
      <c r="AK404" s="1054"/>
      <c r="AL404" s="1057"/>
      <c r="AM404" s="572" t="str">
        <f t="shared" ref="AM404" si="291">IF(Q404="","",IF(Q404&lt;O404,"！加算の要件上は問題ありませんが、令和６年度末の加算率と比較して、令和７年度の加算率が低くなっています。",""))</f>
        <v/>
      </c>
      <c r="AN404" s="326"/>
      <c r="AO404" s="1043" t="str">
        <f>IF(K404&lt;&gt;"","Q列に色付け","")</f>
        <v/>
      </c>
      <c r="AP404" s="1061" t="str">
        <f>IF(AND(AE404&lt;&gt;0,AE404&lt;&gt;""),IF(AF404="○","入力済","未入力"),"")</f>
        <v/>
      </c>
      <c r="AQ404" s="976" t="str">
        <f>IFERROR((VLOOKUP(N404, 【参考】数式用２!$BE$5:$BE$13, 1,FALSE)), "対象外")</f>
        <v>対象外</v>
      </c>
      <c r="AR404" s="736" t="str">
        <f>IF(AG404&lt;&gt;"",IF(AH404="○","入力済","未入力"),"")</f>
        <v/>
      </c>
      <c r="AS404" s="736" t="str">
        <f>IF(AND(P404&lt;&gt;"", AI404=""), "未入力", "入力済")</f>
        <v>入力済</v>
      </c>
      <c r="AT404" s="736" t="str">
        <f>IF(AND(P404&lt;&gt;"", P404&lt;&gt;"処遇改善加算Ⅳ", AJ404=""), "未入力", "入力済")</f>
        <v>入力済</v>
      </c>
      <c r="AU404" s="736" t="str">
        <f>IFERROR(VLOOKUP(K404, 【参考】数式用２!$BB$5:$BC$50, 2, FALSE), "")</f>
        <v/>
      </c>
      <c r="AV404" s="736" t="str">
        <f>IF(AND(P404&lt;&gt;"処遇改善加算Ⅲ",P404&lt;&gt;"処遇改善加算Ⅳ", P404&lt;&gt;"", AU404&lt;&gt;"対象外"), 1,"")</f>
        <v/>
      </c>
      <c r="AW404" s="736" t="str">
        <f>IFERROR("_"&amp;VLOOKUP(K404, 【参考】数式用２!$AG$2:$AH$50, 2, FALSE), "")</f>
        <v/>
      </c>
      <c r="AX404" s="1062" t="str">
        <f>IF(AND(P404="処遇改善加算Ⅰ", AL404=""), "未入力","入力済")</f>
        <v>入力済</v>
      </c>
      <c r="AY404" s="1043" t="str">
        <f>G404</f>
        <v/>
      </c>
      <c r="AZ404"/>
      <c r="BA404"/>
      <c r="BB404"/>
      <c r="BC404"/>
      <c r="BD404"/>
      <c r="BE404"/>
      <c r="BF404"/>
      <c r="BG404"/>
    </row>
    <row r="405" spans="1:59" ht="14.4" customHeight="1">
      <c r="A405" s="1076"/>
      <c r="B405" s="1002"/>
      <c r="C405" s="978"/>
      <c r="D405" s="978"/>
      <c r="E405" s="978"/>
      <c r="F405" s="1003"/>
      <c r="G405" s="1008"/>
      <c r="H405" s="1008"/>
      <c r="I405" s="1008"/>
      <c r="J405" s="1008"/>
      <c r="K405" s="1008"/>
      <c r="L405" s="1011"/>
      <c r="M405" s="1014"/>
      <c r="N405" s="995"/>
      <c r="O405" s="980"/>
      <c r="P405" s="1064"/>
      <c r="Q405" s="1067"/>
      <c r="R405" s="1070"/>
      <c r="S405" s="1073"/>
      <c r="T405" s="989"/>
      <c r="U405" s="1073"/>
      <c r="V405" s="989"/>
      <c r="W405" s="1073"/>
      <c r="X405" s="989"/>
      <c r="Y405" s="1073"/>
      <c r="Z405" s="989"/>
      <c r="AA405" s="989"/>
      <c r="AB405" s="989"/>
      <c r="AC405" s="992"/>
      <c r="AD405" s="983"/>
      <c r="AE405" s="986"/>
      <c r="AF405" s="1049"/>
      <c r="AG405" s="983"/>
      <c r="AH405" s="1052"/>
      <c r="AI405" s="1049"/>
      <c r="AJ405" s="1049"/>
      <c r="AK405" s="1055"/>
      <c r="AL405" s="1058"/>
      <c r="AM405" s="1046" t="str">
        <f t="shared" ref="AM405" si="292">IF(AND(P404&lt;&gt;"", OR(W404&lt;&gt;8,Y404&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5" s="326"/>
      <c r="AO405" s="1044"/>
      <c r="AP405" s="1061"/>
      <c r="AQ405" s="977"/>
      <c r="AR405" s="736"/>
      <c r="AS405" s="736"/>
      <c r="AT405" s="736"/>
      <c r="AU405" s="736"/>
      <c r="AV405" s="736"/>
      <c r="AW405" s="736"/>
      <c r="AX405" s="1062"/>
      <c r="AY405" s="1044"/>
      <c r="AZ405"/>
      <c r="BA405"/>
      <c r="BB405"/>
      <c r="BC405"/>
      <c r="BD405"/>
      <c r="BE405"/>
      <c r="BF405"/>
      <c r="BG405"/>
    </row>
    <row r="406" spans="1:59" ht="14.4" customHeight="1">
      <c r="A406" s="1077"/>
      <c r="B406" s="1002"/>
      <c r="C406" s="978"/>
      <c r="D406" s="978"/>
      <c r="E406" s="978"/>
      <c r="F406" s="1003"/>
      <c r="G406" s="1008"/>
      <c r="H406" s="1008"/>
      <c r="I406" s="1008"/>
      <c r="J406" s="1008"/>
      <c r="K406" s="1008"/>
      <c r="L406" s="1011"/>
      <c r="M406" s="1014"/>
      <c r="N406" s="995"/>
      <c r="O406" s="980"/>
      <c r="P406" s="1064"/>
      <c r="Q406" s="1067"/>
      <c r="R406" s="1070"/>
      <c r="S406" s="1073"/>
      <c r="T406" s="989"/>
      <c r="U406" s="1073"/>
      <c r="V406" s="989"/>
      <c r="W406" s="1073"/>
      <c r="X406" s="989"/>
      <c r="Y406" s="1073"/>
      <c r="Z406" s="989"/>
      <c r="AA406" s="989"/>
      <c r="AB406" s="989"/>
      <c r="AC406" s="992"/>
      <c r="AD406" s="983"/>
      <c r="AE406" s="986"/>
      <c r="AF406" s="1049"/>
      <c r="AG406" s="983"/>
      <c r="AH406" s="1052"/>
      <c r="AI406" s="1049"/>
      <c r="AJ406" s="1049"/>
      <c r="AK406" s="1055"/>
      <c r="AL406" s="1058"/>
      <c r="AM406" s="1047"/>
      <c r="AN406" s="326"/>
      <c r="AO406" s="1044"/>
      <c r="AP406" s="1061"/>
      <c r="AQ406" s="977"/>
      <c r="AR406" s="736"/>
      <c r="AS406" s="736"/>
      <c r="AT406" s="736"/>
      <c r="AU406" s="736"/>
      <c r="AV406" s="736"/>
      <c r="AW406" s="736"/>
      <c r="AX406" s="1062"/>
      <c r="AY406" s="1044"/>
      <c r="AZ406"/>
      <c r="BA406"/>
      <c r="BB406"/>
      <c r="BC406"/>
      <c r="BD406"/>
      <c r="BE406"/>
      <c r="BF406"/>
      <c r="BG406"/>
    </row>
    <row r="407" spans="1:59" ht="30" customHeight="1" thickBot="1">
      <c r="A407" s="1078"/>
      <c r="B407" s="1016"/>
      <c r="C407" s="1017"/>
      <c r="D407" s="1017"/>
      <c r="E407" s="1017"/>
      <c r="F407" s="1018"/>
      <c r="G407" s="1019"/>
      <c r="H407" s="1019"/>
      <c r="I407" s="1019"/>
      <c r="J407" s="1019"/>
      <c r="K407" s="1019"/>
      <c r="L407" s="1020"/>
      <c r="M407" s="1021"/>
      <c r="N407" s="996"/>
      <c r="O407" s="981"/>
      <c r="P407" s="1065"/>
      <c r="Q407" s="1068"/>
      <c r="R407" s="1071"/>
      <c r="S407" s="1074"/>
      <c r="T407" s="990"/>
      <c r="U407" s="1074"/>
      <c r="V407" s="990"/>
      <c r="W407" s="1074"/>
      <c r="X407" s="990"/>
      <c r="Y407" s="1074"/>
      <c r="Z407" s="990"/>
      <c r="AA407" s="990"/>
      <c r="AB407" s="990"/>
      <c r="AC407" s="993"/>
      <c r="AD407" s="984"/>
      <c r="AE407" s="987"/>
      <c r="AF407" s="1050"/>
      <c r="AG407" s="984"/>
      <c r="AH407" s="1053"/>
      <c r="AI407" s="1050"/>
      <c r="AJ407" s="1050"/>
      <c r="AK407" s="1056"/>
      <c r="AL407" s="1059"/>
      <c r="AM407" s="573" t="str">
        <f t="shared" ref="AM407" si="293">IF(P404="","",
IF(OR(AF404="",
AND(AG404&lt;&gt;"",AH404=""),
AND(P404&lt;&gt;"",AI404=""),
AND(P404&lt;&gt;"処遇改善加算Ⅳ",AJ404=""),
AND(OR(P404="処遇改善加算Ⅰ",P404="処遇改善加算Ⅱ"),AU404="対象",AK404=""),
AND(P404="処遇改善加算Ⅰ",AL404="")),
"！記入が必要な欄（オレンジ色のセル）に空欄があります。空欄を埋めてください。",""))</f>
        <v/>
      </c>
      <c r="AN407" s="326"/>
      <c r="AO407" s="1045"/>
      <c r="AP407" s="1061"/>
      <c r="AQ407" s="1060"/>
      <c r="AR407" s="736"/>
      <c r="AS407" s="736"/>
      <c r="AT407" s="736"/>
      <c r="AU407" s="736"/>
      <c r="AV407" s="736"/>
      <c r="AW407" s="736"/>
      <c r="AX407" s="1062"/>
      <c r="AY407" s="1045"/>
      <c r="AZ407"/>
      <c r="BA407"/>
      <c r="BB407"/>
      <c r="BC407"/>
      <c r="BD407"/>
      <c r="BE407"/>
      <c r="BF407"/>
      <c r="BG407"/>
    </row>
    <row r="408" spans="1:59" ht="30" customHeight="1">
      <c r="A408" s="1075">
        <v>100</v>
      </c>
      <c r="B408" s="999" t="str">
        <f>IF(基本情報入力シート!B138="", "",基本情報入力シート!B138)</f>
        <v/>
      </c>
      <c r="C408" s="1000"/>
      <c r="D408" s="1000"/>
      <c r="E408" s="1000"/>
      <c r="F408" s="1001"/>
      <c r="G408" s="1007" t="str">
        <f>IF(基本情報入力シート!L138="", "",基本情報入力シート!L138)</f>
        <v/>
      </c>
      <c r="H408" s="1007" t="str">
        <f>IF(基本情報入力シート!Q138="", "",基本情報入力シート!Q138)</f>
        <v/>
      </c>
      <c r="I408" s="1007" t="str">
        <f>IF(基本情報入力シート!V138="", "",基本情報入力シート!V138)</f>
        <v/>
      </c>
      <c r="J408" s="1007" t="str">
        <f>IF(基本情報入力シート!W138="", "",基本情報入力シート!W138)</f>
        <v/>
      </c>
      <c r="K408" s="1007" t="str">
        <f>IF(基本情報入力シート!X138="", "",基本情報入力シート!X138)</f>
        <v/>
      </c>
      <c r="L408" s="1010" t="str">
        <f>IF(基本情報入力シート!AC138=0, "",基本情報入力シート!AC138)</f>
        <v/>
      </c>
      <c r="M408" s="1013"/>
      <c r="N408" s="994"/>
      <c r="O408" s="979" t="str">
        <f>IFERROR(VLOOKUP(K408,【参考】数式用２!$A$2:$AD$50,MATCH(N408,【参考】数式用２!$C$4:$AD$4,0)+2,0),"")</f>
        <v/>
      </c>
      <c r="P408" s="1063"/>
      <c r="Q408" s="1066" t="str">
        <f>IFERROR(VLOOKUP(K408,【参考】数式用２!$A$2:$AC$50,MATCH(P408,【参考】数式用２!$C$4:$AC$4,0)+2,0),"")</f>
        <v/>
      </c>
      <c r="R408" s="1069" t="s">
        <v>141</v>
      </c>
      <c r="S408" s="1072"/>
      <c r="T408" s="988" t="s">
        <v>217</v>
      </c>
      <c r="U408" s="1072"/>
      <c r="V408" s="988" t="s">
        <v>218</v>
      </c>
      <c r="W408" s="1072"/>
      <c r="X408" s="988" t="s">
        <v>217</v>
      </c>
      <c r="Y408" s="1072"/>
      <c r="Z408" s="988" t="s">
        <v>219</v>
      </c>
      <c r="AA408" s="988" t="s">
        <v>72</v>
      </c>
      <c r="AB408" s="988" t="str">
        <f>IF(S408&gt;=1,(W408*12+Y408)-(S408*12+U408)+1,"")</f>
        <v/>
      </c>
      <c r="AC408" s="991" t="s">
        <v>220</v>
      </c>
      <c r="AD408" s="982" t="str">
        <f>IFERROR(ROUNDDOWN(ROUND(L408*Q408,0),0)*AB408,"")</f>
        <v/>
      </c>
      <c r="AE408" s="985" t="str">
        <f>IFERROR(ROUNDDOWN(ROUNDDOWN(ROUND(L408*VLOOKUP(K408,【参考】数式用２!$A$2:$AC$50,MATCH("処遇改善加算Ⅳ",【参考】数式用２!$C$4:$O$4,0)+2,0),0),0)*AB408*0.5,0), "")</f>
        <v/>
      </c>
      <c r="AF408" s="1048"/>
      <c r="AG408" s="982" t="str">
        <f>IF(AND(AQ408&lt;&gt;"対象外", P408&lt;&gt;""),ROUNDDOWN(ROUND(L408*VLOOKUP(K408,【参考】数式用２!$A$2:$K$50,MATCH("ベア加算あり",【参考】数式用２!$C$4:$K$4,0)+2,0),0),0)*AB408,"")</f>
        <v/>
      </c>
      <c r="AH408" s="1051"/>
      <c r="AI408" s="1048"/>
      <c r="AJ408" s="1048"/>
      <c r="AK408" s="1054"/>
      <c r="AL408" s="1057"/>
      <c r="AM408" s="572" t="str">
        <f t="shared" ref="AM408" si="294">IF(Q408="","",IF(Q408&lt;O408,"！加算の要件上は問題ありませんが、令和６年度末の加算率と比較して、令和７年度の加算率が低くなっています。",""))</f>
        <v/>
      </c>
      <c r="AN408" s="326"/>
      <c r="AO408" s="1043" t="str">
        <f>IF(K408&lt;&gt;"","Q列に色付け","")</f>
        <v/>
      </c>
      <c r="AP408" s="1061" t="str">
        <f>IF(AND(AE408&lt;&gt;0,AE408&lt;&gt;""),IF(AF408="○","入力済","未入力"),"")</f>
        <v/>
      </c>
      <c r="AQ408" s="976" t="str">
        <f>IFERROR((VLOOKUP(N408, 【参考】数式用２!$BE$5:$BE$13, 1,FALSE)), "対象外")</f>
        <v>対象外</v>
      </c>
      <c r="AR408" s="736" t="str">
        <f>IF(AG408&lt;&gt;"",IF(AH408="○","入力済","未入力"),"")</f>
        <v/>
      </c>
      <c r="AS408" s="736" t="str">
        <f>IF(AND(P408&lt;&gt;"", AI408=""), "未入力", "入力済")</f>
        <v>入力済</v>
      </c>
      <c r="AT408" s="736" t="str">
        <f>IF(AND(P408&lt;&gt;"", P408&lt;&gt;"処遇改善加算Ⅳ", AJ408=""), "未入力", "入力済")</f>
        <v>入力済</v>
      </c>
      <c r="AU408" s="736" t="str">
        <f>IFERROR(VLOOKUP(K408, 【参考】数式用２!$BB$5:$BC$50, 2, FALSE), "")</f>
        <v/>
      </c>
      <c r="AV408" s="736" t="str">
        <f>IF(AND(P408&lt;&gt;"処遇改善加算Ⅲ",P408&lt;&gt;"処遇改善加算Ⅳ", P408&lt;&gt;"", AU408&lt;&gt;"対象外"), 1,"")</f>
        <v/>
      </c>
      <c r="AW408" s="736" t="str">
        <f>IFERROR("_"&amp;VLOOKUP(K408, 【参考】数式用２!$AG$2:$AH$50, 2, FALSE), "")</f>
        <v/>
      </c>
      <c r="AX408" s="1062" t="str">
        <f>IF(AND(P408="処遇改善加算Ⅰ", AL408=""), "未入力","入力済")</f>
        <v>入力済</v>
      </c>
      <c r="AY408" s="1043" t="str">
        <f>G408</f>
        <v/>
      </c>
      <c r="AZ408"/>
      <c r="BA408"/>
      <c r="BB408"/>
      <c r="BC408"/>
      <c r="BD408"/>
      <c r="BE408"/>
      <c r="BF408"/>
      <c r="BG408"/>
    </row>
    <row r="409" spans="1:59" ht="14.4" customHeight="1">
      <c r="A409" s="1076"/>
      <c r="B409" s="1002"/>
      <c r="C409" s="978"/>
      <c r="D409" s="978"/>
      <c r="E409" s="978"/>
      <c r="F409" s="1003"/>
      <c r="G409" s="1008"/>
      <c r="H409" s="1008"/>
      <c r="I409" s="1008"/>
      <c r="J409" s="1008"/>
      <c r="K409" s="1008"/>
      <c r="L409" s="1011"/>
      <c r="M409" s="1014"/>
      <c r="N409" s="995"/>
      <c r="O409" s="980"/>
      <c r="P409" s="1064"/>
      <c r="Q409" s="1067"/>
      <c r="R409" s="1070"/>
      <c r="S409" s="1073"/>
      <c r="T409" s="989"/>
      <c r="U409" s="1073"/>
      <c r="V409" s="989"/>
      <c r="W409" s="1073"/>
      <c r="X409" s="989"/>
      <c r="Y409" s="1073"/>
      <c r="Z409" s="989"/>
      <c r="AA409" s="989"/>
      <c r="AB409" s="989"/>
      <c r="AC409" s="992"/>
      <c r="AD409" s="983"/>
      <c r="AE409" s="986"/>
      <c r="AF409" s="1049"/>
      <c r="AG409" s="983"/>
      <c r="AH409" s="1052"/>
      <c r="AI409" s="1049"/>
      <c r="AJ409" s="1049"/>
      <c r="AK409" s="1055"/>
      <c r="AL409" s="1058"/>
      <c r="AM409" s="1046" t="str">
        <f>IF(AND(P408&lt;&gt;"", OR(W408&lt;&gt;8,Y408&lt;&gt;3)),"！算定期間の終わりが令和８年３月になっていません。年度中に区分変更を行う場合、基本情報入力シートに当該事業所の記載を一行追加し、区分変更前の算定状況と変更後の算定状況を各行に記載してください。","")</f>
        <v/>
      </c>
      <c r="AN409" s="326"/>
      <c r="AO409" s="1044"/>
      <c r="AP409" s="1061"/>
      <c r="AQ409" s="977"/>
      <c r="AR409" s="736"/>
      <c r="AS409" s="736"/>
      <c r="AT409" s="736"/>
      <c r="AU409" s="736"/>
      <c r="AV409" s="736"/>
      <c r="AW409" s="736"/>
      <c r="AX409" s="1062"/>
      <c r="AY409" s="1044"/>
      <c r="AZ409"/>
      <c r="BA409"/>
      <c r="BB409"/>
      <c r="BC409"/>
      <c r="BD409"/>
      <c r="BE409"/>
      <c r="BF409"/>
      <c r="BG409"/>
    </row>
    <row r="410" spans="1:59" ht="14.4" customHeight="1">
      <c r="A410" s="1077"/>
      <c r="B410" s="1002"/>
      <c r="C410" s="978"/>
      <c r="D410" s="978"/>
      <c r="E410" s="978"/>
      <c r="F410" s="1003"/>
      <c r="G410" s="1008"/>
      <c r="H410" s="1008"/>
      <c r="I410" s="1008"/>
      <c r="J410" s="1008"/>
      <c r="K410" s="1008"/>
      <c r="L410" s="1011"/>
      <c r="M410" s="1014"/>
      <c r="N410" s="995"/>
      <c r="O410" s="980"/>
      <c r="P410" s="1064"/>
      <c r="Q410" s="1067"/>
      <c r="R410" s="1070"/>
      <c r="S410" s="1073"/>
      <c r="T410" s="989"/>
      <c r="U410" s="1073"/>
      <c r="V410" s="989"/>
      <c r="W410" s="1073"/>
      <c r="X410" s="989"/>
      <c r="Y410" s="1073"/>
      <c r="Z410" s="989"/>
      <c r="AA410" s="989"/>
      <c r="AB410" s="989"/>
      <c r="AC410" s="992"/>
      <c r="AD410" s="983"/>
      <c r="AE410" s="986"/>
      <c r="AF410" s="1049"/>
      <c r="AG410" s="983"/>
      <c r="AH410" s="1052"/>
      <c r="AI410" s="1049"/>
      <c r="AJ410" s="1049"/>
      <c r="AK410" s="1055"/>
      <c r="AL410" s="1058"/>
      <c r="AM410" s="1047"/>
      <c r="AN410" s="326"/>
      <c r="AO410" s="1044"/>
      <c r="AP410" s="1061"/>
      <c r="AQ410" s="977"/>
      <c r="AR410" s="736"/>
      <c r="AS410" s="736"/>
      <c r="AT410" s="736"/>
      <c r="AU410" s="736"/>
      <c r="AV410" s="736"/>
      <c r="AW410" s="736"/>
      <c r="AX410" s="1062"/>
      <c r="AY410" s="1044"/>
      <c r="AZ410"/>
      <c r="BA410"/>
      <c r="BB410"/>
      <c r="BC410"/>
      <c r="BD410"/>
      <c r="BE410"/>
      <c r="BF410"/>
      <c r="BG410"/>
    </row>
    <row r="411" spans="1:59" ht="30" customHeight="1" thickBot="1">
      <c r="A411" s="1078"/>
      <c r="B411" s="1004"/>
      <c r="C411" s="1005"/>
      <c r="D411" s="1005"/>
      <c r="E411" s="1005"/>
      <c r="F411" s="1006"/>
      <c r="G411" s="1009"/>
      <c r="H411" s="1009"/>
      <c r="I411" s="1009"/>
      <c r="J411" s="1009"/>
      <c r="K411" s="1009"/>
      <c r="L411" s="1012"/>
      <c r="M411" s="1015"/>
      <c r="N411" s="996"/>
      <c r="O411" s="981"/>
      <c r="P411" s="1065"/>
      <c r="Q411" s="1068"/>
      <c r="R411" s="1071"/>
      <c r="S411" s="1074"/>
      <c r="T411" s="990"/>
      <c r="U411" s="1074"/>
      <c r="V411" s="990"/>
      <c r="W411" s="1074"/>
      <c r="X411" s="990"/>
      <c r="Y411" s="1074"/>
      <c r="Z411" s="990"/>
      <c r="AA411" s="990"/>
      <c r="AB411" s="990"/>
      <c r="AC411" s="993"/>
      <c r="AD411" s="984"/>
      <c r="AE411" s="987"/>
      <c r="AF411" s="1050"/>
      <c r="AG411" s="984"/>
      <c r="AH411" s="1053"/>
      <c r="AI411" s="1050"/>
      <c r="AJ411" s="1050"/>
      <c r="AK411" s="1056"/>
      <c r="AL411" s="1059"/>
      <c r="AM411" s="573" t="str">
        <f t="shared" ref="AM411" si="295">IF(P408="","",
IF(OR(AF408="",
AND(AG408&lt;&gt;"",AH408=""),
AND(P408&lt;&gt;"",AI408=""),
AND(P408&lt;&gt;"処遇改善加算Ⅳ",AJ408=""),
AND(OR(P408="処遇改善加算Ⅰ",P408="処遇改善加算Ⅱ"),AU408="対象",AK408=""),
AND(P408="処遇改善加算Ⅰ",AL408="")),
"！記入が必要な欄（オレンジ色のセル）に空欄があります。空欄を埋めてください。",""))</f>
        <v/>
      </c>
      <c r="AN411" s="326"/>
      <c r="AO411" s="1045"/>
      <c r="AP411" s="1061"/>
      <c r="AQ411" s="1060"/>
      <c r="AR411" s="736"/>
      <c r="AS411" s="736"/>
      <c r="AT411" s="736"/>
      <c r="AU411" s="736"/>
      <c r="AV411" s="736"/>
      <c r="AW411" s="736"/>
      <c r="AX411" s="1062"/>
      <c r="AY411" s="1045"/>
      <c r="AZ411"/>
      <c r="BA411"/>
      <c r="BB411"/>
      <c r="BC411"/>
      <c r="BD411"/>
      <c r="BE411"/>
      <c r="BF411"/>
      <c r="BG411"/>
    </row>
    <row r="412" spans="1:59" ht="16.2" customHeight="1">
      <c r="B412" s="997"/>
      <c r="C412" s="997"/>
      <c r="D412" s="997"/>
      <c r="E412" s="997"/>
      <c r="F412" s="997"/>
      <c r="G412" s="997"/>
      <c r="H412" s="997"/>
      <c r="I412" s="997"/>
      <c r="J412" s="997"/>
      <c r="K412" s="997"/>
      <c r="L412" s="997"/>
      <c r="M412" s="329"/>
      <c r="AG412" s="330"/>
    </row>
    <row r="413" spans="1:59">
      <c r="B413" s="997"/>
      <c r="C413" s="997"/>
      <c r="D413" s="997"/>
      <c r="E413" s="997"/>
      <c r="F413" s="997"/>
      <c r="G413" s="997"/>
      <c r="H413" s="997"/>
      <c r="I413" s="997"/>
      <c r="J413" s="997"/>
      <c r="K413" s="997"/>
      <c r="L413" s="997"/>
      <c r="M413" s="329"/>
      <c r="AG413" s="330"/>
      <c r="AM413" s="978"/>
    </row>
    <row r="414" spans="1:59">
      <c r="B414" s="997"/>
      <c r="C414" s="997"/>
      <c r="D414" s="997"/>
      <c r="E414" s="997"/>
      <c r="F414" s="997"/>
      <c r="G414" s="997"/>
      <c r="H414" s="997"/>
      <c r="I414" s="997"/>
      <c r="J414" s="997"/>
      <c r="K414" s="997"/>
      <c r="L414" s="997"/>
      <c r="M414" s="329"/>
      <c r="AG414" s="330"/>
      <c r="AM414" s="978"/>
    </row>
    <row r="415" spans="1:59">
      <c r="B415" s="997"/>
      <c r="C415" s="997"/>
      <c r="D415" s="997"/>
      <c r="E415" s="997"/>
      <c r="F415" s="997"/>
      <c r="G415" s="997"/>
      <c r="H415" s="997"/>
      <c r="I415" s="997"/>
      <c r="J415" s="997"/>
      <c r="K415" s="997"/>
      <c r="L415" s="997"/>
      <c r="M415" s="329"/>
      <c r="AG415" s="330"/>
    </row>
    <row r="416" spans="1:59" ht="16.2" customHeight="1">
      <c r="B416" s="997"/>
      <c r="C416" s="997"/>
      <c r="D416" s="997"/>
      <c r="E416" s="997"/>
      <c r="F416" s="997"/>
      <c r="G416" s="997"/>
      <c r="H416" s="997"/>
      <c r="I416" s="997"/>
      <c r="J416" s="997"/>
      <c r="K416" s="997"/>
      <c r="L416" s="997"/>
      <c r="M416" s="329"/>
      <c r="AG416" s="330"/>
    </row>
    <row r="417" spans="2:39">
      <c r="B417" s="997"/>
      <c r="C417" s="997"/>
      <c r="D417" s="997"/>
      <c r="E417" s="997"/>
      <c r="F417" s="997"/>
      <c r="G417" s="997"/>
      <c r="H417" s="997"/>
      <c r="I417" s="997"/>
      <c r="J417" s="997"/>
      <c r="K417" s="997"/>
      <c r="L417" s="997"/>
      <c r="M417" s="329"/>
      <c r="AG417" s="330"/>
      <c r="AM417" s="978"/>
    </row>
    <row r="418" spans="2:39">
      <c r="B418" s="997"/>
      <c r="C418" s="997"/>
      <c r="D418" s="997"/>
      <c r="E418" s="997"/>
      <c r="F418" s="997"/>
      <c r="G418" s="997"/>
      <c r="H418" s="997"/>
      <c r="I418" s="997"/>
      <c r="J418" s="997"/>
      <c r="K418" s="997"/>
      <c r="L418" s="997"/>
      <c r="M418" s="329"/>
      <c r="AG418" s="330"/>
      <c r="AM418" s="978"/>
    </row>
    <row r="419" spans="2:39">
      <c r="B419" s="997"/>
      <c r="C419" s="997"/>
      <c r="D419" s="997"/>
      <c r="E419" s="997"/>
      <c r="F419" s="997"/>
      <c r="G419" s="997"/>
      <c r="H419" s="997"/>
      <c r="I419" s="997"/>
      <c r="J419" s="997"/>
      <c r="K419" s="997"/>
      <c r="L419" s="997"/>
      <c r="M419" s="329"/>
      <c r="AG419" s="330"/>
    </row>
    <row r="420" spans="2:39" ht="16.2" customHeight="1">
      <c r="B420" s="997"/>
      <c r="C420" s="997"/>
      <c r="D420" s="997"/>
      <c r="E420" s="997"/>
      <c r="F420" s="997"/>
      <c r="G420" s="997"/>
      <c r="H420" s="997"/>
      <c r="I420" s="997"/>
      <c r="J420" s="997"/>
      <c r="K420" s="997"/>
      <c r="L420" s="997"/>
      <c r="M420" s="329"/>
      <c r="AG420" s="330"/>
    </row>
    <row r="421" spans="2:39">
      <c r="B421" s="997"/>
      <c r="C421" s="997"/>
      <c r="D421" s="997"/>
      <c r="E421" s="997"/>
      <c r="F421" s="997"/>
      <c r="G421" s="997"/>
      <c r="H421" s="997"/>
      <c r="I421" s="997"/>
      <c r="J421" s="997"/>
      <c r="K421" s="997"/>
      <c r="L421" s="997"/>
      <c r="M421" s="329"/>
      <c r="AG421" s="330"/>
    </row>
    <row r="422" spans="2:39">
      <c r="B422" s="997"/>
      <c r="C422" s="997"/>
      <c r="D422" s="997"/>
      <c r="E422" s="997"/>
      <c r="F422" s="997"/>
      <c r="G422" s="997"/>
      <c r="H422" s="997"/>
      <c r="I422" s="997"/>
      <c r="J422" s="997"/>
      <c r="K422" s="997"/>
      <c r="L422" s="997"/>
      <c r="M422" s="329"/>
      <c r="AG422" s="330"/>
    </row>
    <row r="423" spans="2:39">
      <c r="B423" s="997"/>
      <c r="C423" s="997"/>
      <c r="D423" s="997"/>
      <c r="E423" s="997"/>
      <c r="F423" s="997"/>
      <c r="G423" s="997"/>
      <c r="H423" s="997"/>
      <c r="I423" s="997"/>
      <c r="J423" s="997"/>
      <c r="K423" s="997"/>
      <c r="L423" s="997"/>
      <c r="M423" s="329"/>
      <c r="AG423" s="330"/>
    </row>
    <row r="424" spans="2:39" ht="16.2" customHeight="1">
      <c r="B424" s="997"/>
      <c r="C424" s="997"/>
      <c r="D424" s="997"/>
      <c r="E424" s="997"/>
      <c r="F424" s="997"/>
      <c r="G424" s="997"/>
      <c r="H424" s="997"/>
      <c r="I424" s="997"/>
      <c r="J424" s="997"/>
      <c r="K424" s="997"/>
      <c r="L424" s="997"/>
      <c r="M424" s="329"/>
    </row>
    <row r="425" spans="2:39">
      <c r="B425" s="997"/>
      <c r="C425" s="997"/>
      <c r="D425" s="997"/>
      <c r="E425" s="997"/>
      <c r="F425" s="997"/>
      <c r="G425" s="997"/>
      <c r="H425" s="997"/>
      <c r="I425" s="997"/>
      <c r="J425" s="997"/>
      <c r="K425" s="997"/>
      <c r="L425" s="997"/>
      <c r="M425" s="329"/>
    </row>
    <row r="426" spans="2:39">
      <c r="B426" s="997"/>
      <c r="C426" s="997"/>
      <c r="D426" s="997"/>
      <c r="E426" s="997"/>
      <c r="F426" s="997"/>
      <c r="G426" s="997"/>
      <c r="H426" s="997"/>
      <c r="I426" s="997"/>
      <c r="J426" s="997"/>
      <c r="K426" s="997"/>
      <c r="L426" s="997"/>
      <c r="M426" s="329"/>
    </row>
    <row r="427" spans="2:39">
      <c r="B427" s="997"/>
      <c r="C427" s="997"/>
      <c r="D427" s="997"/>
      <c r="E427" s="997"/>
      <c r="F427" s="997"/>
      <c r="G427" s="997"/>
      <c r="H427" s="997"/>
      <c r="I427" s="997"/>
      <c r="J427" s="997"/>
      <c r="K427" s="997"/>
      <c r="L427" s="997"/>
      <c r="M427" s="329"/>
    </row>
    <row r="428" spans="2:39" ht="16.2" customHeight="1">
      <c r="B428" s="997"/>
      <c r="C428" s="997"/>
      <c r="D428" s="997"/>
      <c r="E428" s="997"/>
      <c r="F428" s="997"/>
      <c r="G428" s="997"/>
      <c r="H428" s="997"/>
      <c r="I428" s="997"/>
      <c r="J428" s="997"/>
      <c r="K428" s="997"/>
      <c r="L428" s="997"/>
      <c r="M428" s="998"/>
    </row>
    <row r="429" spans="2:39">
      <c r="B429" s="997"/>
      <c r="C429" s="997"/>
      <c r="D429" s="997"/>
      <c r="E429" s="997"/>
      <c r="F429" s="997"/>
      <c r="G429" s="997"/>
      <c r="H429" s="997"/>
      <c r="I429" s="997"/>
      <c r="J429" s="997"/>
      <c r="K429" s="997"/>
      <c r="L429" s="997"/>
      <c r="M429" s="998"/>
    </row>
    <row r="430" spans="2:39">
      <c r="B430" s="997"/>
      <c r="C430" s="997"/>
      <c r="D430" s="997"/>
      <c r="E430" s="997"/>
      <c r="F430" s="997"/>
      <c r="G430" s="997"/>
      <c r="H430" s="997"/>
      <c r="I430" s="997"/>
      <c r="J430" s="997"/>
      <c r="K430" s="997"/>
      <c r="L430" s="997"/>
      <c r="M430" s="998"/>
    </row>
    <row r="431" spans="2:39">
      <c r="B431" s="997"/>
      <c r="C431" s="997"/>
      <c r="D431" s="997"/>
      <c r="E431" s="997"/>
      <c r="F431" s="997"/>
      <c r="G431" s="997"/>
      <c r="H431" s="997"/>
      <c r="I431" s="997"/>
      <c r="J431" s="997"/>
      <c r="K431" s="997"/>
      <c r="L431" s="997"/>
      <c r="M431" s="998"/>
    </row>
    <row r="432" spans="2:39" ht="16.2" customHeight="1">
      <c r="B432" s="997"/>
      <c r="C432" s="997"/>
      <c r="D432" s="997"/>
      <c r="E432" s="997"/>
      <c r="F432" s="997"/>
      <c r="G432" s="997"/>
      <c r="H432" s="997"/>
      <c r="I432" s="997"/>
      <c r="J432" s="997"/>
      <c r="K432" s="997"/>
      <c r="L432" s="997"/>
      <c r="M432" s="998"/>
    </row>
    <row r="433" spans="2:13">
      <c r="B433" s="997"/>
      <c r="C433" s="997"/>
      <c r="D433" s="997"/>
      <c r="E433" s="997"/>
      <c r="F433" s="997"/>
      <c r="G433" s="997"/>
      <c r="H433" s="997"/>
      <c r="I433" s="997"/>
      <c r="J433" s="997"/>
      <c r="K433" s="997"/>
      <c r="L433" s="997"/>
      <c r="M433" s="998"/>
    </row>
    <row r="434" spans="2:13">
      <c r="B434" s="997"/>
      <c r="C434" s="997"/>
      <c r="D434" s="997"/>
      <c r="E434" s="997"/>
      <c r="F434" s="997"/>
      <c r="G434" s="997"/>
      <c r="H434" s="997"/>
      <c r="I434" s="997"/>
      <c r="J434" s="997"/>
      <c r="K434" s="997"/>
      <c r="L434" s="997"/>
      <c r="M434" s="998"/>
    </row>
    <row r="435" spans="2:13">
      <c r="B435" s="997"/>
      <c r="C435" s="997"/>
      <c r="D435" s="997"/>
      <c r="E435" s="997"/>
      <c r="F435" s="997"/>
      <c r="G435" s="997"/>
      <c r="H435" s="997"/>
      <c r="I435" s="997"/>
      <c r="J435" s="997"/>
      <c r="K435" s="997"/>
      <c r="L435" s="997"/>
      <c r="M435" s="998"/>
    </row>
    <row r="436" spans="2:13" ht="16.2" customHeight="1">
      <c r="B436" s="997"/>
      <c r="C436" s="997"/>
      <c r="D436" s="997"/>
      <c r="E436" s="997"/>
      <c r="F436" s="997"/>
      <c r="G436" s="997"/>
      <c r="H436" s="997"/>
      <c r="I436" s="997"/>
      <c r="J436" s="997"/>
      <c r="K436" s="997"/>
      <c r="L436" s="997"/>
      <c r="M436" s="998"/>
    </row>
    <row r="437" spans="2:13">
      <c r="B437" s="997"/>
      <c r="C437" s="997"/>
      <c r="D437" s="997"/>
      <c r="E437" s="997"/>
      <c r="F437" s="997"/>
      <c r="G437" s="997"/>
      <c r="H437" s="997"/>
      <c r="I437" s="997"/>
      <c r="J437" s="997"/>
      <c r="K437" s="997"/>
      <c r="L437" s="997"/>
      <c r="M437" s="998"/>
    </row>
    <row r="438" spans="2:13">
      <c r="B438" s="997"/>
      <c r="C438" s="997"/>
      <c r="D438" s="997"/>
      <c r="E438" s="997"/>
      <c r="F438" s="997"/>
      <c r="G438" s="997"/>
      <c r="H438" s="997"/>
      <c r="I438" s="997"/>
      <c r="J438" s="997"/>
      <c r="K438" s="997"/>
      <c r="L438" s="997"/>
      <c r="M438" s="998"/>
    </row>
    <row r="439" spans="2:13">
      <c r="B439" s="997"/>
      <c r="C439" s="997"/>
      <c r="D439" s="997"/>
      <c r="E439" s="997"/>
      <c r="F439" s="997"/>
      <c r="G439" s="997"/>
      <c r="H439" s="997"/>
      <c r="I439" s="997"/>
      <c r="J439" s="997"/>
      <c r="K439" s="997"/>
      <c r="L439" s="997"/>
      <c r="M439" s="998"/>
    </row>
    <row r="440" spans="2:13" ht="16.2" customHeight="1">
      <c r="B440" s="997"/>
      <c r="C440" s="997"/>
      <c r="D440" s="997"/>
      <c r="E440" s="997"/>
      <c r="F440" s="997"/>
      <c r="G440" s="997"/>
      <c r="H440" s="997"/>
      <c r="I440" s="997"/>
      <c r="J440" s="997"/>
      <c r="K440" s="997"/>
      <c r="L440" s="997"/>
      <c r="M440" s="998"/>
    </row>
    <row r="441" spans="2:13">
      <c r="B441" s="997"/>
      <c r="C441" s="997"/>
      <c r="D441" s="997"/>
      <c r="E441" s="997"/>
      <c r="F441" s="997"/>
      <c r="G441" s="997"/>
      <c r="H441" s="997"/>
      <c r="I441" s="997"/>
      <c r="J441" s="997"/>
      <c r="K441" s="997"/>
      <c r="L441" s="997"/>
      <c r="M441" s="998"/>
    </row>
    <row r="442" spans="2:13">
      <c r="B442" s="997"/>
      <c r="C442" s="997"/>
      <c r="D442" s="997"/>
      <c r="E442" s="997"/>
      <c r="F442" s="997"/>
      <c r="G442" s="997"/>
      <c r="H442" s="997"/>
      <c r="I442" s="997"/>
      <c r="J442" s="997"/>
      <c r="K442" s="997"/>
      <c r="L442" s="997"/>
      <c r="M442" s="998"/>
    </row>
    <row r="443" spans="2:13">
      <c r="B443" s="997"/>
      <c r="C443" s="997"/>
      <c r="D443" s="997"/>
      <c r="E443" s="997"/>
      <c r="F443" s="997"/>
      <c r="G443" s="997"/>
      <c r="H443" s="997"/>
      <c r="I443" s="997"/>
      <c r="J443" s="997"/>
      <c r="K443" s="997"/>
      <c r="L443" s="997"/>
      <c r="M443" s="998"/>
    </row>
    <row r="444" spans="2:13">
      <c r="B444" s="997"/>
      <c r="C444" s="997"/>
      <c r="D444" s="997"/>
      <c r="E444" s="997"/>
      <c r="F444" s="997"/>
      <c r="G444" s="997"/>
      <c r="H444" s="997"/>
      <c r="I444" s="997"/>
      <c r="J444" s="997"/>
      <c r="K444" s="997"/>
      <c r="L444" s="997"/>
      <c r="M444" s="998"/>
    </row>
    <row r="445" spans="2:13">
      <c r="B445" s="997"/>
      <c r="C445" s="997"/>
      <c r="D445" s="997"/>
      <c r="E445" s="997"/>
      <c r="F445" s="997"/>
      <c r="G445" s="997"/>
      <c r="H445" s="997"/>
      <c r="I445" s="997"/>
      <c r="J445" s="997"/>
      <c r="K445" s="997"/>
      <c r="L445" s="997"/>
      <c r="M445" s="998"/>
    </row>
    <row r="446" spans="2:13">
      <c r="B446" s="997"/>
      <c r="C446" s="997"/>
      <c r="D446" s="997"/>
      <c r="E446" s="997"/>
      <c r="F446" s="997"/>
      <c r="G446" s="997"/>
      <c r="H446" s="997"/>
      <c r="I446" s="997"/>
      <c r="J446" s="997"/>
      <c r="K446" s="997"/>
      <c r="L446" s="997"/>
      <c r="M446" s="998"/>
    </row>
    <row r="447" spans="2:13">
      <c r="B447" s="997"/>
      <c r="C447" s="997"/>
      <c r="D447" s="997"/>
      <c r="E447" s="997"/>
      <c r="F447" s="997"/>
      <c r="G447" s="997"/>
      <c r="H447" s="997"/>
      <c r="I447" s="997"/>
      <c r="J447" s="997"/>
      <c r="K447" s="997"/>
      <c r="L447" s="997"/>
      <c r="M447" s="998"/>
    </row>
    <row r="448" spans="2:13">
      <c r="B448" s="997"/>
      <c r="C448" s="997"/>
      <c r="D448" s="997"/>
      <c r="E448" s="997"/>
      <c r="F448" s="997"/>
      <c r="G448" s="997"/>
      <c r="H448" s="997"/>
      <c r="I448" s="997"/>
      <c r="J448" s="997"/>
      <c r="K448" s="997"/>
      <c r="L448" s="997"/>
      <c r="M448" s="998"/>
    </row>
    <row r="449" spans="2:13">
      <c r="B449" s="997"/>
      <c r="C449" s="997"/>
      <c r="D449" s="997"/>
      <c r="E449" s="997"/>
      <c r="F449" s="997"/>
      <c r="G449" s="997"/>
      <c r="H449" s="997"/>
      <c r="I449" s="997"/>
      <c r="J449" s="997"/>
      <c r="K449" s="997"/>
      <c r="L449" s="997"/>
      <c r="M449" s="998"/>
    </row>
    <row r="450" spans="2:13">
      <c r="B450" s="997"/>
      <c r="C450" s="997"/>
      <c r="D450" s="997"/>
      <c r="E450" s="997"/>
      <c r="F450" s="997"/>
      <c r="G450" s="997"/>
      <c r="H450" s="997"/>
      <c r="I450" s="997"/>
      <c r="J450" s="997"/>
      <c r="K450" s="997"/>
      <c r="L450" s="997"/>
      <c r="M450" s="998"/>
    </row>
    <row r="451" spans="2:13">
      <c r="B451" s="997"/>
      <c r="C451" s="997"/>
      <c r="D451" s="997"/>
      <c r="E451" s="997"/>
      <c r="F451" s="997"/>
      <c r="G451" s="997"/>
      <c r="H451" s="997"/>
      <c r="I451" s="997"/>
      <c r="J451" s="997"/>
      <c r="K451" s="997"/>
      <c r="L451" s="997"/>
      <c r="M451" s="998"/>
    </row>
    <row r="452" spans="2:13">
      <c r="B452" s="997"/>
      <c r="C452" s="997"/>
      <c r="D452" s="997"/>
      <c r="E452" s="997"/>
      <c r="F452" s="997"/>
      <c r="G452" s="997"/>
      <c r="H452" s="997"/>
      <c r="I452" s="997"/>
      <c r="J452" s="997"/>
      <c r="K452" s="997"/>
      <c r="L452" s="997"/>
      <c r="M452" s="998"/>
    </row>
    <row r="453" spans="2:13">
      <c r="B453" s="997"/>
      <c r="C453" s="997"/>
      <c r="D453" s="997"/>
      <c r="E453" s="997"/>
      <c r="F453" s="997"/>
      <c r="G453" s="997"/>
      <c r="H453" s="997"/>
      <c r="I453" s="997"/>
      <c r="J453" s="997"/>
      <c r="K453" s="997"/>
      <c r="L453" s="997"/>
      <c r="M453" s="998"/>
    </row>
    <row r="454" spans="2:13">
      <c r="B454" s="997"/>
      <c r="C454" s="997"/>
      <c r="D454" s="997"/>
      <c r="E454" s="997"/>
      <c r="F454" s="997"/>
      <c r="G454" s="997"/>
      <c r="H454" s="997"/>
      <c r="I454" s="997"/>
      <c r="J454" s="997"/>
      <c r="K454" s="997"/>
      <c r="L454" s="997"/>
      <c r="M454" s="998"/>
    </row>
    <row r="455" spans="2:13">
      <c r="B455" s="997"/>
      <c r="C455" s="997"/>
      <c r="D455" s="997"/>
      <c r="E455" s="997"/>
      <c r="F455" s="997"/>
      <c r="G455" s="997"/>
      <c r="H455" s="997"/>
      <c r="I455" s="997"/>
      <c r="J455" s="997"/>
      <c r="K455" s="997"/>
      <c r="L455" s="997"/>
      <c r="M455" s="998"/>
    </row>
    <row r="456" spans="2:13">
      <c r="B456" s="997"/>
      <c r="C456" s="997"/>
      <c r="D456" s="997"/>
      <c r="E456" s="997"/>
      <c r="F456" s="997"/>
      <c r="G456" s="997"/>
      <c r="H456" s="997"/>
      <c r="I456" s="997"/>
      <c r="J456" s="997"/>
      <c r="K456" s="997"/>
      <c r="L456" s="997"/>
      <c r="M456" s="998"/>
    </row>
    <row r="457" spans="2:13">
      <c r="B457" s="997"/>
      <c r="C457" s="997"/>
      <c r="D457" s="997"/>
      <c r="E457" s="997"/>
      <c r="F457" s="997"/>
      <c r="G457" s="997"/>
      <c r="H457" s="997"/>
      <c r="I457" s="997"/>
      <c r="J457" s="997"/>
      <c r="K457" s="997"/>
      <c r="L457" s="997"/>
      <c r="M457" s="998"/>
    </row>
    <row r="458" spans="2:13">
      <c r="B458" s="997"/>
      <c r="C458" s="997"/>
      <c r="D458" s="997"/>
      <c r="E458" s="997"/>
      <c r="F458" s="997"/>
      <c r="G458" s="997"/>
      <c r="H458" s="997"/>
      <c r="I458" s="997"/>
      <c r="J458" s="997"/>
      <c r="K458" s="997"/>
      <c r="L458" s="997"/>
      <c r="M458" s="998"/>
    </row>
    <row r="459" spans="2:13">
      <c r="B459" s="997"/>
      <c r="C459" s="997"/>
      <c r="D459" s="997"/>
      <c r="E459" s="997"/>
      <c r="F459" s="997"/>
      <c r="G459" s="997"/>
      <c r="H459" s="997"/>
      <c r="I459" s="997"/>
      <c r="J459" s="997"/>
      <c r="K459" s="997"/>
      <c r="L459" s="997"/>
      <c r="M459" s="998"/>
    </row>
    <row r="460" spans="2:13">
      <c r="B460" s="997"/>
      <c r="C460" s="997"/>
      <c r="D460" s="997"/>
      <c r="E460" s="997"/>
      <c r="F460" s="997"/>
      <c r="G460" s="997"/>
      <c r="H460" s="997"/>
      <c r="I460" s="997"/>
      <c r="J460" s="997"/>
      <c r="K460" s="997"/>
      <c r="L460" s="997"/>
      <c r="M460" s="998"/>
    </row>
    <row r="461" spans="2:13">
      <c r="B461" s="997"/>
      <c r="C461" s="997"/>
      <c r="D461" s="997"/>
      <c r="E461" s="997"/>
      <c r="F461" s="997"/>
      <c r="G461" s="997"/>
      <c r="H461" s="997"/>
      <c r="I461" s="997"/>
      <c r="J461" s="997"/>
      <c r="K461" s="997"/>
      <c r="L461" s="997"/>
      <c r="M461" s="998"/>
    </row>
    <row r="462" spans="2:13">
      <c r="B462" s="997"/>
      <c r="C462" s="997"/>
      <c r="D462" s="997"/>
      <c r="E462" s="997"/>
      <c r="F462" s="997"/>
      <c r="G462" s="997"/>
      <c r="H462" s="997"/>
      <c r="I462" s="997"/>
      <c r="J462" s="997"/>
      <c r="K462" s="997"/>
      <c r="L462" s="997"/>
      <c r="M462" s="998"/>
    </row>
    <row r="463" spans="2:13">
      <c r="B463" s="997"/>
      <c r="C463" s="997"/>
      <c r="D463" s="997"/>
      <c r="E463" s="997"/>
      <c r="F463" s="997"/>
      <c r="G463" s="997"/>
      <c r="H463" s="997"/>
      <c r="I463" s="997"/>
      <c r="J463" s="997"/>
      <c r="K463" s="997"/>
      <c r="L463" s="997"/>
      <c r="M463" s="998"/>
    </row>
    <row r="464" spans="2:13">
      <c r="B464" s="997"/>
      <c r="C464" s="997"/>
      <c r="D464" s="997"/>
      <c r="E464" s="997"/>
      <c r="F464" s="997"/>
      <c r="G464" s="997"/>
      <c r="H464" s="997"/>
      <c r="I464" s="997"/>
      <c r="J464" s="997"/>
      <c r="K464" s="997"/>
      <c r="L464" s="997"/>
      <c r="M464" s="998"/>
    </row>
    <row r="465" spans="2:13">
      <c r="B465" s="997"/>
      <c r="C465" s="997"/>
      <c r="D465" s="997"/>
      <c r="E465" s="997"/>
      <c r="F465" s="997"/>
      <c r="G465" s="997"/>
      <c r="H465" s="997"/>
      <c r="I465" s="997"/>
      <c r="J465" s="997"/>
      <c r="K465" s="997"/>
      <c r="L465" s="997"/>
      <c r="M465" s="998"/>
    </row>
    <row r="466" spans="2:13">
      <c r="B466" s="997"/>
      <c r="C466" s="997"/>
      <c r="D466" s="997"/>
      <c r="E466" s="997"/>
      <c r="F466" s="997"/>
      <c r="G466" s="997"/>
      <c r="H466" s="997"/>
      <c r="I466" s="997"/>
      <c r="J466" s="997"/>
      <c r="K466" s="997"/>
      <c r="L466" s="997"/>
      <c r="M466" s="998"/>
    </row>
    <row r="467" spans="2:13">
      <c r="B467" s="997"/>
      <c r="C467" s="997"/>
      <c r="D467" s="997"/>
      <c r="E467" s="997"/>
      <c r="F467" s="997"/>
      <c r="G467" s="997"/>
      <c r="H467" s="997"/>
      <c r="I467" s="997"/>
      <c r="J467" s="997"/>
      <c r="K467" s="997"/>
      <c r="L467" s="997"/>
      <c r="M467" s="998"/>
    </row>
    <row r="468" spans="2:13">
      <c r="B468" s="997"/>
      <c r="C468" s="997"/>
      <c r="D468" s="997"/>
      <c r="E468" s="997"/>
      <c r="F468" s="997"/>
      <c r="G468" s="997"/>
      <c r="H468" s="997"/>
      <c r="I468" s="997"/>
      <c r="J468" s="997"/>
      <c r="K468" s="997"/>
      <c r="L468" s="997"/>
      <c r="M468" s="998"/>
    </row>
    <row r="469" spans="2:13">
      <c r="B469" s="997"/>
      <c r="C469" s="997"/>
      <c r="D469" s="997"/>
      <c r="E469" s="997"/>
      <c r="F469" s="997"/>
      <c r="G469" s="997"/>
      <c r="H469" s="997"/>
      <c r="I469" s="997"/>
      <c r="J469" s="997"/>
      <c r="K469" s="997"/>
      <c r="L469" s="997"/>
      <c r="M469" s="998"/>
    </row>
    <row r="470" spans="2:13">
      <c r="B470" s="997"/>
      <c r="C470" s="997"/>
      <c r="D470" s="997"/>
      <c r="E470" s="997"/>
      <c r="F470" s="997"/>
      <c r="G470" s="997"/>
      <c r="H470" s="997"/>
      <c r="I470" s="997"/>
      <c r="J470" s="997"/>
      <c r="K470" s="997"/>
      <c r="L470" s="997"/>
      <c r="M470" s="998"/>
    </row>
    <row r="471" spans="2:13">
      <c r="B471" s="997"/>
      <c r="C471" s="997"/>
      <c r="D471" s="997"/>
      <c r="E471" s="997"/>
      <c r="F471" s="997"/>
      <c r="G471" s="997"/>
      <c r="H471" s="997"/>
      <c r="I471" s="997"/>
      <c r="J471" s="997"/>
      <c r="K471" s="997"/>
      <c r="L471" s="997"/>
      <c r="M471" s="998"/>
    </row>
    <row r="472" spans="2:13">
      <c r="B472" s="997"/>
      <c r="C472" s="997"/>
      <c r="D472" s="997"/>
      <c r="E472" s="997"/>
      <c r="F472" s="997"/>
      <c r="G472" s="997"/>
      <c r="H472" s="997"/>
      <c r="I472" s="997"/>
      <c r="J472" s="997"/>
      <c r="K472" s="997"/>
      <c r="L472" s="997"/>
      <c r="M472" s="998"/>
    </row>
    <row r="473" spans="2:13">
      <c r="B473" s="997"/>
      <c r="C473" s="997"/>
      <c r="D473" s="997"/>
      <c r="E473" s="997"/>
      <c r="F473" s="997"/>
      <c r="G473" s="997"/>
      <c r="H473" s="997"/>
      <c r="I473" s="997"/>
      <c r="J473" s="997"/>
      <c r="K473" s="997"/>
      <c r="L473" s="997"/>
      <c r="M473" s="998"/>
    </row>
    <row r="474" spans="2:13">
      <c r="B474" s="997"/>
      <c r="C474" s="997"/>
      <c r="D474" s="997"/>
      <c r="E474" s="997"/>
      <c r="F474" s="997"/>
      <c r="G474" s="997"/>
      <c r="H474" s="997"/>
      <c r="I474" s="997"/>
      <c r="J474" s="997"/>
      <c r="K474" s="997"/>
      <c r="L474" s="997"/>
      <c r="M474" s="998"/>
    </row>
    <row r="475" spans="2:13">
      <c r="B475" s="997"/>
      <c r="C475" s="997"/>
      <c r="D475" s="997"/>
      <c r="E475" s="997"/>
      <c r="F475" s="997"/>
      <c r="G475" s="997"/>
      <c r="H475" s="997"/>
      <c r="I475" s="997"/>
      <c r="J475" s="997"/>
      <c r="K475" s="997"/>
      <c r="L475" s="997"/>
      <c r="M475" s="998"/>
    </row>
    <row r="476" spans="2:13">
      <c r="B476" s="997"/>
      <c r="C476" s="997"/>
      <c r="D476" s="997"/>
      <c r="E476" s="997"/>
      <c r="F476" s="997"/>
      <c r="G476" s="997"/>
      <c r="H476" s="997"/>
      <c r="I476" s="997"/>
      <c r="J476" s="997"/>
      <c r="K476" s="997"/>
      <c r="L476" s="997"/>
      <c r="M476" s="998"/>
    </row>
    <row r="477" spans="2:13">
      <c r="B477" s="997"/>
      <c r="C477" s="997"/>
      <c r="D477" s="997"/>
      <c r="E477" s="997"/>
      <c r="F477" s="997"/>
      <c r="G477" s="997"/>
      <c r="H477" s="997"/>
      <c r="I477" s="997"/>
      <c r="J477" s="997"/>
      <c r="K477" s="997"/>
      <c r="L477" s="997"/>
      <c r="M477" s="998"/>
    </row>
    <row r="478" spans="2:13">
      <c r="B478" s="997"/>
      <c r="C478" s="997"/>
      <c r="D478" s="997"/>
      <c r="E478" s="997"/>
      <c r="F478" s="997"/>
      <c r="G478" s="997"/>
      <c r="H478" s="997"/>
      <c r="I478" s="997"/>
      <c r="J478" s="997"/>
      <c r="K478" s="997"/>
      <c r="L478" s="997"/>
      <c r="M478" s="998"/>
    </row>
    <row r="479" spans="2:13">
      <c r="B479" s="997"/>
      <c r="C479" s="997"/>
      <c r="D479" s="997"/>
      <c r="E479" s="997"/>
      <c r="F479" s="997"/>
      <c r="G479" s="997"/>
      <c r="H479" s="997"/>
      <c r="I479" s="997"/>
      <c r="J479" s="997"/>
      <c r="K479" s="997"/>
      <c r="L479" s="997"/>
      <c r="M479" s="998"/>
    </row>
    <row r="480" spans="2:13">
      <c r="B480" s="997"/>
      <c r="C480" s="997"/>
      <c r="D480" s="997"/>
      <c r="E480" s="997"/>
      <c r="F480" s="997"/>
      <c r="G480" s="997"/>
      <c r="H480" s="997"/>
      <c r="I480" s="997"/>
      <c r="J480" s="997"/>
      <c r="K480" s="997"/>
      <c r="L480" s="997"/>
      <c r="M480" s="998"/>
    </row>
    <row r="481" spans="2:13">
      <c r="B481" s="997"/>
      <c r="C481" s="997"/>
      <c r="D481" s="997"/>
      <c r="E481" s="997"/>
      <c r="F481" s="997"/>
      <c r="G481" s="997"/>
      <c r="H481" s="997"/>
      <c r="I481" s="997"/>
      <c r="J481" s="997"/>
      <c r="K481" s="997"/>
      <c r="L481" s="997"/>
      <c r="M481" s="998"/>
    </row>
    <row r="482" spans="2:13">
      <c r="B482" s="997"/>
      <c r="C482" s="997"/>
      <c r="D482" s="997"/>
      <c r="E482" s="997"/>
      <c r="F482" s="997"/>
      <c r="G482" s="997"/>
      <c r="H482" s="997"/>
      <c r="I482" s="997"/>
      <c r="J482" s="997"/>
      <c r="K482" s="997"/>
      <c r="L482" s="997"/>
      <c r="M482" s="998"/>
    </row>
    <row r="483" spans="2:13">
      <c r="B483" s="997"/>
      <c r="C483" s="997"/>
      <c r="D483" s="997"/>
      <c r="E483" s="997"/>
      <c r="F483" s="997"/>
      <c r="G483" s="997"/>
      <c r="H483" s="997"/>
      <c r="I483" s="997"/>
      <c r="J483" s="997"/>
      <c r="K483" s="997"/>
      <c r="L483" s="997"/>
      <c r="M483" s="998"/>
    </row>
    <row r="484" spans="2:13">
      <c r="B484" s="997"/>
      <c r="C484" s="997"/>
      <c r="D484" s="997"/>
      <c r="E484" s="997"/>
      <c r="F484" s="997"/>
      <c r="G484" s="997"/>
      <c r="H484" s="997"/>
      <c r="I484" s="997"/>
      <c r="J484" s="997"/>
      <c r="K484" s="997"/>
      <c r="L484" s="997"/>
      <c r="M484" s="998"/>
    </row>
    <row r="485" spans="2:13">
      <c r="B485" s="997"/>
      <c r="C485" s="997"/>
      <c r="D485" s="997"/>
      <c r="E485" s="997"/>
      <c r="F485" s="997"/>
      <c r="G485" s="997"/>
      <c r="H485" s="997"/>
      <c r="I485" s="997"/>
      <c r="J485" s="997"/>
      <c r="K485" s="997"/>
      <c r="L485" s="997"/>
      <c r="M485" s="998"/>
    </row>
    <row r="486" spans="2:13">
      <c r="B486" s="997"/>
      <c r="C486" s="997"/>
      <c r="D486" s="997"/>
      <c r="E486" s="997"/>
      <c r="F486" s="997"/>
      <c r="G486" s="997"/>
      <c r="H486" s="997"/>
      <c r="I486" s="997"/>
      <c r="J486" s="997"/>
      <c r="K486" s="997"/>
      <c r="L486" s="997"/>
      <c r="M486" s="998"/>
    </row>
    <row r="487" spans="2:13">
      <c r="B487" s="997"/>
      <c r="C487" s="997"/>
      <c r="D487" s="997"/>
      <c r="E487" s="997"/>
      <c r="F487" s="997"/>
      <c r="G487" s="997"/>
      <c r="H487" s="997"/>
      <c r="I487" s="997"/>
      <c r="J487" s="997"/>
      <c r="K487" s="997"/>
      <c r="L487" s="997"/>
      <c r="M487" s="998"/>
    </row>
    <row r="488" spans="2:13">
      <c r="B488" s="997"/>
      <c r="C488" s="997"/>
      <c r="D488" s="997"/>
      <c r="E488" s="997"/>
      <c r="F488" s="997"/>
      <c r="G488" s="997"/>
      <c r="H488" s="997"/>
      <c r="I488" s="997"/>
      <c r="J488" s="997"/>
      <c r="K488" s="997"/>
      <c r="L488" s="997"/>
      <c r="M488" s="998"/>
    </row>
    <row r="489" spans="2:13">
      <c r="B489" s="997"/>
      <c r="C489" s="997"/>
      <c r="D489" s="997"/>
      <c r="E489" s="997"/>
      <c r="F489" s="997"/>
      <c r="G489" s="997"/>
      <c r="H489" s="997"/>
      <c r="I489" s="997"/>
      <c r="J489" s="997"/>
      <c r="K489" s="997"/>
      <c r="L489" s="997"/>
      <c r="M489" s="998"/>
    </row>
    <row r="490" spans="2:13">
      <c r="B490" s="997"/>
      <c r="C490" s="997"/>
      <c r="D490" s="997"/>
      <c r="E490" s="997"/>
      <c r="F490" s="997"/>
      <c r="G490" s="997"/>
      <c r="H490" s="997"/>
      <c r="I490" s="997"/>
      <c r="J490" s="997"/>
      <c r="K490" s="997"/>
      <c r="L490" s="997"/>
      <c r="M490" s="998"/>
    </row>
    <row r="491" spans="2:13">
      <c r="B491" s="997"/>
      <c r="C491" s="997"/>
      <c r="D491" s="997"/>
      <c r="E491" s="997"/>
      <c r="F491" s="997"/>
      <c r="G491" s="997"/>
      <c r="H491" s="997"/>
      <c r="I491" s="997"/>
      <c r="J491" s="997"/>
      <c r="K491" s="997"/>
      <c r="L491" s="997"/>
      <c r="M491" s="998"/>
    </row>
    <row r="492" spans="2:13">
      <c r="B492" s="997"/>
      <c r="C492" s="997"/>
      <c r="D492" s="997"/>
      <c r="E492" s="997"/>
      <c r="F492" s="997"/>
      <c r="G492" s="997"/>
      <c r="H492" s="997"/>
      <c r="I492" s="997"/>
      <c r="J492" s="997"/>
      <c r="K492" s="997"/>
      <c r="L492" s="997"/>
      <c r="M492" s="998"/>
    </row>
    <row r="493" spans="2:13">
      <c r="B493" s="997"/>
      <c r="C493" s="997"/>
      <c r="D493" s="997"/>
      <c r="E493" s="997"/>
      <c r="F493" s="997"/>
      <c r="G493" s="997"/>
      <c r="H493" s="997"/>
      <c r="I493" s="997"/>
      <c r="J493" s="997"/>
      <c r="K493" s="997"/>
      <c r="L493" s="997"/>
      <c r="M493" s="998"/>
    </row>
    <row r="494" spans="2:13">
      <c r="B494" s="997"/>
      <c r="C494" s="997"/>
      <c r="D494" s="997"/>
      <c r="E494" s="997"/>
      <c r="F494" s="997"/>
      <c r="G494" s="997"/>
      <c r="H494" s="997"/>
      <c r="I494" s="997"/>
      <c r="J494" s="997"/>
      <c r="K494" s="997"/>
      <c r="L494" s="997"/>
      <c r="M494" s="998"/>
    </row>
    <row r="495" spans="2:13">
      <c r="B495" s="997"/>
      <c r="C495" s="997"/>
      <c r="D495" s="997"/>
      <c r="E495" s="997"/>
      <c r="F495" s="997"/>
      <c r="G495" s="997"/>
      <c r="H495" s="997"/>
      <c r="I495" s="997"/>
      <c r="J495" s="997"/>
      <c r="K495" s="997"/>
      <c r="L495" s="997"/>
      <c r="M495" s="998"/>
    </row>
  </sheetData>
  <sheetProtection algorithmName="SHA-512" hashValue="dxkhECxG+crdbl4CHmm06iI6Epmb6AEjOMH7EIUFwx7g6uDhIWpTe8lZMMEqgIFqUHPSFqsWOvjDttt/uic3PQ==" saltValue="XOde97DDCiW93vBzLhv/UA==" spinCount="100000" sheet="1" formatCells="0" formatColumns="0" formatRows="0" sort="0" autoFilter="0"/>
  <autoFilter ref="AY11:AY411" xr:uid="{12455542-A36C-492D-90AA-570031E4E39B}"/>
  <dataConsolidate/>
  <mergeCells count="4812">
    <mergeCell ref="AO1:AS1"/>
    <mergeCell ref="AW200:AW203"/>
    <mergeCell ref="AW204:AW207"/>
    <mergeCell ref="AW208:AW211"/>
    <mergeCell ref="AW212:AW215"/>
    <mergeCell ref="AW216:AW219"/>
    <mergeCell ref="AW220:AW223"/>
    <mergeCell ref="AW224:AW227"/>
    <mergeCell ref="AW228:AW231"/>
    <mergeCell ref="AW232:AW235"/>
    <mergeCell ref="AW236:AW239"/>
    <mergeCell ref="AW240:AW243"/>
    <mergeCell ref="AW244:AW247"/>
    <mergeCell ref="AW248:AW251"/>
    <mergeCell ref="P68:P71"/>
    <mergeCell ref="AT192:AT195"/>
    <mergeCell ref="AP184:AP187"/>
    <mergeCell ref="AR184:AR187"/>
    <mergeCell ref="AS184:AS187"/>
    <mergeCell ref="S204:S207"/>
    <mergeCell ref="T204:T207"/>
    <mergeCell ref="AP200:AP203"/>
    <mergeCell ref="AR200:AR203"/>
    <mergeCell ref="AS200:AS203"/>
    <mergeCell ref="AT200:AT203"/>
    <mergeCell ref="P200:P203"/>
    <mergeCell ref="X200:X203"/>
    <mergeCell ref="AW76:AW79"/>
    <mergeCell ref="AT172:AT175"/>
    <mergeCell ref="AG204:AG207"/>
    <mergeCell ref="Q204:Q207"/>
    <mergeCell ref="R204:R207"/>
    <mergeCell ref="AW256:AW259"/>
    <mergeCell ref="AW16:AW19"/>
    <mergeCell ref="AW20:AW23"/>
    <mergeCell ref="AW24:AW27"/>
    <mergeCell ref="AW28:AW31"/>
    <mergeCell ref="AW32:AW35"/>
    <mergeCell ref="AW36:AW39"/>
    <mergeCell ref="AW40:AW43"/>
    <mergeCell ref="AW44:AW47"/>
    <mergeCell ref="AW48:AW51"/>
    <mergeCell ref="AW52:AW55"/>
    <mergeCell ref="AW56:AW59"/>
    <mergeCell ref="AW60:AW63"/>
    <mergeCell ref="AW64:AW67"/>
    <mergeCell ref="AW68:AW71"/>
    <mergeCell ref="AW72:AW75"/>
    <mergeCell ref="AW132:AW135"/>
    <mergeCell ref="AW136:AW139"/>
    <mergeCell ref="AW140:AW143"/>
    <mergeCell ref="AW144:AW147"/>
    <mergeCell ref="AW148:AW151"/>
    <mergeCell ref="AW152:AW155"/>
    <mergeCell ref="AW156:AW159"/>
    <mergeCell ref="AW160:AW163"/>
    <mergeCell ref="AW164:AW167"/>
    <mergeCell ref="AW168:AW171"/>
    <mergeCell ref="AW172:AW175"/>
    <mergeCell ref="AW176:AW179"/>
    <mergeCell ref="AW180:AW183"/>
    <mergeCell ref="AW184:AW187"/>
    <mergeCell ref="AW188:AW191"/>
    <mergeCell ref="AW196:AW199"/>
    <mergeCell ref="W160:W163"/>
    <mergeCell ref="X160:X163"/>
    <mergeCell ref="Y160:Y163"/>
    <mergeCell ref="AJ148:AJ151"/>
    <mergeCell ref="AK148:AK151"/>
    <mergeCell ref="AL148:AL151"/>
    <mergeCell ref="AJ156:AJ159"/>
    <mergeCell ref="AK156:AK159"/>
    <mergeCell ref="AL156:AL159"/>
    <mergeCell ref="AJ140:AJ143"/>
    <mergeCell ref="AK140:AK143"/>
    <mergeCell ref="AL140:AL143"/>
    <mergeCell ref="AJ132:AJ135"/>
    <mergeCell ref="AK132:AK135"/>
    <mergeCell ref="AL132:AL135"/>
    <mergeCell ref="AJ80:AJ83"/>
    <mergeCell ref="AK80:AK83"/>
    <mergeCell ref="AL80:AL83"/>
    <mergeCell ref="AH156:AH159"/>
    <mergeCell ref="AI156:AI159"/>
    <mergeCell ref="Z156:Z159"/>
    <mergeCell ref="AA156:AA159"/>
    <mergeCell ref="AB156:AB159"/>
    <mergeCell ref="AC156:AC159"/>
    <mergeCell ref="AD156:AD159"/>
    <mergeCell ref="AE156:AE159"/>
    <mergeCell ref="AF156:AF159"/>
    <mergeCell ref="AG156:AG159"/>
    <mergeCell ref="X88:X91"/>
    <mergeCell ref="Y88:Y91"/>
    <mergeCell ref="Q196:Q199"/>
    <mergeCell ref="R196:R199"/>
    <mergeCell ref="T200:T203"/>
    <mergeCell ref="P204:P207"/>
    <mergeCell ref="AC204:AC207"/>
    <mergeCell ref="AD204:AD207"/>
    <mergeCell ref="AE204:AE207"/>
    <mergeCell ref="AF204:AF207"/>
    <mergeCell ref="P64:P67"/>
    <mergeCell ref="AR204:AR207"/>
    <mergeCell ref="AS204:AS207"/>
    <mergeCell ref="AT204:AT207"/>
    <mergeCell ref="AP196:AP199"/>
    <mergeCell ref="AR196:AR199"/>
    <mergeCell ref="AS196:AS199"/>
    <mergeCell ref="AT196:AT199"/>
    <mergeCell ref="AP188:AP191"/>
    <mergeCell ref="AR188:AR191"/>
    <mergeCell ref="AS188:AS191"/>
    <mergeCell ref="AT188:AT191"/>
    <mergeCell ref="AP180:AP183"/>
    <mergeCell ref="AR180:AR183"/>
    <mergeCell ref="AS180:AS183"/>
    <mergeCell ref="AT180:AT183"/>
    <mergeCell ref="AP172:AP175"/>
    <mergeCell ref="AR172:AR175"/>
    <mergeCell ref="AS172:AS175"/>
    <mergeCell ref="AP192:AP195"/>
    <mergeCell ref="AR192:AR195"/>
    <mergeCell ref="AS192:AS195"/>
    <mergeCell ref="Q200:Q203"/>
    <mergeCell ref="R200:R203"/>
    <mergeCell ref="AM201:AM202"/>
    <mergeCell ref="AL176:AL179"/>
    <mergeCell ref="AO176:AO179"/>
    <mergeCell ref="AQ176:AQ179"/>
    <mergeCell ref="S200:S203"/>
    <mergeCell ref="AY204:AY207"/>
    <mergeCell ref="AM205:AM206"/>
    <mergeCell ref="AH204:AH207"/>
    <mergeCell ref="AI204:AI207"/>
    <mergeCell ref="AJ204:AJ207"/>
    <mergeCell ref="AK204:AK207"/>
    <mergeCell ref="AL204:AL207"/>
    <mergeCell ref="AO204:AO207"/>
    <mergeCell ref="AQ204:AQ207"/>
    <mergeCell ref="Z204:Z207"/>
    <mergeCell ref="AA204:AA207"/>
    <mergeCell ref="AB204:AB207"/>
    <mergeCell ref="AP204:AP207"/>
    <mergeCell ref="U204:U207"/>
    <mergeCell ref="V204:V207"/>
    <mergeCell ref="W204:W207"/>
    <mergeCell ref="X204:X207"/>
    <mergeCell ref="Y204:Y207"/>
    <mergeCell ref="AV204:AV207"/>
    <mergeCell ref="AX204:AX207"/>
    <mergeCell ref="U200:U203"/>
    <mergeCell ref="V200:V203"/>
    <mergeCell ref="W200:W203"/>
    <mergeCell ref="Y200:Y203"/>
    <mergeCell ref="AY200:AY203"/>
    <mergeCell ref="AL192:AL195"/>
    <mergeCell ref="AF196:AF199"/>
    <mergeCell ref="AG196:AG199"/>
    <mergeCell ref="V196:V199"/>
    <mergeCell ref="W196:W199"/>
    <mergeCell ref="X196:X199"/>
    <mergeCell ref="Y196:Y199"/>
    <mergeCell ref="AV196:AV199"/>
    <mergeCell ref="AX196:AX199"/>
    <mergeCell ref="AV200:AV203"/>
    <mergeCell ref="AX200:AX203"/>
    <mergeCell ref="AT184:AT187"/>
    <mergeCell ref="AP176:AP179"/>
    <mergeCell ref="AR176:AR179"/>
    <mergeCell ref="AH200:AH203"/>
    <mergeCell ref="AI200:AI203"/>
    <mergeCell ref="AJ200:AJ203"/>
    <mergeCell ref="AK200:AK203"/>
    <mergeCell ref="AL200:AL203"/>
    <mergeCell ref="AO200:AO203"/>
    <mergeCell ref="AQ200:AQ203"/>
    <mergeCell ref="Z200:Z203"/>
    <mergeCell ref="AA200:AA203"/>
    <mergeCell ref="AB200:AB203"/>
    <mergeCell ref="AC200:AC203"/>
    <mergeCell ref="AD200:AD203"/>
    <mergeCell ref="AE200:AE203"/>
    <mergeCell ref="AF200:AF203"/>
    <mergeCell ref="AG200:AG203"/>
    <mergeCell ref="AV188:AV191"/>
    <mergeCell ref="AX188:AX191"/>
    <mergeCell ref="AV184:AV187"/>
    <mergeCell ref="AX184:AX187"/>
    <mergeCell ref="AV176:AV179"/>
    <mergeCell ref="P196:P199"/>
    <mergeCell ref="Z196:Z199"/>
    <mergeCell ref="AA196:AA199"/>
    <mergeCell ref="AB196:AB199"/>
    <mergeCell ref="AO192:AO195"/>
    <mergeCell ref="Z192:Z195"/>
    <mergeCell ref="AA192:AA195"/>
    <mergeCell ref="AB192:AB195"/>
    <mergeCell ref="AC192:AC195"/>
    <mergeCell ref="AD192:AD195"/>
    <mergeCell ref="AE192:AE195"/>
    <mergeCell ref="AF192:AF195"/>
    <mergeCell ref="AG192:AG195"/>
    <mergeCell ref="P192:P195"/>
    <mergeCell ref="AM193:AM194"/>
    <mergeCell ref="Q192:Q195"/>
    <mergeCell ref="R192:R195"/>
    <mergeCell ref="S192:S195"/>
    <mergeCell ref="T192:T195"/>
    <mergeCell ref="U192:U195"/>
    <mergeCell ref="V192:V195"/>
    <mergeCell ref="W192:W195"/>
    <mergeCell ref="X192:X195"/>
    <mergeCell ref="Y192:Y195"/>
    <mergeCell ref="AH192:AH195"/>
    <mergeCell ref="AI192:AI195"/>
    <mergeCell ref="AJ192:AJ195"/>
    <mergeCell ref="U196:U199"/>
    <mergeCell ref="AM197:AM198"/>
    <mergeCell ref="AH196:AH199"/>
    <mergeCell ref="AI196:AI199"/>
    <mergeCell ref="AJ196:AJ199"/>
    <mergeCell ref="AY196:AY199"/>
    <mergeCell ref="S196:S199"/>
    <mergeCell ref="T196:T199"/>
    <mergeCell ref="AY188:AY191"/>
    <mergeCell ref="AM189:AM190"/>
    <mergeCell ref="AH188:AH191"/>
    <mergeCell ref="AK192:AK195"/>
    <mergeCell ref="AJ188:AJ191"/>
    <mergeCell ref="AK188:AK191"/>
    <mergeCell ref="AL188:AL191"/>
    <mergeCell ref="AO188:AO191"/>
    <mergeCell ref="AQ188:AQ191"/>
    <mergeCell ref="Z188:Z191"/>
    <mergeCell ref="AA188:AA191"/>
    <mergeCell ref="AB188:AB191"/>
    <mergeCell ref="AC188:AC191"/>
    <mergeCell ref="AD188:AD191"/>
    <mergeCell ref="AE188:AE191"/>
    <mergeCell ref="AF188:AF191"/>
    <mergeCell ref="AG188:AG191"/>
    <mergeCell ref="AV192:AV195"/>
    <mergeCell ref="AX192:AX195"/>
    <mergeCell ref="AY192:AY195"/>
    <mergeCell ref="AQ192:AQ195"/>
    <mergeCell ref="AW192:AW195"/>
    <mergeCell ref="AK196:AK199"/>
    <mergeCell ref="AL196:AL199"/>
    <mergeCell ref="AO196:AO199"/>
    <mergeCell ref="AQ196:AQ199"/>
    <mergeCell ref="AC196:AC199"/>
    <mergeCell ref="AD196:AD199"/>
    <mergeCell ref="AE196:AE199"/>
    <mergeCell ref="Q184:Q187"/>
    <mergeCell ref="AD180:AD183"/>
    <mergeCell ref="AE180:AE183"/>
    <mergeCell ref="AF180:AF183"/>
    <mergeCell ref="W188:W191"/>
    <mergeCell ref="X188:X191"/>
    <mergeCell ref="AH184:AH187"/>
    <mergeCell ref="AI184:AI187"/>
    <mergeCell ref="AJ184:AJ187"/>
    <mergeCell ref="P188:P191"/>
    <mergeCell ref="Y188:Y191"/>
    <mergeCell ref="AI188:AI191"/>
    <mergeCell ref="R184:R187"/>
    <mergeCell ref="S184:S187"/>
    <mergeCell ref="T184:T187"/>
    <mergeCell ref="U184:U187"/>
    <mergeCell ref="V184:V187"/>
    <mergeCell ref="W184:W187"/>
    <mergeCell ref="P184:P187"/>
    <mergeCell ref="Q188:Q191"/>
    <mergeCell ref="R188:R191"/>
    <mergeCell ref="S188:S191"/>
    <mergeCell ref="T188:T191"/>
    <mergeCell ref="U188:U191"/>
    <mergeCell ref="V188:V191"/>
    <mergeCell ref="P180:P183"/>
    <mergeCell ref="AA180:AA183"/>
    <mergeCell ref="AB180:AB183"/>
    <mergeCell ref="AY184:AY187"/>
    <mergeCell ref="AM185:AM186"/>
    <mergeCell ref="X184:X187"/>
    <mergeCell ref="Y184:Y187"/>
    <mergeCell ref="Y180:Y183"/>
    <mergeCell ref="AK184:AK187"/>
    <mergeCell ref="AL184:AL187"/>
    <mergeCell ref="AO184:AO187"/>
    <mergeCell ref="AQ184:AQ187"/>
    <mergeCell ref="Z184:Z187"/>
    <mergeCell ref="AA184:AA187"/>
    <mergeCell ref="AB184:AB187"/>
    <mergeCell ref="AC184:AC187"/>
    <mergeCell ref="AD184:AD187"/>
    <mergeCell ref="AE184:AE187"/>
    <mergeCell ref="AF184:AF187"/>
    <mergeCell ref="AG184:AG187"/>
    <mergeCell ref="AV180:AV183"/>
    <mergeCell ref="AX180:AX183"/>
    <mergeCell ref="AY180:AY183"/>
    <mergeCell ref="AM181:AM182"/>
    <mergeCell ref="AH180:AH183"/>
    <mergeCell ref="AI180:AI183"/>
    <mergeCell ref="AJ180:AJ183"/>
    <mergeCell ref="AK180:AK183"/>
    <mergeCell ref="AL180:AL183"/>
    <mergeCell ref="AO180:AO183"/>
    <mergeCell ref="AQ180:AQ183"/>
    <mergeCell ref="AC180:AC183"/>
    <mergeCell ref="Z180:Z183"/>
    <mergeCell ref="P176:P179"/>
    <mergeCell ref="AA176:AA179"/>
    <mergeCell ref="AB176:AB179"/>
    <mergeCell ref="AC176:AC179"/>
    <mergeCell ref="AD176:AD179"/>
    <mergeCell ref="AE176:AE179"/>
    <mergeCell ref="AF176:AF179"/>
    <mergeCell ref="AG176:AG179"/>
    <mergeCell ref="AG180:AG183"/>
    <mergeCell ref="Q180:Q183"/>
    <mergeCell ref="R180:R183"/>
    <mergeCell ref="S180:S183"/>
    <mergeCell ref="T180:T183"/>
    <mergeCell ref="U180:U183"/>
    <mergeCell ref="V180:V183"/>
    <mergeCell ref="W180:W183"/>
    <mergeCell ref="X180:X183"/>
    <mergeCell ref="Z176:Z179"/>
    <mergeCell ref="AX176:AX179"/>
    <mergeCell ref="AY176:AY179"/>
    <mergeCell ref="AM177:AM178"/>
    <mergeCell ref="Q176:Q179"/>
    <mergeCell ref="R176:R179"/>
    <mergeCell ref="S176:S179"/>
    <mergeCell ref="T176:T179"/>
    <mergeCell ref="U176:U179"/>
    <mergeCell ref="V176:V179"/>
    <mergeCell ref="W176:W179"/>
    <mergeCell ref="X176:X179"/>
    <mergeCell ref="Y176:Y179"/>
    <mergeCell ref="AH176:AH179"/>
    <mergeCell ref="AI176:AI179"/>
    <mergeCell ref="AJ176:AJ179"/>
    <mergeCell ref="AS176:AS179"/>
    <mergeCell ref="AT176:AT179"/>
    <mergeCell ref="AK176:AK179"/>
    <mergeCell ref="AV172:AV175"/>
    <mergeCell ref="AX172:AX175"/>
    <mergeCell ref="AL172:AL175"/>
    <mergeCell ref="AF172:AF175"/>
    <mergeCell ref="AG172:AG175"/>
    <mergeCell ref="AP168:AP171"/>
    <mergeCell ref="AR168:AR171"/>
    <mergeCell ref="AS168:AS171"/>
    <mergeCell ref="AT168:AT171"/>
    <mergeCell ref="AV168:AV171"/>
    <mergeCell ref="AX168:AX171"/>
    <mergeCell ref="AY168:AY171"/>
    <mergeCell ref="AM169:AM170"/>
    <mergeCell ref="Q168:Q171"/>
    <mergeCell ref="R168:R171"/>
    <mergeCell ref="S168:S171"/>
    <mergeCell ref="T168:T171"/>
    <mergeCell ref="U168:U171"/>
    <mergeCell ref="W168:W171"/>
    <mergeCell ref="AF168:AF171"/>
    <mergeCell ref="V168:V171"/>
    <mergeCell ref="AB172:AB175"/>
    <mergeCell ref="AY172:AY175"/>
    <mergeCell ref="AM173:AM174"/>
    <mergeCell ref="AH172:AH175"/>
    <mergeCell ref="AI172:AI175"/>
    <mergeCell ref="AJ172:AJ175"/>
    <mergeCell ref="AK172:AK175"/>
    <mergeCell ref="AO172:AO175"/>
    <mergeCell ref="AQ172:AQ175"/>
    <mergeCell ref="Z172:Z175"/>
    <mergeCell ref="AO168:AO171"/>
    <mergeCell ref="P168:P171"/>
    <mergeCell ref="X168:X171"/>
    <mergeCell ref="Y168:Y171"/>
    <mergeCell ref="AH168:AH171"/>
    <mergeCell ref="AI168:AI171"/>
    <mergeCell ref="AJ168:AJ171"/>
    <mergeCell ref="AK168:AK171"/>
    <mergeCell ref="AL168:AL171"/>
    <mergeCell ref="AG168:AG171"/>
    <mergeCell ref="Q164:Q167"/>
    <mergeCell ref="R164:R167"/>
    <mergeCell ref="S164:S167"/>
    <mergeCell ref="T164:T167"/>
    <mergeCell ref="U164:U167"/>
    <mergeCell ref="V164:V167"/>
    <mergeCell ref="P172:P175"/>
    <mergeCell ref="Z168:Z171"/>
    <mergeCell ref="AA168:AA171"/>
    <mergeCell ref="AB168:AB171"/>
    <mergeCell ref="AC168:AC171"/>
    <mergeCell ref="AD168:AD171"/>
    <mergeCell ref="AE168:AE171"/>
    <mergeCell ref="AL164:AL167"/>
    <mergeCell ref="AS164:AS167"/>
    <mergeCell ref="AC172:AC175"/>
    <mergeCell ref="AD172:AD175"/>
    <mergeCell ref="AE172:AE175"/>
    <mergeCell ref="Q172:Q175"/>
    <mergeCell ref="R172:R175"/>
    <mergeCell ref="S172:S175"/>
    <mergeCell ref="T172:T175"/>
    <mergeCell ref="U172:U175"/>
    <mergeCell ref="V172:V175"/>
    <mergeCell ref="W172:W175"/>
    <mergeCell ref="AA172:AA175"/>
    <mergeCell ref="X172:X175"/>
    <mergeCell ref="Y172:Y175"/>
    <mergeCell ref="AP164:AP167"/>
    <mergeCell ref="AR164:AR167"/>
    <mergeCell ref="AQ168:AQ171"/>
    <mergeCell ref="AM161:AM162"/>
    <mergeCell ref="Q160:Q163"/>
    <mergeCell ref="R160:R163"/>
    <mergeCell ref="S160:S163"/>
    <mergeCell ref="T160:T163"/>
    <mergeCell ref="U160:U163"/>
    <mergeCell ref="V160:V163"/>
    <mergeCell ref="AP160:AP163"/>
    <mergeCell ref="AR160:AR163"/>
    <mergeCell ref="AS160:AS163"/>
    <mergeCell ref="P160:P163"/>
    <mergeCell ref="AT164:AT167"/>
    <mergeCell ref="AV164:AV167"/>
    <mergeCell ref="AX164:AX167"/>
    <mergeCell ref="AY164:AY167"/>
    <mergeCell ref="AM165:AM166"/>
    <mergeCell ref="Z164:Z167"/>
    <mergeCell ref="AA164:AA167"/>
    <mergeCell ref="AB164:AB167"/>
    <mergeCell ref="AC164:AC167"/>
    <mergeCell ref="AD164:AD167"/>
    <mergeCell ref="AE164:AE167"/>
    <mergeCell ref="AF164:AF167"/>
    <mergeCell ref="Y164:Y167"/>
    <mergeCell ref="P164:P167"/>
    <mergeCell ref="AH164:AH167"/>
    <mergeCell ref="AI164:AI167"/>
    <mergeCell ref="AJ164:AJ167"/>
    <mergeCell ref="AK164:AK167"/>
    <mergeCell ref="AO164:AO167"/>
    <mergeCell ref="AQ164:AQ167"/>
    <mergeCell ref="AG164:AG167"/>
    <mergeCell ref="P156:P159"/>
    <mergeCell ref="AQ160:AQ163"/>
    <mergeCell ref="AH160:AH163"/>
    <mergeCell ref="AP156:AP159"/>
    <mergeCell ref="AR156:AR159"/>
    <mergeCell ref="AS156:AS159"/>
    <mergeCell ref="AT156:AT159"/>
    <mergeCell ref="AV156:AV159"/>
    <mergeCell ref="AX156:AX159"/>
    <mergeCell ref="AY156:AY159"/>
    <mergeCell ref="AM157:AM158"/>
    <mergeCell ref="AQ156:AQ159"/>
    <mergeCell ref="W164:W167"/>
    <mergeCell ref="X164:X167"/>
    <mergeCell ref="Z160:Z163"/>
    <mergeCell ref="AA160:AA163"/>
    <mergeCell ref="AB160:AB163"/>
    <mergeCell ref="AC160:AC163"/>
    <mergeCell ref="AD160:AD163"/>
    <mergeCell ref="AE160:AE163"/>
    <mergeCell ref="AF160:AF163"/>
    <mergeCell ref="AG160:AG163"/>
    <mergeCell ref="AI160:AI163"/>
    <mergeCell ref="AJ160:AJ163"/>
    <mergeCell ref="AK160:AK163"/>
    <mergeCell ref="AL160:AL163"/>
    <mergeCell ref="AO160:AO163"/>
    <mergeCell ref="AO156:AO159"/>
    <mergeCell ref="AT160:AT163"/>
    <mergeCell ref="AV160:AV163"/>
    <mergeCell ref="AX160:AX163"/>
    <mergeCell ref="AY160:AY163"/>
    <mergeCell ref="Q156:Q159"/>
    <mergeCell ref="R156:R159"/>
    <mergeCell ref="S156:S159"/>
    <mergeCell ref="T156:T159"/>
    <mergeCell ref="U156:U159"/>
    <mergeCell ref="V156:V159"/>
    <mergeCell ref="W156:W159"/>
    <mergeCell ref="X156:X159"/>
    <mergeCell ref="Y156:Y159"/>
    <mergeCell ref="AR152:AR155"/>
    <mergeCell ref="AS152:AS155"/>
    <mergeCell ref="AT152:AT155"/>
    <mergeCell ref="AV152:AV155"/>
    <mergeCell ref="AX152:AX155"/>
    <mergeCell ref="AY152:AY155"/>
    <mergeCell ref="AM153:AM154"/>
    <mergeCell ref="AH152:AH155"/>
    <mergeCell ref="AI152:AI155"/>
    <mergeCell ref="AJ152:AJ155"/>
    <mergeCell ref="AK152:AK155"/>
    <mergeCell ref="AL152:AL155"/>
    <mergeCell ref="AO152:AO155"/>
    <mergeCell ref="AQ152:AQ155"/>
    <mergeCell ref="Z152:Z155"/>
    <mergeCell ref="AA152:AA155"/>
    <mergeCell ref="AB152:AB155"/>
    <mergeCell ref="AC152:AC155"/>
    <mergeCell ref="AD152:AD155"/>
    <mergeCell ref="AE152:AE155"/>
    <mergeCell ref="AF152:AF155"/>
    <mergeCell ref="AG152:AG155"/>
    <mergeCell ref="Q148:Q151"/>
    <mergeCell ref="R148:R151"/>
    <mergeCell ref="S148:S151"/>
    <mergeCell ref="AQ148:AQ151"/>
    <mergeCell ref="S152:S155"/>
    <mergeCell ref="T152:T155"/>
    <mergeCell ref="U152:U155"/>
    <mergeCell ref="V152:V155"/>
    <mergeCell ref="W152:W155"/>
    <mergeCell ref="X152:X155"/>
    <mergeCell ref="Y152:Y155"/>
    <mergeCell ref="AO148:AO151"/>
    <mergeCell ref="P152:P155"/>
    <mergeCell ref="T148:T151"/>
    <mergeCell ref="U148:U151"/>
    <mergeCell ref="V148:V151"/>
    <mergeCell ref="W148:W151"/>
    <mergeCell ref="X148:X151"/>
    <mergeCell ref="Y148:Y151"/>
    <mergeCell ref="P148:P151"/>
    <mergeCell ref="AP152:AP155"/>
    <mergeCell ref="Q152:Q155"/>
    <mergeCell ref="R152:R155"/>
    <mergeCell ref="AP148:AP151"/>
    <mergeCell ref="AR148:AR151"/>
    <mergeCell ref="AS148:AS151"/>
    <mergeCell ref="AT148:AT151"/>
    <mergeCell ref="AV148:AV151"/>
    <mergeCell ref="AX148:AX151"/>
    <mergeCell ref="AY148:AY151"/>
    <mergeCell ref="AM149:AM150"/>
    <mergeCell ref="AH148:AH151"/>
    <mergeCell ref="AI148:AI151"/>
    <mergeCell ref="Z148:Z151"/>
    <mergeCell ref="AA148:AA151"/>
    <mergeCell ref="AB148:AB151"/>
    <mergeCell ref="AC148:AC151"/>
    <mergeCell ref="AD148:AD151"/>
    <mergeCell ref="AE148:AE151"/>
    <mergeCell ref="AF148:AF151"/>
    <mergeCell ref="AG148:AG151"/>
    <mergeCell ref="AR144:AR147"/>
    <mergeCell ref="AS144:AS147"/>
    <mergeCell ref="AT144:AT147"/>
    <mergeCell ref="AV144:AV147"/>
    <mergeCell ref="AX144:AX147"/>
    <mergeCell ref="AY144:AY147"/>
    <mergeCell ref="AM145:AM146"/>
    <mergeCell ref="AH144:AH147"/>
    <mergeCell ref="AI144:AI147"/>
    <mergeCell ref="AJ144:AJ147"/>
    <mergeCell ref="AK144:AK147"/>
    <mergeCell ref="AL144:AL147"/>
    <mergeCell ref="AO144:AO147"/>
    <mergeCell ref="AQ144:AQ147"/>
    <mergeCell ref="Z144:Z147"/>
    <mergeCell ref="AA144:AA147"/>
    <mergeCell ref="AB144:AB147"/>
    <mergeCell ref="AC144:AC147"/>
    <mergeCell ref="AD144:AD147"/>
    <mergeCell ref="AE144:AE147"/>
    <mergeCell ref="AF144:AF147"/>
    <mergeCell ref="AG144:AG147"/>
    <mergeCell ref="AU144:AU147"/>
    <mergeCell ref="Q140:Q143"/>
    <mergeCell ref="R140:R143"/>
    <mergeCell ref="S140:S143"/>
    <mergeCell ref="AQ140:AQ143"/>
    <mergeCell ref="S144:S147"/>
    <mergeCell ref="T144:T147"/>
    <mergeCell ref="U144:U147"/>
    <mergeCell ref="V144:V147"/>
    <mergeCell ref="W144:W147"/>
    <mergeCell ref="X144:X147"/>
    <mergeCell ref="Y144:Y147"/>
    <mergeCell ref="AO140:AO143"/>
    <mergeCell ref="P144:P147"/>
    <mergeCell ref="T140:T143"/>
    <mergeCell ref="U140:U143"/>
    <mergeCell ref="V140:V143"/>
    <mergeCell ref="W140:W143"/>
    <mergeCell ref="X140:X143"/>
    <mergeCell ref="Y140:Y143"/>
    <mergeCell ref="P140:P143"/>
    <mergeCell ref="AP144:AP147"/>
    <mergeCell ref="Q144:Q147"/>
    <mergeCell ref="R144:R147"/>
    <mergeCell ref="AP140:AP143"/>
    <mergeCell ref="AR140:AR143"/>
    <mergeCell ref="AS140:AS143"/>
    <mergeCell ref="AT140:AT143"/>
    <mergeCell ref="AV140:AV143"/>
    <mergeCell ref="AX140:AX143"/>
    <mergeCell ref="AY140:AY143"/>
    <mergeCell ref="AM141:AM142"/>
    <mergeCell ref="AH140:AH143"/>
    <mergeCell ref="AI140:AI143"/>
    <mergeCell ref="Z140:Z143"/>
    <mergeCell ref="AA140:AA143"/>
    <mergeCell ref="AB140:AB143"/>
    <mergeCell ref="AC140:AC143"/>
    <mergeCell ref="AD140:AD143"/>
    <mergeCell ref="AE140:AE143"/>
    <mergeCell ref="AF140:AF143"/>
    <mergeCell ref="AG140:AG143"/>
    <mergeCell ref="AU140:AU143"/>
    <mergeCell ref="AR136:AR139"/>
    <mergeCell ref="AS136:AS139"/>
    <mergeCell ref="AT136:AT139"/>
    <mergeCell ref="AV136:AV139"/>
    <mergeCell ref="AX136:AX139"/>
    <mergeCell ref="AY136:AY139"/>
    <mergeCell ref="AM137:AM138"/>
    <mergeCell ref="AH136:AH139"/>
    <mergeCell ref="AI136:AI139"/>
    <mergeCell ref="AJ136:AJ139"/>
    <mergeCell ref="AK136:AK139"/>
    <mergeCell ref="AL136:AL139"/>
    <mergeCell ref="AO136:AO139"/>
    <mergeCell ref="AQ136:AQ139"/>
    <mergeCell ref="Z136:Z139"/>
    <mergeCell ref="AA136:AA139"/>
    <mergeCell ref="AB136:AB139"/>
    <mergeCell ref="AC136:AC139"/>
    <mergeCell ref="AD136:AD139"/>
    <mergeCell ref="AE136:AE139"/>
    <mergeCell ref="AF136:AF139"/>
    <mergeCell ref="AG136:AG139"/>
    <mergeCell ref="AU136:AU139"/>
    <mergeCell ref="Q132:Q135"/>
    <mergeCell ref="R132:R135"/>
    <mergeCell ref="S132:S135"/>
    <mergeCell ref="AQ132:AQ135"/>
    <mergeCell ref="S136:S139"/>
    <mergeCell ref="T136:T139"/>
    <mergeCell ref="U136:U139"/>
    <mergeCell ref="V136:V139"/>
    <mergeCell ref="W136:W139"/>
    <mergeCell ref="X136:X139"/>
    <mergeCell ref="Y136:Y139"/>
    <mergeCell ref="AO132:AO135"/>
    <mergeCell ref="P136:P139"/>
    <mergeCell ref="T132:T135"/>
    <mergeCell ref="U132:U135"/>
    <mergeCell ref="V132:V135"/>
    <mergeCell ref="W132:W135"/>
    <mergeCell ref="X132:X135"/>
    <mergeCell ref="Y132:Y135"/>
    <mergeCell ref="P132:P135"/>
    <mergeCell ref="AP136:AP139"/>
    <mergeCell ref="Q136:Q139"/>
    <mergeCell ref="R136:R139"/>
    <mergeCell ref="AP132:AP135"/>
    <mergeCell ref="AR132:AR135"/>
    <mergeCell ref="AS132:AS135"/>
    <mergeCell ref="AT132:AT135"/>
    <mergeCell ref="AV132:AV135"/>
    <mergeCell ref="AX132:AX135"/>
    <mergeCell ref="AY132:AY135"/>
    <mergeCell ref="AM133:AM134"/>
    <mergeCell ref="AH132:AH135"/>
    <mergeCell ref="AI132:AI135"/>
    <mergeCell ref="Z132:Z135"/>
    <mergeCell ref="AA132:AA135"/>
    <mergeCell ref="AB132:AB135"/>
    <mergeCell ref="AC132:AC135"/>
    <mergeCell ref="AD132:AD135"/>
    <mergeCell ref="AE132:AE135"/>
    <mergeCell ref="AF132:AF135"/>
    <mergeCell ref="AG132:AG135"/>
    <mergeCell ref="AU132:AU135"/>
    <mergeCell ref="AV128:AV131"/>
    <mergeCell ref="AX128:AX131"/>
    <mergeCell ref="AY128:AY131"/>
    <mergeCell ref="AM129:AM130"/>
    <mergeCell ref="AH128:AH131"/>
    <mergeCell ref="AI128:AI131"/>
    <mergeCell ref="AJ128:AJ131"/>
    <mergeCell ref="AK128:AK131"/>
    <mergeCell ref="AL128:AL131"/>
    <mergeCell ref="AO128:AO131"/>
    <mergeCell ref="AQ128:AQ131"/>
    <mergeCell ref="AW128:AW131"/>
    <mergeCell ref="Z128:Z131"/>
    <mergeCell ref="AA128:AA131"/>
    <mergeCell ref="AB128:AB131"/>
    <mergeCell ref="AC128:AC131"/>
    <mergeCell ref="AD128:AD131"/>
    <mergeCell ref="AE128:AE131"/>
    <mergeCell ref="AF128:AF131"/>
    <mergeCell ref="AG128:AG131"/>
    <mergeCell ref="AU128:AU131"/>
    <mergeCell ref="AP128:AP131"/>
    <mergeCell ref="AR128:AR131"/>
    <mergeCell ref="AS128:AS131"/>
    <mergeCell ref="AT128:AT131"/>
    <mergeCell ref="Q124:Q127"/>
    <mergeCell ref="R124:R127"/>
    <mergeCell ref="S124:S127"/>
    <mergeCell ref="T124:T127"/>
    <mergeCell ref="U124:U127"/>
    <mergeCell ref="V124:V127"/>
    <mergeCell ref="W124:W127"/>
    <mergeCell ref="X124:X127"/>
    <mergeCell ref="Y124:Y127"/>
    <mergeCell ref="T128:T131"/>
    <mergeCell ref="U128:U131"/>
    <mergeCell ref="V128:V131"/>
    <mergeCell ref="W128:W131"/>
    <mergeCell ref="X128:X131"/>
    <mergeCell ref="Y128:Y131"/>
    <mergeCell ref="P128:P131"/>
    <mergeCell ref="P124:P127"/>
    <mergeCell ref="Q128:Q131"/>
    <mergeCell ref="R128:R131"/>
    <mergeCell ref="S128:S131"/>
    <mergeCell ref="AY124:AY127"/>
    <mergeCell ref="AM125:AM126"/>
    <mergeCell ref="AH124:AH127"/>
    <mergeCell ref="AI124:AI127"/>
    <mergeCell ref="AJ124:AJ127"/>
    <mergeCell ref="AK124:AK127"/>
    <mergeCell ref="AL124:AL127"/>
    <mergeCell ref="AO124:AO127"/>
    <mergeCell ref="AQ124:AQ127"/>
    <mergeCell ref="AW124:AW127"/>
    <mergeCell ref="Z124:Z127"/>
    <mergeCell ref="AA124:AA127"/>
    <mergeCell ref="AB124:AB127"/>
    <mergeCell ref="AC124:AC127"/>
    <mergeCell ref="AD124:AD127"/>
    <mergeCell ref="AE124:AE127"/>
    <mergeCell ref="AF124:AF127"/>
    <mergeCell ref="AG124:AG127"/>
    <mergeCell ref="AP124:AP127"/>
    <mergeCell ref="AR124:AR127"/>
    <mergeCell ref="AS124:AS127"/>
    <mergeCell ref="AT124:AT127"/>
    <mergeCell ref="AV124:AV127"/>
    <mergeCell ref="AX124:AX127"/>
    <mergeCell ref="AU124:AU127"/>
    <mergeCell ref="AV120:AV123"/>
    <mergeCell ref="AX120:AX123"/>
    <mergeCell ref="AY120:AY123"/>
    <mergeCell ref="AM121:AM122"/>
    <mergeCell ref="AH120:AH123"/>
    <mergeCell ref="AI120:AI123"/>
    <mergeCell ref="AJ120:AJ123"/>
    <mergeCell ref="AK120:AK123"/>
    <mergeCell ref="AL120:AL123"/>
    <mergeCell ref="AO120:AO123"/>
    <mergeCell ref="AQ120:AQ123"/>
    <mergeCell ref="AW120:AW123"/>
    <mergeCell ref="Z120:Z123"/>
    <mergeCell ref="AA120:AA123"/>
    <mergeCell ref="AB120:AB123"/>
    <mergeCell ref="AC120:AC123"/>
    <mergeCell ref="AD120:AD123"/>
    <mergeCell ref="AE120:AE123"/>
    <mergeCell ref="AF120:AF123"/>
    <mergeCell ref="AG120:AG123"/>
    <mergeCell ref="AU120:AU123"/>
    <mergeCell ref="AP120:AP123"/>
    <mergeCell ref="AR120:AR123"/>
    <mergeCell ref="AS120:AS123"/>
    <mergeCell ref="AT120:AT123"/>
    <mergeCell ref="Q116:Q119"/>
    <mergeCell ref="R116:R119"/>
    <mergeCell ref="S116:S119"/>
    <mergeCell ref="T116:T119"/>
    <mergeCell ref="U116:U119"/>
    <mergeCell ref="V116:V119"/>
    <mergeCell ref="W116:W119"/>
    <mergeCell ref="X116:X119"/>
    <mergeCell ref="Y116:Y119"/>
    <mergeCell ref="T120:T123"/>
    <mergeCell ref="U120:U123"/>
    <mergeCell ref="V120:V123"/>
    <mergeCell ref="W120:W123"/>
    <mergeCell ref="X120:X123"/>
    <mergeCell ref="Y120:Y123"/>
    <mergeCell ref="P120:P123"/>
    <mergeCell ref="P116:P119"/>
    <mergeCell ref="Q120:Q123"/>
    <mergeCell ref="R120:R123"/>
    <mergeCell ref="S120:S123"/>
    <mergeCell ref="AY116:AY119"/>
    <mergeCell ref="AM117:AM118"/>
    <mergeCell ref="AH116:AH119"/>
    <mergeCell ref="AI116:AI119"/>
    <mergeCell ref="AJ116:AJ119"/>
    <mergeCell ref="AK116:AK119"/>
    <mergeCell ref="AL116:AL119"/>
    <mergeCell ref="AO116:AO119"/>
    <mergeCell ref="AQ116:AQ119"/>
    <mergeCell ref="AW116:AW119"/>
    <mergeCell ref="Z116:Z119"/>
    <mergeCell ref="AA116:AA119"/>
    <mergeCell ref="AB116:AB119"/>
    <mergeCell ref="AC116:AC119"/>
    <mergeCell ref="AD116:AD119"/>
    <mergeCell ref="AE116:AE119"/>
    <mergeCell ref="AF116:AF119"/>
    <mergeCell ref="AG116:AG119"/>
    <mergeCell ref="AP116:AP119"/>
    <mergeCell ref="AR116:AR119"/>
    <mergeCell ref="AS116:AS119"/>
    <mergeCell ref="AT116:AT119"/>
    <mergeCell ref="AV116:AV119"/>
    <mergeCell ref="AX116:AX119"/>
    <mergeCell ref="AU116:AU119"/>
    <mergeCell ref="AV112:AV115"/>
    <mergeCell ref="AX112:AX115"/>
    <mergeCell ref="AY112:AY115"/>
    <mergeCell ref="AM113:AM114"/>
    <mergeCell ref="AH112:AH115"/>
    <mergeCell ref="AI112:AI115"/>
    <mergeCell ref="AJ112:AJ115"/>
    <mergeCell ref="AK112:AK115"/>
    <mergeCell ref="AL112:AL115"/>
    <mergeCell ref="AO112:AO115"/>
    <mergeCell ref="AQ112:AQ115"/>
    <mergeCell ref="AW112:AW115"/>
    <mergeCell ref="Z112:Z115"/>
    <mergeCell ref="AA112:AA115"/>
    <mergeCell ref="AB112:AB115"/>
    <mergeCell ref="AC112:AC115"/>
    <mergeCell ref="AD112:AD115"/>
    <mergeCell ref="AE112:AE115"/>
    <mergeCell ref="AF112:AF115"/>
    <mergeCell ref="AG112:AG115"/>
    <mergeCell ref="AU112:AU115"/>
    <mergeCell ref="AP112:AP115"/>
    <mergeCell ref="AR112:AR115"/>
    <mergeCell ref="AS112:AS115"/>
    <mergeCell ref="AT112:AT115"/>
    <mergeCell ref="Q108:Q111"/>
    <mergeCell ref="R108:R111"/>
    <mergeCell ref="S108:S111"/>
    <mergeCell ref="T108:T111"/>
    <mergeCell ref="U108:U111"/>
    <mergeCell ref="V108:V111"/>
    <mergeCell ref="W108:W111"/>
    <mergeCell ref="X108:X111"/>
    <mergeCell ref="Y108:Y111"/>
    <mergeCell ref="T112:T115"/>
    <mergeCell ref="U112:U115"/>
    <mergeCell ref="V112:V115"/>
    <mergeCell ref="W112:W115"/>
    <mergeCell ref="X112:X115"/>
    <mergeCell ref="Y112:Y115"/>
    <mergeCell ref="P112:P115"/>
    <mergeCell ref="P108:P111"/>
    <mergeCell ref="Q112:Q115"/>
    <mergeCell ref="R112:R115"/>
    <mergeCell ref="S112:S115"/>
    <mergeCell ref="AY108:AY111"/>
    <mergeCell ref="AM109:AM110"/>
    <mergeCell ref="AH108:AH111"/>
    <mergeCell ref="AI108:AI111"/>
    <mergeCell ref="AJ108:AJ111"/>
    <mergeCell ref="AK108:AK111"/>
    <mergeCell ref="AL108:AL111"/>
    <mergeCell ref="AO108:AO111"/>
    <mergeCell ref="AQ108:AQ111"/>
    <mergeCell ref="AW108:AW111"/>
    <mergeCell ref="Z108:Z111"/>
    <mergeCell ref="AA108:AA111"/>
    <mergeCell ref="AB108:AB111"/>
    <mergeCell ref="AC108:AC111"/>
    <mergeCell ref="AD108:AD111"/>
    <mergeCell ref="AE108:AE111"/>
    <mergeCell ref="AF108:AF111"/>
    <mergeCell ref="AG108:AG111"/>
    <mergeCell ref="AP108:AP111"/>
    <mergeCell ref="AR108:AR111"/>
    <mergeCell ref="AS108:AS111"/>
    <mergeCell ref="AT108:AT111"/>
    <mergeCell ref="AV108:AV111"/>
    <mergeCell ref="AX108:AX111"/>
    <mergeCell ref="AU108:AU111"/>
    <mergeCell ref="AV104:AV107"/>
    <mergeCell ref="AX104:AX107"/>
    <mergeCell ref="AY104:AY107"/>
    <mergeCell ref="AM105:AM106"/>
    <mergeCell ref="AH104:AH107"/>
    <mergeCell ref="AI104:AI107"/>
    <mergeCell ref="AJ104:AJ107"/>
    <mergeCell ref="AK104:AK107"/>
    <mergeCell ref="AL104:AL107"/>
    <mergeCell ref="AO104:AO107"/>
    <mergeCell ref="AQ104:AQ107"/>
    <mergeCell ref="AW104:AW107"/>
    <mergeCell ref="Z104:Z107"/>
    <mergeCell ref="AA104:AA107"/>
    <mergeCell ref="AB104:AB107"/>
    <mergeCell ref="AC104:AC107"/>
    <mergeCell ref="AD104:AD107"/>
    <mergeCell ref="AE104:AE107"/>
    <mergeCell ref="AF104:AF107"/>
    <mergeCell ref="AG104:AG107"/>
    <mergeCell ref="AU104:AU107"/>
    <mergeCell ref="AP104:AP107"/>
    <mergeCell ref="AR104:AR107"/>
    <mergeCell ref="AS104:AS107"/>
    <mergeCell ref="AT104:AT107"/>
    <mergeCell ref="Q100:Q103"/>
    <mergeCell ref="R100:R103"/>
    <mergeCell ref="S100:S103"/>
    <mergeCell ref="T100:T103"/>
    <mergeCell ref="U100:U103"/>
    <mergeCell ref="V100:V103"/>
    <mergeCell ref="W100:W103"/>
    <mergeCell ref="X100:X103"/>
    <mergeCell ref="Y100:Y103"/>
    <mergeCell ref="T104:T107"/>
    <mergeCell ref="U104:U107"/>
    <mergeCell ref="V104:V107"/>
    <mergeCell ref="W104:W107"/>
    <mergeCell ref="X104:X107"/>
    <mergeCell ref="Y104:Y107"/>
    <mergeCell ref="P104:P107"/>
    <mergeCell ref="P100:P103"/>
    <mergeCell ref="Q104:Q107"/>
    <mergeCell ref="R104:R107"/>
    <mergeCell ref="S104:S107"/>
    <mergeCell ref="AY100:AY103"/>
    <mergeCell ref="AM101:AM102"/>
    <mergeCell ref="AH100:AH103"/>
    <mergeCell ref="AI100:AI103"/>
    <mergeCell ref="AJ100:AJ103"/>
    <mergeCell ref="AK100:AK103"/>
    <mergeCell ref="AL100:AL103"/>
    <mergeCell ref="AO100:AO103"/>
    <mergeCell ref="AQ100:AQ103"/>
    <mergeCell ref="AW100:AW103"/>
    <mergeCell ref="Z100:Z103"/>
    <mergeCell ref="AA100:AA103"/>
    <mergeCell ref="AB100:AB103"/>
    <mergeCell ref="AC100:AC103"/>
    <mergeCell ref="AD100:AD103"/>
    <mergeCell ref="AE100:AE103"/>
    <mergeCell ref="AF100:AF103"/>
    <mergeCell ref="AG100:AG103"/>
    <mergeCell ref="AP100:AP103"/>
    <mergeCell ref="AR100:AR103"/>
    <mergeCell ref="AS100:AS103"/>
    <mergeCell ref="AT100:AT103"/>
    <mergeCell ref="AV100:AV103"/>
    <mergeCell ref="AX100:AX103"/>
    <mergeCell ref="AU100:AU103"/>
    <mergeCell ref="AV96:AV99"/>
    <mergeCell ref="AX96:AX99"/>
    <mergeCell ref="AY96:AY99"/>
    <mergeCell ref="AM97:AM98"/>
    <mergeCell ref="AH96:AH99"/>
    <mergeCell ref="AI96:AI99"/>
    <mergeCell ref="AJ96:AJ99"/>
    <mergeCell ref="AK96:AK99"/>
    <mergeCell ref="AL96:AL99"/>
    <mergeCell ref="AO96:AO99"/>
    <mergeCell ref="AQ96:AQ99"/>
    <mergeCell ref="AW96:AW99"/>
    <mergeCell ref="Z96:Z99"/>
    <mergeCell ref="AA96:AA99"/>
    <mergeCell ref="AB96:AB99"/>
    <mergeCell ref="AC96:AC99"/>
    <mergeCell ref="AD96:AD99"/>
    <mergeCell ref="AE96:AE99"/>
    <mergeCell ref="AF96:AF99"/>
    <mergeCell ref="AG96:AG99"/>
    <mergeCell ref="AU96:AU99"/>
    <mergeCell ref="AP96:AP99"/>
    <mergeCell ref="AR96:AR99"/>
    <mergeCell ref="AS96:AS99"/>
    <mergeCell ref="AT96:AT99"/>
    <mergeCell ref="Q92:Q95"/>
    <mergeCell ref="R92:R95"/>
    <mergeCell ref="S92:S95"/>
    <mergeCell ref="T92:T95"/>
    <mergeCell ref="U92:U95"/>
    <mergeCell ref="V92:V95"/>
    <mergeCell ref="W92:W95"/>
    <mergeCell ref="X92:X95"/>
    <mergeCell ref="Y92:Y95"/>
    <mergeCell ref="T96:T99"/>
    <mergeCell ref="U96:U99"/>
    <mergeCell ref="V96:V99"/>
    <mergeCell ref="W96:W99"/>
    <mergeCell ref="X96:X99"/>
    <mergeCell ref="Y96:Y99"/>
    <mergeCell ref="P96:P99"/>
    <mergeCell ref="P92:P95"/>
    <mergeCell ref="Q96:Q99"/>
    <mergeCell ref="R96:R99"/>
    <mergeCell ref="S96:S99"/>
    <mergeCell ref="AY92:AY95"/>
    <mergeCell ref="AM93:AM94"/>
    <mergeCell ref="AH92:AH95"/>
    <mergeCell ref="AI92:AI95"/>
    <mergeCell ref="AJ92:AJ95"/>
    <mergeCell ref="AK92:AK95"/>
    <mergeCell ref="AL92:AL95"/>
    <mergeCell ref="AO92:AO95"/>
    <mergeCell ref="AQ92:AQ95"/>
    <mergeCell ref="AW92:AW95"/>
    <mergeCell ref="Z92:Z95"/>
    <mergeCell ref="AA92:AA95"/>
    <mergeCell ref="AB92:AB95"/>
    <mergeCell ref="AC92:AC95"/>
    <mergeCell ref="AD92:AD95"/>
    <mergeCell ref="AE92:AE95"/>
    <mergeCell ref="AF92:AF95"/>
    <mergeCell ref="AG92:AG95"/>
    <mergeCell ref="AP92:AP95"/>
    <mergeCell ref="AR92:AR95"/>
    <mergeCell ref="AS92:AS95"/>
    <mergeCell ref="AT92:AT95"/>
    <mergeCell ref="AV92:AV95"/>
    <mergeCell ref="AX92:AX95"/>
    <mergeCell ref="AU92:AU95"/>
    <mergeCell ref="AY88:AY91"/>
    <mergeCell ref="AM89:AM90"/>
    <mergeCell ref="AH88:AH91"/>
    <mergeCell ref="AI88:AI91"/>
    <mergeCell ref="AJ88:AJ91"/>
    <mergeCell ref="AK88:AK91"/>
    <mergeCell ref="AL88:AL91"/>
    <mergeCell ref="AO88:AO91"/>
    <mergeCell ref="AQ88:AQ91"/>
    <mergeCell ref="AW88:AW91"/>
    <mergeCell ref="Z88:Z91"/>
    <mergeCell ref="AA88:AA91"/>
    <mergeCell ref="AB88:AB91"/>
    <mergeCell ref="AC88:AC91"/>
    <mergeCell ref="AD88:AD91"/>
    <mergeCell ref="AE88:AE91"/>
    <mergeCell ref="AF88:AF91"/>
    <mergeCell ref="AG88:AG91"/>
    <mergeCell ref="P88:P91"/>
    <mergeCell ref="AP84:AP87"/>
    <mergeCell ref="AR84:AR87"/>
    <mergeCell ref="Q88:Q91"/>
    <mergeCell ref="R88:R91"/>
    <mergeCell ref="S88:S91"/>
    <mergeCell ref="P84:P87"/>
    <mergeCell ref="AS84:AS87"/>
    <mergeCell ref="AT84:AT87"/>
    <mergeCell ref="AV84:AV87"/>
    <mergeCell ref="AX84:AX87"/>
    <mergeCell ref="X84:X87"/>
    <mergeCell ref="Y84:Y87"/>
    <mergeCell ref="AP88:AP91"/>
    <mergeCell ref="AR88:AR91"/>
    <mergeCell ref="AS88:AS91"/>
    <mergeCell ref="AT88:AT91"/>
    <mergeCell ref="AV88:AV91"/>
    <mergeCell ref="AX88:AX91"/>
    <mergeCell ref="AU88:AU91"/>
    <mergeCell ref="P80:P83"/>
    <mergeCell ref="AP80:AP83"/>
    <mergeCell ref="AR80:AR83"/>
    <mergeCell ref="AS80:AS83"/>
    <mergeCell ref="AT80:AT83"/>
    <mergeCell ref="AY84:AY87"/>
    <mergeCell ref="AM85:AM86"/>
    <mergeCell ref="AH84:AH87"/>
    <mergeCell ref="AI84:AI87"/>
    <mergeCell ref="AJ84:AJ87"/>
    <mergeCell ref="AK84:AK87"/>
    <mergeCell ref="AL84:AL87"/>
    <mergeCell ref="AO84:AO87"/>
    <mergeCell ref="AQ84:AQ87"/>
    <mergeCell ref="AW84:AW87"/>
    <mergeCell ref="Z84:Z87"/>
    <mergeCell ref="AA84:AA87"/>
    <mergeCell ref="AB84:AB87"/>
    <mergeCell ref="AC84:AC87"/>
    <mergeCell ref="AD84:AD87"/>
    <mergeCell ref="AE84:AE87"/>
    <mergeCell ref="AF84:AF87"/>
    <mergeCell ref="AG84:AG87"/>
    <mergeCell ref="AV80:AV83"/>
    <mergeCell ref="AX80:AX83"/>
    <mergeCell ref="Q84:Q87"/>
    <mergeCell ref="R84:R87"/>
    <mergeCell ref="S84:S87"/>
    <mergeCell ref="T84:T87"/>
    <mergeCell ref="U84:U87"/>
    <mergeCell ref="V84:V87"/>
    <mergeCell ref="AY80:AY83"/>
    <mergeCell ref="AM81:AM82"/>
    <mergeCell ref="AH80:AH83"/>
    <mergeCell ref="AI80:AI83"/>
    <mergeCell ref="Z80:Z83"/>
    <mergeCell ref="AA80:AA83"/>
    <mergeCell ref="AB80:AB83"/>
    <mergeCell ref="AC80:AC83"/>
    <mergeCell ref="AD80:AD83"/>
    <mergeCell ref="AE80:AE83"/>
    <mergeCell ref="AF80:AF83"/>
    <mergeCell ref="AG80:AG83"/>
    <mergeCell ref="Q80:Q83"/>
    <mergeCell ref="R80:R83"/>
    <mergeCell ref="S80:S83"/>
    <mergeCell ref="AO80:AO83"/>
    <mergeCell ref="AQ80:AQ83"/>
    <mergeCell ref="AW80:AW83"/>
    <mergeCell ref="T80:T83"/>
    <mergeCell ref="U80:U83"/>
    <mergeCell ref="V80:V83"/>
    <mergeCell ref="W80:W83"/>
    <mergeCell ref="X80:X83"/>
    <mergeCell ref="Y80:Y83"/>
    <mergeCell ref="AR76:AR79"/>
    <mergeCell ref="AS76:AS79"/>
    <mergeCell ref="AT76:AT79"/>
    <mergeCell ref="AV76:AV79"/>
    <mergeCell ref="AX76:AX79"/>
    <mergeCell ref="AY76:AY79"/>
    <mergeCell ref="AM77:AM78"/>
    <mergeCell ref="AH76:AH79"/>
    <mergeCell ref="AI76:AI79"/>
    <mergeCell ref="AJ76:AJ79"/>
    <mergeCell ref="AK76:AK79"/>
    <mergeCell ref="AL76:AL79"/>
    <mergeCell ref="AO76:AO79"/>
    <mergeCell ref="AQ76:AQ79"/>
    <mergeCell ref="Z76:Z79"/>
    <mergeCell ref="AA76:AA79"/>
    <mergeCell ref="AB76:AB79"/>
    <mergeCell ref="AC76:AC79"/>
    <mergeCell ref="AD76:AD79"/>
    <mergeCell ref="AE76:AE79"/>
    <mergeCell ref="AF76:AF79"/>
    <mergeCell ref="AG76:AG79"/>
    <mergeCell ref="Q72:Q75"/>
    <mergeCell ref="R72:R75"/>
    <mergeCell ref="S72:S75"/>
    <mergeCell ref="AQ72:AQ75"/>
    <mergeCell ref="S76:S79"/>
    <mergeCell ref="T76:T79"/>
    <mergeCell ref="U76:U79"/>
    <mergeCell ref="V76:V79"/>
    <mergeCell ref="W76:W79"/>
    <mergeCell ref="X76:X79"/>
    <mergeCell ref="Y76:Y79"/>
    <mergeCell ref="AL72:AL75"/>
    <mergeCell ref="AO72:AO75"/>
    <mergeCell ref="P76:P79"/>
    <mergeCell ref="T72:T75"/>
    <mergeCell ref="U72:U75"/>
    <mergeCell ref="V72:V75"/>
    <mergeCell ref="W72:W75"/>
    <mergeCell ref="X72:X75"/>
    <mergeCell ref="Y72:Y75"/>
    <mergeCell ref="P72:P75"/>
    <mergeCell ref="AP76:AP79"/>
    <mergeCell ref="Q76:Q79"/>
    <mergeCell ref="R76:R79"/>
    <mergeCell ref="AP72:AP75"/>
    <mergeCell ref="AJ72:AJ75"/>
    <mergeCell ref="AK72:AK75"/>
    <mergeCell ref="AR72:AR75"/>
    <mergeCell ref="AS72:AS75"/>
    <mergeCell ref="AT72:AT75"/>
    <mergeCell ref="AV72:AV75"/>
    <mergeCell ref="AX72:AX75"/>
    <mergeCell ref="AY72:AY75"/>
    <mergeCell ref="AM73:AM74"/>
    <mergeCell ref="AH72:AH75"/>
    <mergeCell ref="AI72:AI75"/>
    <mergeCell ref="Z72:Z75"/>
    <mergeCell ref="AA72:AA75"/>
    <mergeCell ref="AB72:AB75"/>
    <mergeCell ref="AC72:AC75"/>
    <mergeCell ref="AD72:AD75"/>
    <mergeCell ref="AE72:AE75"/>
    <mergeCell ref="AF72:AF75"/>
    <mergeCell ref="AG72:AG75"/>
    <mergeCell ref="Q64:Q67"/>
    <mergeCell ref="AP68:AP71"/>
    <mergeCell ref="AR68:AR71"/>
    <mergeCell ref="AS68:AS71"/>
    <mergeCell ref="AT68:AT71"/>
    <mergeCell ref="AV68:AV71"/>
    <mergeCell ref="AX68:AX71"/>
    <mergeCell ref="AY68:AY71"/>
    <mergeCell ref="AM69:AM70"/>
    <mergeCell ref="AH68:AH71"/>
    <mergeCell ref="AI68:AI71"/>
    <mergeCell ref="AJ68:AJ71"/>
    <mergeCell ref="AK68:AK71"/>
    <mergeCell ref="AL68:AL71"/>
    <mergeCell ref="AO68:AO71"/>
    <mergeCell ref="AQ68:AQ71"/>
    <mergeCell ref="Z68:Z71"/>
    <mergeCell ref="AA68:AA71"/>
    <mergeCell ref="AB68:AB71"/>
    <mergeCell ref="AC68:AC71"/>
    <mergeCell ref="AD68:AD71"/>
    <mergeCell ref="AE68:AE71"/>
    <mergeCell ref="AF68:AF71"/>
    <mergeCell ref="AG68:AG71"/>
    <mergeCell ref="Q68:Q71"/>
    <mergeCell ref="R68:R71"/>
    <mergeCell ref="S68:S71"/>
    <mergeCell ref="T68:T71"/>
    <mergeCell ref="U68:U71"/>
    <mergeCell ref="V68:V71"/>
    <mergeCell ref="W68:W71"/>
    <mergeCell ref="X68:X71"/>
    <mergeCell ref="AP64:AP67"/>
    <mergeCell ref="AR64:AR67"/>
    <mergeCell ref="AS64:AS67"/>
    <mergeCell ref="AT64:AT67"/>
    <mergeCell ref="AV64:AV67"/>
    <mergeCell ref="AX64:AX67"/>
    <mergeCell ref="AY64:AY67"/>
    <mergeCell ref="AM65:AM66"/>
    <mergeCell ref="AH64:AH67"/>
    <mergeCell ref="AI64:AI67"/>
    <mergeCell ref="AJ64:AJ67"/>
    <mergeCell ref="AO64:AO67"/>
    <mergeCell ref="AQ64:AQ67"/>
    <mergeCell ref="Z64:Z67"/>
    <mergeCell ref="AA64:AA67"/>
    <mergeCell ref="AB64:AB67"/>
    <mergeCell ref="AC64:AC67"/>
    <mergeCell ref="AD64:AD67"/>
    <mergeCell ref="AE64:AE67"/>
    <mergeCell ref="AF64:AF67"/>
    <mergeCell ref="AG64:AG67"/>
    <mergeCell ref="AK64:AK67"/>
    <mergeCell ref="AL64:AL67"/>
    <mergeCell ref="AR56:AR59"/>
    <mergeCell ref="AS56:AS59"/>
    <mergeCell ref="AT56:AT59"/>
    <mergeCell ref="AV56:AV59"/>
    <mergeCell ref="AX56:AX59"/>
    <mergeCell ref="AY56:AY59"/>
    <mergeCell ref="AM57:AM58"/>
    <mergeCell ref="AH56:AH59"/>
    <mergeCell ref="AI56:AI59"/>
    <mergeCell ref="AJ56:AJ59"/>
    <mergeCell ref="AK56:AK59"/>
    <mergeCell ref="AL56:AL59"/>
    <mergeCell ref="AO56:AO59"/>
    <mergeCell ref="R64:R67"/>
    <mergeCell ref="S64:S67"/>
    <mergeCell ref="T64:T67"/>
    <mergeCell ref="U64:U67"/>
    <mergeCell ref="V64:V67"/>
    <mergeCell ref="W64:W67"/>
    <mergeCell ref="X64:X67"/>
    <mergeCell ref="Y64:Y67"/>
    <mergeCell ref="AP60:AP63"/>
    <mergeCell ref="AR60:AR63"/>
    <mergeCell ref="AS60:AS63"/>
    <mergeCell ref="AT60:AT63"/>
    <mergeCell ref="AC60:AC63"/>
    <mergeCell ref="AD60:AD63"/>
    <mergeCell ref="AE60:AE63"/>
    <mergeCell ref="AF60:AF63"/>
    <mergeCell ref="AG60:AG63"/>
    <mergeCell ref="R60:R63"/>
    <mergeCell ref="S60:S63"/>
    <mergeCell ref="AV60:AV63"/>
    <mergeCell ref="AX60:AX63"/>
    <mergeCell ref="AY60:AY63"/>
    <mergeCell ref="AM61:AM62"/>
    <mergeCell ref="AH60:AH63"/>
    <mergeCell ref="AI60:AI63"/>
    <mergeCell ref="AJ60:AJ63"/>
    <mergeCell ref="AK60:AK63"/>
    <mergeCell ref="AL60:AL63"/>
    <mergeCell ref="AO60:AO63"/>
    <mergeCell ref="AQ60:AQ63"/>
    <mergeCell ref="Z60:Z63"/>
    <mergeCell ref="AA60:AA63"/>
    <mergeCell ref="AB60:AB63"/>
    <mergeCell ref="P60:P63"/>
    <mergeCell ref="Q60:Q63"/>
    <mergeCell ref="T60:T63"/>
    <mergeCell ref="U60:U63"/>
    <mergeCell ref="V60:V63"/>
    <mergeCell ref="W60:W63"/>
    <mergeCell ref="X60:X63"/>
    <mergeCell ref="Y60:Y63"/>
    <mergeCell ref="AQ56:AQ59"/>
    <mergeCell ref="Z56:Z59"/>
    <mergeCell ref="P56:P59"/>
    <mergeCell ref="AP56:AP59"/>
    <mergeCell ref="AA56:AA59"/>
    <mergeCell ref="AB56:AB59"/>
    <mergeCell ref="AC56:AC59"/>
    <mergeCell ref="AD56:AD59"/>
    <mergeCell ref="AE56:AE59"/>
    <mergeCell ref="AF56:AF59"/>
    <mergeCell ref="AG56:AG59"/>
    <mergeCell ref="Q56:Q59"/>
    <mergeCell ref="R56:R59"/>
    <mergeCell ref="S56:S59"/>
    <mergeCell ref="T56:T59"/>
    <mergeCell ref="U56:U59"/>
    <mergeCell ref="V56:V59"/>
    <mergeCell ref="W56:W59"/>
    <mergeCell ref="X56:X59"/>
    <mergeCell ref="Y56:Y59"/>
    <mergeCell ref="AP52:AP55"/>
    <mergeCell ref="AR52:AR55"/>
    <mergeCell ref="AS52:AS55"/>
    <mergeCell ref="AT52:AT55"/>
    <mergeCell ref="AV52:AV55"/>
    <mergeCell ref="AX52:AX55"/>
    <mergeCell ref="AY52:AY55"/>
    <mergeCell ref="AM53:AM54"/>
    <mergeCell ref="AH52:AH55"/>
    <mergeCell ref="AI52:AI55"/>
    <mergeCell ref="AJ52:AJ55"/>
    <mergeCell ref="AK52:AK55"/>
    <mergeCell ref="AL52:AL55"/>
    <mergeCell ref="AO52:AO55"/>
    <mergeCell ref="AQ52:AQ55"/>
    <mergeCell ref="Z52:Z55"/>
    <mergeCell ref="AA52:AA55"/>
    <mergeCell ref="AB52:AB55"/>
    <mergeCell ref="AC52:AC55"/>
    <mergeCell ref="AD52:AD55"/>
    <mergeCell ref="AE52:AE55"/>
    <mergeCell ref="AF52:AF55"/>
    <mergeCell ref="AG52:AG55"/>
    <mergeCell ref="AU52:AU55"/>
    <mergeCell ref="AP48:AP51"/>
    <mergeCell ref="AR48:AR51"/>
    <mergeCell ref="AS48:AS51"/>
    <mergeCell ref="AT48:AT51"/>
    <mergeCell ref="AV48:AV51"/>
    <mergeCell ref="AX48:AX51"/>
    <mergeCell ref="AY48:AY51"/>
    <mergeCell ref="AM49:AM50"/>
    <mergeCell ref="AH48:AH51"/>
    <mergeCell ref="AI48:AI51"/>
    <mergeCell ref="AJ48:AJ51"/>
    <mergeCell ref="AK48:AK51"/>
    <mergeCell ref="AL48:AL51"/>
    <mergeCell ref="AO48:AO51"/>
    <mergeCell ref="AQ48:AQ51"/>
    <mergeCell ref="Z48:Z51"/>
    <mergeCell ref="AA48:AA51"/>
    <mergeCell ref="AB48:AB51"/>
    <mergeCell ref="AC48:AC51"/>
    <mergeCell ref="AD48:AD51"/>
    <mergeCell ref="AE48:AE51"/>
    <mergeCell ref="AF48:AF51"/>
    <mergeCell ref="AG48:AG51"/>
    <mergeCell ref="AU48:AU51"/>
    <mergeCell ref="Q48:Q51"/>
    <mergeCell ref="R48:R51"/>
    <mergeCell ref="S48:S51"/>
    <mergeCell ref="T48:T51"/>
    <mergeCell ref="U48:U51"/>
    <mergeCell ref="V48:V51"/>
    <mergeCell ref="W48:W51"/>
    <mergeCell ref="X48:X51"/>
    <mergeCell ref="Y48:Y51"/>
    <mergeCell ref="P48:P51"/>
    <mergeCell ref="U52:U55"/>
    <mergeCell ref="V52:V55"/>
    <mergeCell ref="W52:W55"/>
    <mergeCell ref="X52:X55"/>
    <mergeCell ref="Y52:Y55"/>
    <mergeCell ref="P52:P55"/>
    <mergeCell ref="Q52:Q55"/>
    <mergeCell ref="R52:R55"/>
    <mergeCell ref="S52:S55"/>
    <mergeCell ref="T52:T55"/>
    <mergeCell ref="AP44:AP47"/>
    <mergeCell ref="AR44:AR47"/>
    <mergeCell ref="AS44:AS47"/>
    <mergeCell ref="AT44:AT47"/>
    <mergeCell ref="AV44:AV47"/>
    <mergeCell ref="AX44:AX47"/>
    <mergeCell ref="AY44:AY47"/>
    <mergeCell ref="AM45:AM46"/>
    <mergeCell ref="AH44:AH47"/>
    <mergeCell ref="AI44:AI47"/>
    <mergeCell ref="AJ44:AJ47"/>
    <mergeCell ref="AK44:AK47"/>
    <mergeCell ref="AL44:AL47"/>
    <mergeCell ref="AO44:AO47"/>
    <mergeCell ref="AQ44:AQ47"/>
    <mergeCell ref="Z44:Z47"/>
    <mergeCell ref="AA44:AA47"/>
    <mergeCell ref="AB44:AB47"/>
    <mergeCell ref="AC44:AC47"/>
    <mergeCell ref="AD44:AD47"/>
    <mergeCell ref="AE44:AE47"/>
    <mergeCell ref="AF44:AF47"/>
    <mergeCell ref="AG44:AG47"/>
    <mergeCell ref="AU44:AU47"/>
    <mergeCell ref="AP40:AP43"/>
    <mergeCell ref="AR40:AR43"/>
    <mergeCell ref="AS40:AS43"/>
    <mergeCell ref="AT40:AT43"/>
    <mergeCell ref="AV40:AV43"/>
    <mergeCell ref="AX40:AX43"/>
    <mergeCell ref="AY40:AY43"/>
    <mergeCell ref="AM41:AM42"/>
    <mergeCell ref="AH40:AH43"/>
    <mergeCell ref="AI40:AI43"/>
    <mergeCell ref="AJ40:AJ43"/>
    <mergeCell ref="AK40:AK43"/>
    <mergeCell ref="AL40:AL43"/>
    <mergeCell ref="AO40:AO43"/>
    <mergeCell ref="AQ40:AQ43"/>
    <mergeCell ref="Z40:Z43"/>
    <mergeCell ref="AA40:AA43"/>
    <mergeCell ref="AB40:AB43"/>
    <mergeCell ref="AC40:AC43"/>
    <mergeCell ref="AD40:AD43"/>
    <mergeCell ref="AE40:AE43"/>
    <mergeCell ref="AF40:AF43"/>
    <mergeCell ref="AG40:AG43"/>
    <mergeCell ref="AU40:AU43"/>
    <mergeCell ref="Q40:Q43"/>
    <mergeCell ref="R40:R43"/>
    <mergeCell ref="S40:S43"/>
    <mergeCell ref="T40:T43"/>
    <mergeCell ref="U40:U43"/>
    <mergeCell ref="V40:V43"/>
    <mergeCell ref="W40:W43"/>
    <mergeCell ref="X40:X43"/>
    <mergeCell ref="Y40:Y43"/>
    <mergeCell ref="P40:P43"/>
    <mergeCell ref="U44:U47"/>
    <mergeCell ref="V44:V47"/>
    <mergeCell ref="W44:W47"/>
    <mergeCell ref="X44:X47"/>
    <mergeCell ref="Y44:Y47"/>
    <mergeCell ref="P44:P47"/>
    <mergeCell ref="Q44:Q47"/>
    <mergeCell ref="R44:R47"/>
    <mergeCell ref="S44:S47"/>
    <mergeCell ref="T44:T47"/>
    <mergeCell ref="AP36:AP39"/>
    <mergeCell ref="AR36:AR39"/>
    <mergeCell ref="AS36:AS39"/>
    <mergeCell ref="AT36:AT39"/>
    <mergeCell ref="AV36:AV39"/>
    <mergeCell ref="AX36:AX39"/>
    <mergeCell ref="AY36:AY39"/>
    <mergeCell ref="AM37:AM38"/>
    <mergeCell ref="AH36:AH39"/>
    <mergeCell ref="AI36:AI39"/>
    <mergeCell ref="AJ36:AJ39"/>
    <mergeCell ref="AK36:AK39"/>
    <mergeCell ref="AL36:AL39"/>
    <mergeCell ref="AO36:AO39"/>
    <mergeCell ref="AQ36:AQ39"/>
    <mergeCell ref="Z36:Z39"/>
    <mergeCell ref="AA36:AA39"/>
    <mergeCell ref="AB36:AB39"/>
    <mergeCell ref="AC36:AC39"/>
    <mergeCell ref="AD36:AD39"/>
    <mergeCell ref="AE36:AE39"/>
    <mergeCell ref="AF36:AF39"/>
    <mergeCell ref="AG36:AG39"/>
    <mergeCell ref="P36:P39"/>
    <mergeCell ref="AM33:AM34"/>
    <mergeCell ref="AO32:AO35"/>
    <mergeCell ref="AD32:AD35"/>
    <mergeCell ref="AG32:AG35"/>
    <mergeCell ref="AH32:AH35"/>
    <mergeCell ref="AI32:AI35"/>
    <mergeCell ref="AJ32:AJ35"/>
    <mergeCell ref="AK32:AK35"/>
    <mergeCell ref="U32:U35"/>
    <mergeCell ref="V32:V35"/>
    <mergeCell ref="W32:W35"/>
    <mergeCell ref="X32:X35"/>
    <mergeCell ref="Y32:Y35"/>
    <mergeCell ref="AA32:AA35"/>
    <mergeCell ref="AB32:AB35"/>
    <mergeCell ref="Q36:Q39"/>
    <mergeCell ref="R36:R39"/>
    <mergeCell ref="S36:S39"/>
    <mergeCell ref="T36:T39"/>
    <mergeCell ref="Z32:Z35"/>
    <mergeCell ref="AC32:AC35"/>
    <mergeCell ref="AL32:AL35"/>
    <mergeCell ref="AV32:AV35"/>
    <mergeCell ref="AX32:AX35"/>
    <mergeCell ref="AY32:AY35"/>
    <mergeCell ref="AQ32:AQ35"/>
    <mergeCell ref="AP32:AP35"/>
    <mergeCell ref="AR32:AR35"/>
    <mergeCell ref="AS32:AS35"/>
    <mergeCell ref="AT32:AT35"/>
    <mergeCell ref="P32:P35"/>
    <mergeCell ref="Q32:Q35"/>
    <mergeCell ref="R32:R35"/>
    <mergeCell ref="S32:S35"/>
    <mergeCell ref="T32:T35"/>
    <mergeCell ref="AE32:AE35"/>
    <mergeCell ref="AF32:AF35"/>
    <mergeCell ref="AV28:AV31"/>
    <mergeCell ref="AX28:AX31"/>
    <mergeCell ref="AY28:AY31"/>
    <mergeCell ref="AM29:AM30"/>
    <mergeCell ref="AG28:AG31"/>
    <mergeCell ref="AH28:AH31"/>
    <mergeCell ref="AI28:AI31"/>
    <mergeCell ref="AJ28:AJ31"/>
    <mergeCell ref="AK28:AK31"/>
    <mergeCell ref="AL28:AL31"/>
    <mergeCell ref="AO28:AO31"/>
    <mergeCell ref="AQ28:AQ31"/>
    <mergeCell ref="Y28:Y31"/>
    <mergeCell ref="Z28:Z31"/>
    <mergeCell ref="AA28:AA31"/>
    <mergeCell ref="AB28:AB31"/>
    <mergeCell ref="AF28:AF31"/>
    <mergeCell ref="AU28:AU31"/>
    <mergeCell ref="Q24:Q27"/>
    <mergeCell ref="R24:R27"/>
    <mergeCell ref="S24:S27"/>
    <mergeCell ref="T24:T27"/>
    <mergeCell ref="U24:U27"/>
    <mergeCell ref="V24:V27"/>
    <mergeCell ref="W24:W27"/>
    <mergeCell ref="X24:X27"/>
    <mergeCell ref="Y24:Y27"/>
    <mergeCell ref="AH24:AH27"/>
    <mergeCell ref="AI24:AI27"/>
    <mergeCell ref="AJ24:AJ27"/>
    <mergeCell ref="AK24:AK27"/>
    <mergeCell ref="AL24:AL27"/>
    <mergeCell ref="AO24:AO27"/>
    <mergeCell ref="AQ24:AQ27"/>
    <mergeCell ref="Z24:Z27"/>
    <mergeCell ref="AA24:AA27"/>
    <mergeCell ref="AB24:AB27"/>
    <mergeCell ref="AF24:AF27"/>
    <mergeCell ref="AG24:AG27"/>
    <mergeCell ref="AC24:AC27"/>
    <mergeCell ref="S28:S31"/>
    <mergeCell ref="T28:T31"/>
    <mergeCell ref="U28:U31"/>
    <mergeCell ref="V28:V31"/>
    <mergeCell ref="X28:X31"/>
    <mergeCell ref="A268:A271"/>
    <mergeCell ref="A204:A207"/>
    <mergeCell ref="A208:A211"/>
    <mergeCell ref="AX24:AX27"/>
    <mergeCell ref="AY24:AY27"/>
    <mergeCell ref="AM25:AM26"/>
    <mergeCell ref="AU24:AU27"/>
    <mergeCell ref="A384:A387"/>
    <mergeCell ref="A388:A391"/>
    <mergeCell ref="A276:A279"/>
    <mergeCell ref="A280:A283"/>
    <mergeCell ref="A284:A287"/>
    <mergeCell ref="A288:A291"/>
    <mergeCell ref="A292:A295"/>
    <mergeCell ref="A296:A299"/>
    <mergeCell ref="A300:A303"/>
    <mergeCell ref="A304:A307"/>
    <mergeCell ref="A308:A311"/>
    <mergeCell ref="A240:A243"/>
    <mergeCell ref="A244:A247"/>
    <mergeCell ref="A248:A251"/>
    <mergeCell ref="A252:A255"/>
    <mergeCell ref="A256:A259"/>
    <mergeCell ref="A260:A263"/>
    <mergeCell ref="AP24:AP27"/>
    <mergeCell ref="AR24:AR27"/>
    <mergeCell ref="AP28:AP31"/>
    <mergeCell ref="AR28:AR31"/>
    <mergeCell ref="AS28:AS31"/>
    <mergeCell ref="AT28:AT31"/>
    <mergeCell ref="AC28:AC31"/>
    <mergeCell ref="A272:A275"/>
    <mergeCell ref="A120:A123"/>
    <mergeCell ref="A124:A127"/>
    <mergeCell ref="A128:A131"/>
    <mergeCell ref="A184:A187"/>
    <mergeCell ref="A188:A191"/>
    <mergeCell ref="A192:A195"/>
    <mergeCell ref="A196:A199"/>
    <mergeCell ref="A200:A203"/>
    <mergeCell ref="A392:A395"/>
    <mergeCell ref="A396:A399"/>
    <mergeCell ref="A400:A403"/>
    <mergeCell ref="A404:A407"/>
    <mergeCell ref="A408:A411"/>
    <mergeCell ref="A348:A351"/>
    <mergeCell ref="A352:A355"/>
    <mergeCell ref="A356:A359"/>
    <mergeCell ref="A360:A363"/>
    <mergeCell ref="A364:A367"/>
    <mergeCell ref="A368:A371"/>
    <mergeCell ref="A372:A375"/>
    <mergeCell ref="A376:A379"/>
    <mergeCell ref="A380:A383"/>
    <mergeCell ref="A312:A315"/>
    <mergeCell ref="A316:A319"/>
    <mergeCell ref="A320:A323"/>
    <mergeCell ref="A324:A327"/>
    <mergeCell ref="A328:A331"/>
    <mergeCell ref="A332:A335"/>
    <mergeCell ref="A336:A339"/>
    <mergeCell ref="A340:A343"/>
    <mergeCell ref="A344:A347"/>
    <mergeCell ref="A264:A267"/>
    <mergeCell ref="A212:A215"/>
    <mergeCell ref="A216:A219"/>
    <mergeCell ref="A220:A223"/>
    <mergeCell ref="A224:A227"/>
    <mergeCell ref="A228:A231"/>
    <mergeCell ref="A232:A235"/>
    <mergeCell ref="A236:A239"/>
    <mergeCell ref="A168:A171"/>
    <mergeCell ref="A172:A175"/>
    <mergeCell ref="A176:A179"/>
    <mergeCell ref="A180:A183"/>
    <mergeCell ref="A68:A71"/>
    <mergeCell ref="A72:A75"/>
    <mergeCell ref="A76:A79"/>
    <mergeCell ref="A80:A83"/>
    <mergeCell ref="A84:A87"/>
    <mergeCell ref="A88:A91"/>
    <mergeCell ref="A92:A95"/>
    <mergeCell ref="A136:A139"/>
    <mergeCell ref="A140:A143"/>
    <mergeCell ref="A144:A147"/>
    <mergeCell ref="A148:A151"/>
    <mergeCell ref="A152:A155"/>
    <mergeCell ref="A156:A159"/>
    <mergeCell ref="A160:A163"/>
    <mergeCell ref="A164:A167"/>
    <mergeCell ref="A96:A99"/>
    <mergeCell ref="A100:A103"/>
    <mergeCell ref="A104:A107"/>
    <mergeCell ref="A108:A111"/>
    <mergeCell ref="A112:A115"/>
    <mergeCell ref="A116:A119"/>
    <mergeCell ref="A24:A27"/>
    <mergeCell ref="A28:A31"/>
    <mergeCell ref="A32:A35"/>
    <mergeCell ref="A36:A39"/>
    <mergeCell ref="A40:A43"/>
    <mergeCell ref="A44:A47"/>
    <mergeCell ref="A48:A51"/>
    <mergeCell ref="A52:A55"/>
    <mergeCell ref="A56:A59"/>
    <mergeCell ref="A132:A135"/>
    <mergeCell ref="AT20:AT23"/>
    <mergeCell ref="AV20:AV23"/>
    <mergeCell ref="AX20:AX23"/>
    <mergeCell ref="AY20:AY23"/>
    <mergeCell ref="AM21:AM22"/>
    <mergeCell ref="AG20:AG23"/>
    <mergeCell ref="AH20:AH23"/>
    <mergeCell ref="AI20:AI23"/>
    <mergeCell ref="AJ20:AJ23"/>
    <mergeCell ref="AK20:AK23"/>
    <mergeCell ref="AL20:AL23"/>
    <mergeCell ref="AO20:AO23"/>
    <mergeCell ref="AQ20:AQ23"/>
    <mergeCell ref="AA20:AA23"/>
    <mergeCell ref="AU20:AU23"/>
    <mergeCell ref="A60:A63"/>
    <mergeCell ref="A64:A67"/>
    <mergeCell ref="AS24:AS27"/>
    <mergeCell ref="AT24:AT27"/>
    <mergeCell ref="AV24:AV27"/>
    <mergeCell ref="AD24:AD27"/>
    <mergeCell ref="AE24:AE27"/>
    <mergeCell ref="AP20:AP23"/>
    <mergeCell ref="AR20:AR23"/>
    <mergeCell ref="AS20:AS23"/>
    <mergeCell ref="AM17:AM18"/>
    <mergeCell ref="W16:W19"/>
    <mergeCell ref="X16:X19"/>
    <mergeCell ref="Y16:Y19"/>
    <mergeCell ref="Z16:Z19"/>
    <mergeCell ref="AA16:AA19"/>
    <mergeCell ref="AB16:AB19"/>
    <mergeCell ref="AD16:AD19"/>
    <mergeCell ref="N20:N23"/>
    <mergeCell ref="O20:O23"/>
    <mergeCell ref="N24:N27"/>
    <mergeCell ref="O24:O27"/>
    <mergeCell ref="N28:N31"/>
    <mergeCell ref="O28:O31"/>
    <mergeCell ref="AD28:AD31"/>
    <mergeCell ref="AE28:AE31"/>
    <mergeCell ref="W28:W31"/>
    <mergeCell ref="P28:P31"/>
    <mergeCell ref="Q28:Q31"/>
    <mergeCell ref="R28:R31"/>
    <mergeCell ref="P24:P27"/>
    <mergeCell ref="A20:A23"/>
    <mergeCell ref="B20:F23"/>
    <mergeCell ref="G20:G23"/>
    <mergeCell ref="H20:H23"/>
    <mergeCell ref="I20:I23"/>
    <mergeCell ref="J20:J23"/>
    <mergeCell ref="K20:K23"/>
    <mergeCell ref="L20:L23"/>
    <mergeCell ref="AB20:AB23"/>
    <mergeCell ref="AC20:AC23"/>
    <mergeCell ref="AD20:AD23"/>
    <mergeCell ref="AE20:AE23"/>
    <mergeCell ref="AF20:AF23"/>
    <mergeCell ref="P20:P23"/>
    <mergeCell ref="Q20:Q23"/>
    <mergeCell ref="R20:R23"/>
    <mergeCell ref="O16:O19"/>
    <mergeCell ref="S20:S23"/>
    <mergeCell ref="T20:T23"/>
    <mergeCell ref="U20:U23"/>
    <mergeCell ref="N16:N19"/>
    <mergeCell ref="M20:M23"/>
    <mergeCell ref="A3:C3"/>
    <mergeCell ref="D3:J3"/>
    <mergeCell ref="A5:K5"/>
    <mergeCell ref="B6:K6"/>
    <mergeCell ref="AU6:AW6"/>
    <mergeCell ref="B16:F19"/>
    <mergeCell ref="G16:G19"/>
    <mergeCell ref="H16:H19"/>
    <mergeCell ref="I16:I19"/>
    <mergeCell ref="J16:J19"/>
    <mergeCell ref="K16:K19"/>
    <mergeCell ref="L16:L19"/>
    <mergeCell ref="M16:M19"/>
    <mergeCell ref="AC16:AC19"/>
    <mergeCell ref="L12:L15"/>
    <mergeCell ref="M12:M15"/>
    <mergeCell ref="B7:K7"/>
    <mergeCell ref="AE5:AJ5"/>
    <mergeCell ref="AU7:AW7"/>
    <mergeCell ref="P12:P15"/>
    <mergeCell ref="Q12:Q15"/>
    <mergeCell ref="R12:R15"/>
    <mergeCell ref="AQ16:AQ19"/>
    <mergeCell ref="P16:P19"/>
    <mergeCell ref="Q16:Q19"/>
    <mergeCell ref="R16:R19"/>
    <mergeCell ref="AP16:AP19"/>
    <mergeCell ref="AR16:AR19"/>
    <mergeCell ref="AS16:AS19"/>
    <mergeCell ref="AO10:AP10"/>
    <mergeCell ref="A16:A19"/>
    <mergeCell ref="L5:M5"/>
    <mergeCell ref="B10:F11"/>
    <mergeCell ref="G10:G11"/>
    <mergeCell ref="H10:I10"/>
    <mergeCell ref="J10:J11"/>
    <mergeCell ref="K10:K11"/>
    <mergeCell ref="L10:L11"/>
    <mergeCell ref="AM10:AM11"/>
    <mergeCell ref="AD10:AD11"/>
    <mergeCell ref="AE10:AF10"/>
    <mergeCell ref="AG10:AH10"/>
    <mergeCell ref="AU8:AW8"/>
    <mergeCell ref="AX8:BA8"/>
    <mergeCell ref="BC8:BD8"/>
    <mergeCell ref="A8:M8"/>
    <mergeCell ref="AO7:AP7"/>
    <mergeCell ref="R10:AC11"/>
    <mergeCell ref="BE8:BG8"/>
    <mergeCell ref="Q10:Q11"/>
    <mergeCell ref="A10:A11"/>
    <mergeCell ref="P10:P11"/>
    <mergeCell ref="L7:M7"/>
    <mergeCell ref="AT12:AT15"/>
    <mergeCell ref="AV12:AV15"/>
    <mergeCell ref="AW12:AW15"/>
    <mergeCell ref="AX16:AX19"/>
    <mergeCell ref="AE16:AE19"/>
    <mergeCell ref="AF16:AF19"/>
    <mergeCell ref="AG16:AG19"/>
    <mergeCell ref="AH16:AH19"/>
    <mergeCell ref="AI16:AI19"/>
    <mergeCell ref="AJ16:AJ19"/>
    <mergeCell ref="AX7:BA7"/>
    <mergeCell ref="BC7:BD7"/>
    <mergeCell ref="BE7:BG7"/>
    <mergeCell ref="AE6:AJ6"/>
    <mergeCell ref="M10:M11"/>
    <mergeCell ref="N10:N11"/>
    <mergeCell ref="O10:O11"/>
    <mergeCell ref="AE9:AF9"/>
    <mergeCell ref="AG9:AH9"/>
    <mergeCell ref="AX6:BA6"/>
    <mergeCell ref="BC6:BD6"/>
    <mergeCell ref="BE6:BG6"/>
    <mergeCell ref="AT16:AT19"/>
    <mergeCell ref="AV16:AV19"/>
    <mergeCell ref="AK16:AK19"/>
    <mergeCell ref="AL16:AL19"/>
    <mergeCell ref="AO16:AO19"/>
    <mergeCell ref="AU16:AU19"/>
    <mergeCell ref="S12:S15"/>
    <mergeCell ref="T12:T15"/>
    <mergeCell ref="AY16:AY19"/>
    <mergeCell ref="L6:M6"/>
    <mergeCell ref="AY12:AY15"/>
    <mergeCell ref="AM13:AM14"/>
    <mergeCell ref="AP12:AP15"/>
    <mergeCell ref="AR12:AR15"/>
    <mergeCell ref="AS12:AS15"/>
    <mergeCell ref="AQ12:AQ15"/>
    <mergeCell ref="AJ12:AJ15"/>
    <mergeCell ref="AK12:AK15"/>
    <mergeCell ref="A12:A15"/>
    <mergeCell ref="B12:F15"/>
    <mergeCell ref="G12:G15"/>
    <mergeCell ref="H12:H15"/>
    <mergeCell ref="AU12:AU15"/>
    <mergeCell ref="I12:I15"/>
    <mergeCell ref="J12:J15"/>
    <mergeCell ref="K12:K15"/>
    <mergeCell ref="N12:N15"/>
    <mergeCell ref="O12:O15"/>
    <mergeCell ref="U12:U15"/>
    <mergeCell ref="AX12:AX15"/>
    <mergeCell ref="Z12:Z15"/>
    <mergeCell ref="AA12:AA15"/>
    <mergeCell ref="AB12:AB15"/>
    <mergeCell ref="AC12:AC15"/>
    <mergeCell ref="AD12:AD15"/>
    <mergeCell ref="AL12:AL15"/>
    <mergeCell ref="AO12:AO15"/>
    <mergeCell ref="AE12:AE15"/>
    <mergeCell ref="AF12:AF15"/>
    <mergeCell ref="AG12:AG15"/>
    <mergeCell ref="AH12:AH15"/>
    <mergeCell ref="AI12:AI15"/>
    <mergeCell ref="V208:V211"/>
    <mergeCell ref="W208:W211"/>
    <mergeCell ref="X208:X211"/>
    <mergeCell ref="Y208:Y211"/>
    <mergeCell ref="Z208:Z211"/>
    <mergeCell ref="AA208:AA211"/>
    <mergeCell ref="AB208:AB211"/>
    <mergeCell ref="AC208:AC211"/>
    <mergeCell ref="V12:V15"/>
    <mergeCell ref="W12:W15"/>
    <mergeCell ref="X12:X15"/>
    <mergeCell ref="S16:S19"/>
    <mergeCell ref="T16:T19"/>
    <mergeCell ref="U16:U19"/>
    <mergeCell ref="V16:V19"/>
    <mergeCell ref="Y20:Y23"/>
    <mergeCell ref="Z20:Z23"/>
    <mergeCell ref="V20:V23"/>
    <mergeCell ref="W20:W23"/>
    <mergeCell ref="X20:X23"/>
    <mergeCell ref="U36:U39"/>
    <mergeCell ref="V36:V39"/>
    <mergeCell ref="W36:W39"/>
    <mergeCell ref="X36:X39"/>
    <mergeCell ref="Y36:Y39"/>
    <mergeCell ref="Y68:Y71"/>
    <mergeCell ref="W84:W87"/>
    <mergeCell ref="T88:T91"/>
    <mergeCell ref="U88:U91"/>
    <mergeCell ref="V88:V91"/>
    <mergeCell ref="W88:W91"/>
    <mergeCell ref="Y12:Y15"/>
    <mergeCell ref="AU56:AU59"/>
    <mergeCell ref="AU60:AU63"/>
    <mergeCell ref="AU64:AU67"/>
    <mergeCell ref="AU68:AU71"/>
    <mergeCell ref="AU72:AU75"/>
    <mergeCell ref="AU76:AU79"/>
    <mergeCell ref="AU80:AU83"/>
    <mergeCell ref="AU84:AU87"/>
    <mergeCell ref="AS212:AS215"/>
    <mergeCell ref="AT212:AT215"/>
    <mergeCell ref="AV212:AV215"/>
    <mergeCell ref="AX212:AX215"/>
    <mergeCell ref="P212:P215"/>
    <mergeCell ref="Q212:Q215"/>
    <mergeCell ref="R212:R215"/>
    <mergeCell ref="S212:S215"/>
    <mergeCell ref="T212:T215"/>
    <mergeCell ref="U212:U215"/>
    <mergeCell ref="V212:V215"/>
    <mergeCell ref="W212:W215"/>
    <mergeCell ref="X212:X215"/>
    <mergeCell ref="AS208:AS211"/>
    <mergeCell ref="P208:P211"/>
    <mergeCell ref="Q208:Q211"/>
    <mergeCell ref="R208:R211"/>
    <mergeCell ref="S208:S211"/>
    <mergeCell ref="T208:T211"/>
    <mergeCell ref="U208:U211"/>
    <mergeCell ref="AT208:AT211"/>
    <mergeCell ref="AV208:AV211"/>
    <mergeCell ref="AL208:AL211"/>
    <mergeCell ref="AO208:AO211"/>
    <mergeCell ref="Y212:Y215"/>
    <mergeCell ref="Z212:Z215"/>
    <mergeCell ref="AA212:AA215"/>
    <mergeCell ref="AB212:AB215"/>
    <mergeCell ref="AC212:AC215"/>
    <mergeCell ref="AP212:AP215"/>
    <mergeCell ref="AR212:AR215"/>
    <mergeCell ref="AY216:AY219"/>
    <mergeCell ref="AM217:AM218"/>
    <mergeCell ref="AF216:AF219"/>
    <mergeCell ref="AG216:AG219"/>
    <mergeCell ref="AH216:AH219"/>
    <mergeCell ref="AI216:AI219"/>
    <mergeCell ref="AJ216:AJ219"/>
    <mergeCell ref="AK216:AK219"/>
    <mergeCell ref="AY208:AY211"/>
    <mergeCell ref="AM209:AM210"/>
    <mergeCell ref="AD208:AD211"/>
    <mergeCell ref="AE208:AE211"/>
    <mergeCell ref="AF208:AF211"/>
    <mergeCell ref="AG208:AG211"/>
    <mergeCell ref="AH208:AH211"/>
    <mergeCell ref="AI208:AI211"/>
    <mergeCell ref="AJ208:AJ211"/>
    <mergeCell ref="AK208:AK211"/>
    <mergeCell ref="AD212:AD215"/>
    <mergeCell ref="AE212:AE215"/>
    <mergeCell ref="AU212:AU215"/>
    <mergeCell ref="AY212:AY215"/>
    <mergeCell ref="AM213:AM214"/>
    <mergeCell ref="AF212:AF215"/>
    <mergeCell ref="AQ208:AQ211"/>
    <mergeCell ref="AG212:AG215"/>
    <mergeCell ref="AH212:AH215"/>
    <mergeCell ref="AI212:AI215"/>
    <mergeCell ref="AJ212:AJ215"/>
    <mergeCell ref="AK212:AK215"/>
    <mergeCell ref="AL212:AL215"/>
    <mergeCell ref="AO212:AO215"/>
    <mergeCell ref="AQ212:AQ215"/>
    <mergeCell ref="AL216:AL219"/>
    <mergeCell ref="AO216:AO219"/>
    <mergeCell ref="AQ216:AQ219"/>
    <mergeCell ref="AP216:AP219"/>
    <mergeCell ref="AR216:AR219"/>
    <mergeCell ref="AS216:AS219"/>
    <mergeCell ref="AT216:AT219"/>
    <mergeCell ref="AV216:AV219"/>
    <mergeCell ref="AX208:AX211"/>
    <mergeCell ref="AX216:AX219"/>
    <mergeCell ref="AP208:AP211"/>
    <mergeCell ref="AR208:AR211"/>
    <mergeCell ref="P216:P219"/>
    <mergeCell ref="Q216:Q219"/>
    <mergeCell ref="R216:R219"/>
    <mergeCell ref="S216:S219"/>
    <mergeCell ref="T216:T219"/>
    <mergeCell ref="U216:U219"/>
    <mergeCell ref="V216:V219"/>
    <mergeCell ref="W216:W219"/>
    <mergeCell ref="X216:X219"/>
    <mergeCell ref="Y216:Y219"/>
    <mergeCell ref="Z216:Z219"/>
    <mergeCell ref="AA216:AA219"/>
    <mergeCell ref="AB216:AB219"/>
    <mergeCell ref="AC216:AC219"/>
    <mergeCell ref="AD216:AD219"/>
    <mergeCell ref="AE216:AE219"/>
    <mergeCell ref="AU216:AU219"/>
    <mergeCell ref="P220:P223"/>
    <mergeCell ref="Q220:Q223"/>
    <mergeCell ref="R220:R223"/>
    <mergeCell ref="S220:S223"/>
    <mergeCell ref="T220:T223"/>
    <mergeCell ref="U220:U223"/>
    <mergeCell ref="V220:V223"/>
    <mergeCell ref="W220:W223"/>
    <mergeCell ref="X220:X223"/>
    <mergeCell ref="Y220:Y223"/>
    <mergeCell ref="Z220:Z223"/>
    <mergeCell ref="AA220:AA223"/>
    <mergeCell ref="AB220:AB223"/>
    <mergeCell ref="AC220:AC223"/>
    <mergeCell ref="AD220:AD223"/>
    <mergeCell ref="AE220:AE223"/>
    <mergeCell ref="AU220:AU223"/>
    <mergeCell ref="AY220:AY223"/>
    <mergeCell ref="AM221:AM222"/>
    <mergeCell ref="AF220:AF223"/>
    <mergeCell ref="AG220:AG223"/>
    <mergeCell ref="AH220:AH223"/>
    <mergeCell ref="AI220:AI223"/>
    <mergeCell ref="AJ220:AJ223"/>
    <mergeCell ref="AK220:AK223"/>
    <mergeCell ref="AL220:AL223"/>
    <mergeCell ref="AO220:AO223"/>
    <mergeCell ref="AQ220:AQ223"/>
    <mergeCell ref="AP220:AP223"/>
    <mergeCell ref="AR220:AR223"/>
    <mergeCell ref="AS220:AS223"/>
    <mergeCell ref="AT220:AT223"/>
    <mergeCell ref="AV220:AV223"/>
    <mergeCell ref="AX220:AX223"/>
    <mergeCell ref="P224:P227"/>
    <mergeCell ref="Q224:Q227"/>
    <mergeCell ref="R224:R227"/>
    <mergeCell ref="S224:S227"/>
    <mergeCell ref="T224:T227"/>
    <mergeCell ref="U224:U227"/>
    <mergeCell ref="V224:V227"/>
    <mergeCell ref="W224:W227"/>
    <mergeCell ref="X224:X227"/>
    <mergeCell ref="Y224:Y227"/>
    <mergeCell ref="Z224:Z227"/>
    <mergeCell ref="AA224:AA227"/>
    <mergeCell ref="AB224:AB227"/>
    <mergeCell ref="AC224:AC227"/>
    <mergeCell ref="AD224:AD227"/>
    <mergeCell ref="AE224:AE227"/>
    <mergeCell ref="AU224:AU227"/>
    <mergeCell ref="AY224:AY227"/>
    <mergeCell ref="AM225:AM226"/>
    <mergeCell ref="AF224:AF227"/>
    <mergeCell ref="AG224:AG227"/>
    <mergeCell ref="AH224:AH227"/>
    <mergeCell ref="AI224:AI227"/>
    <mergeCell ref="AJ224:AJ227"/>
    <mergeCell ref="AK224:AK227"/>
    <mergeCell ref="AL224:AL227"/>
    <mergeCell ref="AO224:AO227"/>
    <mergeCell ref="AQ224:AQ227"/>
    <mergeCell ref="AP224:AP227"/>
    <mergeCell ref="AR224:AR227"/>
    <mergeCell ref="AS224:AS227"/>
    <mergeCell ref="AT224:AT227"/>
    <mergeCell ref="AV224:AV227"/>
    <mergeCell ref="AX224:AX227"/>
    <mergeCell ref="P228:P231"/>
    <mergeCell ref="Q228:Q231"/>
    <mergeCell ref="R228:R231"/>
    <mergeCell ref="S228:S231"/>
    <mergeCell ref="T228:T231"/>
    <mergeCell ref="U228:U231"/>
    <mergeCell ref="V228:V231"/>
    <mergeCell ref="W228:W231"/>
    <mergeCell ref="X228:X231"/>
    <mergeCell ref="Y228:Y231"/>
    <mergeCell ref="Z228:Z231"/>
    <mergeCell ref="AA228:AA231"/>
    <mergeCell ref="AB228:AB231"/>
    <mergeCell ref="AC228:AC231"/>
    <mergeCell ref="AD228:AD231"/>
    <mergeCell ref="AE228:AE231"/>
    <mergeCell ref="AU228:AU231"/>
    <mergeCell ref="AY228:AY231"/>
    <mergeCell ref="AM229:AM230"/>
    <mergeCell ref="AF228:AF231"/>
    <mergeCell ref="AG228:AG231"/>
    <mergeCell ref="AH228:AH231"/>
    <mergeCell ref="AI228:AI231"/>
    <mergeCell ref="AJ228:AJ231"/>
    <mergeCell ref="AK228:AK231"/>
    <mergeCell ref="AL228:AL231"/>
    <mergeCell ref="AO228:AO231"/>
    <mergeCell ref="AQ228:AQ231"/>
    <mergeCell ref="AP228:AP231"/>
    <mergeCell ref="AR228:AR231"/>
    <mergeCell ref="AS228:AS231"/>
    <mergeCell ref="AT228:AT231"/>
    <mergeCell ref="AV228:AV231"/>
    <mergeCell ref="AX228:AX231"/>
    <mergeCell ref="P232:P235"/>
    <mergeCell ref="Q232:Q235"/>
    <mergeCell ref="R232:R235"/>
    <mergeCell ref="S232:S235"/>
    <mergeCell ref="T232:T235"/>
    <mergeCell ref="U232:U235"/>
    <mergeCell ref="V232:V235"/>
    <mergeCell ref="W232:W235"/>
    <mergeCell ref="X232:X235"/>
    <mergeCell ref="Y232:Y235"/>
    <mergeCell ref="Z232:Z235"/>
    <mergeCell ref="AA232:AA235"/>
    <mergeCell ref="AB232:AB235"/>
    <mergeCell ref="AC232:AC235"/>
    <mergeCell ref="AD232:AD235"/>
    <mergeCell ref="AE232:AE235"/>
    <mergeCell ref="AU232:AU235"/>
    <mergeCell ref="U236:U239"/>
    <mergeCell ref="V236:V239"/>
    <mergeCell ref="W236:W239"/>
    <mergeCell ref="X236:X239"/>
    <mergeCell ref="Y236:Y239"/>
    <mergeCell ref="Z236:Z239"/>
    <mergeCell ref="AA236:AA239"/>
    <mergeCell ref="AB236:AB239"/>
    <mergeCell ref="AC236:AC239"/>
    <mergeCell ref="AD236:AD239"/>
    <mergeCell ref="AE236:AE239"/>
    <mergeCell ref="AU236:AU239"/>
    <mergeCell ref="AY232:AY235"/>
    <mergeCell ref="AM233:AM234"/>
    <mergeCell ref="AF232:AF235"/>
    <mergeCell ref="AG232:AG235"/>
    <mergeCell ref="AH232:AH235"/>
    <mergeCell ref="AI232:AI235"/>
    <mergeCell ref="AJ232:AJ235"/>
    <mergeCell ref="AK232:AK235"/>
    <mergeCell ref="AL232:AL235"/>
    <mergeCell ref="AO232:AO235"/>
    <mergeCell ref="AQ232:AQ235"/>
    <mergeCell ref="AP232:AP235"/>
    <mergeCell ref="AR232:AR235"/>
    <mergeCell ref="AS232:AS235"/>
    <mergeCell ref="AT232:AT235"/>
    <mergeCell ref="AV232:AV235"/>
    <mergeCell ref="AX232:AX235"/>
    <mergeCell ref="X240:X243"/>
    <mergeCell ref="Y240:Y243"/>
    <mergeCell ref="Z240:Z243"/>
    <mergeCell ref="AA240:AA243"/>
    <mergeCell ref="AB240:AB243"/>
    <mergeCell ref="AC240:AC243"/>
    <mergeCell ref="AD240:AD243"/>
    <mergeCell ref="AE240:AE243"/>
    <mergeCell ref="AU240:AU243"/>
    <mergeCell ref="N240:N243"/>
    <mergeCell ref="AY236:AY239"/>
    <mergeCell ref="AM237:AM238"/>
    <mergeCell ref="AF236:AF239"/>
    <mergeCell ref="AG236:AG239"/>
    <mergeCell ref="AH236:AH239"/>
    <mergeCell ref="AI236:AI239"/>
    <mergeCell ref="AJ236:AJ239"/>
    <mergeCell ref="AK236:AK239"/>
    <mergeCell ref="AL236:AL239"/>
    <mergeCell ref="AO236:AO239"/>
    <mergeCell ref="AQ236:AQ239"/>
    <mergeCell ref="AP236:AP239"/>
    <mergeCell ref="AR236:AR239"/>
    <mergeCell ref="AS236:AS239"/>
    <mergeCell ref="AT236:AT239"/>
    <mergeCell ref="AV236:AV239"/>
    <mergeCell ref="AX236:AX239"/>
    <mergeCell ref="P236:P239"/>
    <mergeCell ref="Q236:Q239"/>
    <mergeCell ref="R236:R239"/>
    <mergeCell ref="S236:S239"/>
    <mergeCell ref="T236:T239"/>
    <mergeCell ref="AA244:AA247"/>
    <mergeCell ref="AB244:AB247"/>
    <mergeCell ref="AC244:AC247"/>
    <mergeCell ref="AD244:AD247"/>
    <mergeCell ref="AE244:AE247"/>
    <mergeCell ref="AU244:AU247"/>
    <mergeCell ref="N244:N247"/>
    <mergeCell ref="AY240:AY243"/>
    <mergeCell ref="AM241:AM242"/>
    <mergeCell ref="AF240:AF243"/>
    <mergeCell ref="AG240:AG243"/>
    <mergeCell ref="AH240:AH243"/>
    <mergeCell ref="AI240:AI243"/>
    <mergeCell ref="AJ240:AJ243"/>
    <mergeCell ref="AK240:AK243"/>
    <mergeCell ref="AL240:AL243"/>
    <mergeCell ref="AO240:AO243"/>
    <mergeCell ref="AQ240:AQ243"/>
    <mergeCell ref="AP240:AP243"/>
    <mergeCell ref="AR240:AR243"/>
    <mergeCell ref="AS240:AS243"/>
    <mergeCell ref="AT240:AT243"/>
    <mergeCell ref="AV240:AV243"/>
    <mergeCell ref="AX240:AX243"/>
    <mergeCell ref="P240:P243"/>
    <mergeCell ref="Q240:Q243"/>
    <mergeCell ref="R240:R243"/>
    <mergeCell ref="S240:S243"/>
    <mergeCell ref="T240:T243"/>
    <mergeCell ref="U240:U243"/>
    <mergeCell ref="V240:V243"/>
    <mergeCell ref="W240:W243"/>
    <mergeCell ref="AD248:AD251"/>
    <mergeCell ref="AE248:AE251"/>
    <mergeCell ref="AU248:AU251"/>
    <mergeCell ref="N248:N251"/>
    <mergeCell ref="AY244:AY247"/>
    <mergeCell ref="AM245:AM246"/>
    <mergeCell ref="AF244:AF247"/>
    <mergeCell ref="AG244:AG247"/>
    <mergeCell ref="AH244:AH247"/>
    <mergeCell ref="AI244:AI247"/>
    <mergeCell ref="AJ244:AJ247"/>
    <mergeCell ref="AK244:AK247"/>
    <mergeCell ref="AL244:AL247"/>
    <mergeCell ref="AO244:AO247"/>
    <mergeCell ref="AQ244:AQ247"/>
    <mergeCell ref="AP244:AP247"/>
    <mergeCell ref="AR244:AR247"/>
    <mergeCell ref="AS244:AS247"/>
    <mergeCell ref="AT244:AT247"/>
    <mergeCell ref="AV244:AV247"/>
    <mergeCell ref="AX244:AX247"/>
    <mergeCell ref="P244:P247"/>
    <mergeCell ref="Q244:Q247"/>
    <mergeCell ref="R244:R247"/>
    <mergeCell ref="S244:S247"/>
    <mergeCell ref="T244:T247"/>
    <mergeCell ref="U244:U247"/>
    <mergeCell ref="V244:V247"/>
    <mergeCell ref="W244:W247"/>
    <mergeCell ref="X244:X247"/>
    <mergeCell ref="Y244:Y247"/>
    <mergeCell ref="Z244:Z247"/>
    <mergeCell ref="N252:N255"/>
    <mergeCell ref="AY248:AY251"/>
    <mergeCell ref="AM249:AM250"/>
    <mergeCell ref="AF248:AF251"/>
    <mergeCell ref="AG248:AG251"/>
    <mergeCell ref="AH248:AH251"/>
    <mergeCell ref="AI248:AI251"/>
    <mergeCell ref="AJ248:AJ251"/>
    <mergeCell ref="AK248:AK251"/>
    <mergeCell ref="AL248:AL251"/>
    <mergeCell ref="AO248:AO251"/>
    <mergeCell ref="AQ248:AQ251"/>
    <mergeCell ref="AP248:AP251"/>
    <mergeCell ref="AR248:AR251"/>
    <mergeCell ref="AS248:AS251"/>
    <mergeCell ref="AT248:AT251"/>
    <mergeCell ref="AV248:AV251"/>
    <mergeCell ref="AX248:AX251"/>
    <mergeCell ref="P248:P251"/>
    <mergeCell ref="Q248:Q251"/>
    <mergeCell ref="R248:R251"/>
    <mergeCell ref="S248:S251"/>
    <mergeCell ref="T248:T251"/>
    <mergeCell ref="U248:U251"/>
    <mergeCell ref="V248:V251"/>
    <mergeCell ref="W248:W251"/>
    <mergeCell ref="X248:X251"/>
    <mergeCell ref="Y248:Y251"/>
    <mergeCell ref="Z248:Z251"/>
    <mergeCell ref="AA248:AA251"/>
    <mergeCell ref="AB248:AB251"/>
    <mergeCell ref="AC248:AC251"/>
    <mergeCell ref="AX252:AX255"/>
    <mergeCell ref="P252:P255"/>
    <mergeCell ref="Q252:Q255"/>
    <mergeCell ref="R252:R255"/>
    <mergeCell ref="S252:S255"/>
    <mergeCell ref="T252:T255"/>
    <mergeCell ref="U252:U255"/>
    <mergeCell ref="V252:V255"/>
    <mergeCell ref="W252:W255"/>
    <mergeCell ref="X252:X255"/>
    <mergeCell ref="Y252:Y255"/>
    <mergeCell ref="Z252:Z255"/>
    <mergeCell ref="AA252:AA255"/>
    <mergeCell ref="AB252:AB255"/>
    <mergeCell ref="AC252:AC255"/>
    <mergeCell ref="AD252:AD255"/>
    <mergeCell ref="AE252:AE255"/>
    <mergeCell ref="AU252:AU255"/>
    <mergeCell ref="AW252:AW255"/>
    <mergeCell ref="S256:S259"/>
    <mergeCell ref="T256:T259"/>
    <mergeCell ref="U256:U259"/>
    <mergeCell ref="V256:V259"/>
    <mergeCell ref="W256:W259"/>
    <mergeCell ref="X256:X259"/>
    <mergeCell ref="Y256:Y259"/>
    <mergeCell ref="Z256:Z259"/>
    <mergeCell ref="AA256:AA259"/>
    <mergeCell ref="AB256:AB259"/>
    <mergeCell ref="AC256:AC259"/>
    <mergeCell ref="AD256:AD259"/>
    <mergeCell ref="AE256:AE259"/>
    <mergeCell ref="AU256:AU259"/>
    <mergeCell ref="N256:N259"/>
    <mergeCell ref="O256:O259"/>
    <mergeCell ref="AY252:AY255"/>
    <mergeCell ref="AM253:AM254"/>
    <mergeCell ref="AF252:AF255"/>
    <mergeCell ref="AG252:AG255"/>
    <mergeCell ref="AH252:AH255"/>
    <mergeCell ref="AI252:AI255"/>
    <mergeCell ref="AJ252:AJ255"/>
    <mergeCell ref="AK252:AK255"/>
    <mergeCell ref="AL252:AL255"/>
    <mergeCell ref="AO252:AO255"/>
    <mergeCell ref="AQ252:AQ255"/>
    <mergeCell ref="AP252:AP255"/>
    <mergeCell ref="AR252:AR255"/>
    <mergeCell ref="AS252:AS255"/>
    <mergeCell ref="AT252:AT255"/>
    <mergeCell ref="AV252:AV255"/>
    <mergeCell ref="X260:X263"/>
    <mergeCell ref="Y260:Y263"/>
    <mergeCell ref="Z260:Z263"/>
    <mergeCell ref="AA260:AA263"/>
    <mergeCell ref="AB260:AB263"/>
    <mergeCell ref="AC260:AC263"/>
    <mergeCell ref="AD260:AD263"/>
    <mergeCell ref="AE260:AE263"/>
    <mergeCell ref="AU260:AU263"/>
    <mergeCell ref="AW260:AW263"/>
    <mergeCell ref="N260:N263"/>
    <mergeCell ref="O260:O263"/>
    <mergeCell ref="AY256:AY259"/>
    <mergeCell ref="AM257:AM258"/>
    <mergeCell ref="AF256:AF259"/>
    <mergeCell ref="AG256:AG259"/>
    <mergeCell ref="AH256:AH259"/>
    <mergeCell ref="AI256:AI259"/>
    <mergeCell ref="AJ256:AJ259"/>
    <mergeCell ref="AK256:AK259"/>
    <mergeCell ref="AL256:AL259"/>
    <mergeCell ref="AO256:AO259"/>
    <mergeCell ref="AQ256:AQ259"/>
    <mergeCell ref="AP256:AP259"/>
    <mergeCell ref="AR256:AR259"/>
    <mergeCell ref="AS256:AS259"/>
    <mergeCell ref="AT256:AT259"/>
    <mergeCell ref="AV256:AV259"/>
    <mergeCell ref="AX256:AX259"/>
    <mergeCell ref="P256:P259"/>
    <mergeCell ref="Q256:Q259"/>
    <mergeCell ref="R256:R259"/>
    <mergeCell ref="AC264:AC267"/>
    <mergeCell ref="AD264:AD267"/>
    <mergeCell ref="AE264:AE267"/>
    <mergeCell ref="AU264:AU267"/>
    <mergeCell ref="AW264:AW267"/>
    <mergeCell ref="N264:N267"/>
    <mergeCell ref="O264:O267"/>
    <mergeCell ref="AY260:AY263"/>
    <mergeCell ref="AM261:AM262"/>
    <mergeCell ref="AF260:AF263"/>
    <mergeCell ref="AG260:AG263"/>
    <mergeCell ref="AH260:AH263"/>
    <mergeCell ref="AI260:AI263"/>
    <mergeCell ref="AJ260:AJ263"/>
    <mergeCell ref="AK260:AK263"/>
    <mergeCell ref="AL260:AL263"/>
    <mergeCell ref="AO260:AO263"/>
    <mergeCell ref="AQ260:AQ263"/>
    <mergeCell ref="AP260:AP263"/>
    <mergeCell ref="AR260:AR263"/>
    <mergeCell ref="AS260:AS263"/>
    <mergeCell ref="AT260:AT263"/>
    <mergeCell ref="AV260:AV263"/>
    <mergeCell ref="AX260:AX263"/>
    <mergeCell ref="P260:P263"/>
    <mergeCell ref="Q260:Q263"/>
    <mergeCell ref="R260:R263"/>
    <mergeCell ref="S260:S263"/>
    <mergeCell ref="T260:T263"/>
    <mergeCell ref="U260:U263"/>
    <mergeCell ref="V260:V263"/>
    <mergeCell ref="W260:W263"/>
    <mergeCell ref="N268:N271"/>
    <mergeCell ref="O268:O271"/>
    <mergeCell ref="AY264:AY267"/>
    <mergeCell ref="AM265:AM266"/>
    <mergeCell ref="AF264:AF267"/>
    <mergeCell ref="AG264:AG267"/>
    <mergeCell ref="AH264:AH267"/>
    <mergeCell ref="AI264:AI267"/>
    <mergeCell ref="AJ264:AJ267"/>
    <mergeCell ref="AK264:AK267"/>
    <mergeCell ref="AL264:AL267"/>
    <mergeCell ref="AO264:AO267"/>
    <mergeCell ref="AQ264:AQ267"/>
    <mergeCell ref="AP264:AP267"/>
    <mergeCell ref="AR264:AR267"/>
    <mergeCell ref="AS264:AS267"/>
    <mergeCell ref="AT264:AT267"/>
    <mergeCell ref="AV264:AV267"/>
    <mergeCell ref="AX264:AX267"/>
    <mergeCell ref="P264:P267"/>
    <mergeCell ref="Q264:Q267"/>
    <mergeCell ref="R264:R267"/>
    <mergeCell ref="S264:S267"/>
    <mergeCell ref="T264:T267"/>
    <mergeCell ref="U264:U267"/>
    <mergeCell ref="V264:V267"/>
    <mergeCell ref="W264:W267"/>
    <mergeCell ref="X264:X267"/>
    <mergeCell ref="Y264:Y267"/>
    <mergeCell ref="Z264:Z267"/>
    <mergeCell ref="AA264:AA267"/>
    <mergeCell ref="AB264:AB267"/>
    <mergeCell ref="P268:P271"/>
    <mergeCell ref="Q268:Q271"/>
    <mergeCell ref="R268:R271"/>
    <mergeCell ref="S268:S271"/>
    <mergeCell ref="T268:T271"/>
    <mergeCell ref="U268:U271"/>
    <mergeCell ref="V268:V271"/>
    <mergeCell ref="W268:W271"/>
    <mergeCell ref="X268:X271"/>
    <mergeCell ref="Y268:Y271"/>
    <mergeCell ref="Z268:Z271"/>
    <mergeCell ref="AA268:AA271"/>
    <mergeCell ref="AB268:AB271"/>
    <mergeCell ref="AC268:AC271"/>
    <mergeCell ref="AD268:AD271"/>
    <mergeCell ref="AE268:AE271"/>
    <mergeCell ref="AU268:AU271"/>
    <mergeCell ref="AY268:AY271"/>
    <mergeCell ref="AM269:AM270"/>
    <mergeCell ref="AF268:AF271"/>
    <mergeCell ref="AG268:AG271"/>
    <mergeCell ref="AH268:AH271"/>
    <mergeCell ref="AI268:AI271"/>
    <mergeCell ref="AJ268:AJ271"/>
    <mergeCell ref="AK268:AK271"/>
    <mergeCell ref="AL268:AL271"/>
    <mergeCell ref="AO268:AO271"/>
    <mergeCell ref="AQ268:AQ271"/>
    <mergeCell ref="AP268:AP271"/>
    <mergeCell ref="AR268:AR271"/>
    <mergeCell ref="AS268:AS271"/>
    <mergeCell ref="AT268:AT271"/>
    <mergeCell ref="AV268:AV271"/>
    <mergeCell ref="AX268:AX271"/>
    <mergeCell ref="AW268:AW271"/>
    <mergeCell ref="S272:S275"/>
    <mergeCell ref="T272:T275"/>
    <mergeCell ref="U272:U275"/>
    <mergeCell ref="V272:V275"/>
    <mergeCell ref="W272:W275"/>
    <mergeCell ref="X272:X275"/>
    <mergeCell ref="Y272:Y275"/>
    <mergeCell ref="Z272:Z275"/>
    <mergeCell ref="AA272:AA275"/>
    <mergeCell ref="AB272:AB275"/>
    <mergeCell ref="AC272:AC275"/>
    <mergeCell ref="AD272:AD275"/>
    <mergeCell ref="AE272:AE275"/>
    <mergeCell ref="AU272:AU275"/>
    <mergeCell ref="AW272:AW275"/>
    <mergeCell ref="N272:N275"/>
    <mergeCell ref="O272:O275"/>
    <mergeCell ref="X276:X279"/>
    <mergeCell ref="Y276:Y279"/>
    <mergeCell ref="Z276:Z279"/>
    <mergeCell ref="AA276:AA279"/>
    <mergeCell ref="AB276:AB279"/>
    <mergeCell ref="AC276:AC279"/>
    <mergeCell ref="AD276:AD279"/>
    <mergeCell ref="AE276:AE279"/>
    <mergeCell ref="AU276:AU279"/>
    <mergeCell ref="AW276:AW279"/>
    <mergeCell ref="N276:N279"/>
    <mergeCell ref="O276:O279"/>
    <mergeCell ref="AY272:AY275"/>
    <mergeCell ref="AM273:AM274"/>
    <mergeCell ref="AF272:AF275"/>
    <mergeCell ref="AG272:AG275"/>
    <mergeCell ref="AH272:AH275"/>
    <mergeCell ref="AI272:AI275"/>
    <mergeCell ref="AJ272:AJ275"/>
    <mergeCell ref="AK272:AK275"/>
    <mergeCell ref="AL272:AL275"/>
    <mergeCell ref="AO272:AO275"/>
    <mergeCell ref="AQ272:AQ275"/>
    <mergeCell ref="AP272:AP275"/>
    <mergeCell ref="AR272:AR275"/>
    <mergeCell ref="AS272:AS275"/>
    <mergeCell ref="AT272:AT275"/>
    <mergeCell ref="AV272:AV275"/>
    <mergeCell ref="AX272:AX275"/>
    <mergeCell ref="P272:P275"/>
    <mergeCell ref="Q272:Q275"/>
    <mergeCell ref="R272:R275"/>
    <mergeCell ref="AC280:AC283"/>
    <mergeCell ref="AD280:AD283"/>
    <mergeCell ref="AE280:AE283"/>
    <mergeCell ref="AU280:AU283"/>
    <mergeCell ref="AW280:AW283"/>
    <mergeCell ref="N280:N283"/>
    <mergeCell ref="O280:O283"/>
    <mergeCell ref="AY276:AY279"/>
    <mergeCell ref="AM277:AM278"/>
    <mergeCell ref="AF276:AF279"/>
    <mergeCell ref="AG276:AG279"/>
    <mergeCell ref="AH276:AH279"/>
    <mergeCell ref="AI276:AI279"/>
    <mergeCell ref="AJ276:AJ279"/>
    <mergeCell ref="AK276:AK279"/>
    <mergeCell ref="AL276:AL279"/>
    <mergeCell ref="AO276:AO279"/>
    <mergeCell ref="AQ276:AQ279"/>
    <mergeCell ref="AP276:AP279"/>
    <mergeCell ref="AR276:AR279"/>
    <mergeCell ref="AS276:AS279"/>
    <mergeCell ref="AT276:AT279"/>
    <mergeCell ref="AV276:AV279"/>
    <mergeCell ref="AX276:AX279"/>
    <mergeCell ref="P276:P279"/>
    <mergeCell ref="Q276:Q279"/>
    <mergeCell ref="R276:R279"/>
    <mergeCell ref="S276:S279"/>
    <mergeCell ref="T276:T279"/>
    <mergeCell ref="U276:U279"/>
    <mergeCell ref="V276:V279"/>
    <mergeCell ref="W276:W279"/>
    <mergeCell ref="N284:N287"/>
    <mergeCell ref="O284:O287"/>
    <mergeCell ref="AY280:AY283"/>
    <mergeCell ref="AM281:AM282"/>
    <mergeCell ref="AF280:AF283"/>
    <mergeCell ref="AG280:AG283"/>
    <mergeCell ref="AH280:AH283"/>
    <mergeCell ref="AI280:AI283"/>
    <mergeCell ref="AJ280:AJ283"/>
    <mergeCell ref="AK280:AK283"/>
    <mergeCell ref="AL280:AL283"/>
    <mergeCell ref="AO280:AO283"/>
    <mergeCell ref="AQ280:AQ283"/>
    <mergeCell ref="AP280:AP283"/>
    <mergeCell ref="AR280:AR283"/>
    <mergeCell ref="AS280:AS283"/>
    <mergeCell ref="AT280:AT283"/>
    <mergeCell ref="AV280:AV283"/>
    <mergeCell ref="AX280:AX283"/>
    <mergeCell ref="P280:P283"/>
    <mergeCell ref="Q280:Q283"/>
    <mergeCell ref="R280:R283"/>
    <mergeCell ref="S280:S283"/>
    <mergeCell ref="T280:T283"/>
    <mergeCell ref="U280:U283"/>
    <mergeCell ref="V280:V283"/>
    <mergeCell ref="W280:W283"/>
    <mergeCell ref="X280:X283"/>
    <mergeCell ref="Y280:Y283"/>
    <mergeCell ref="Z280:Z283"/>
    <mergeCell ref="AA280:AA283"/>
    <mergeCell ref="AB280:AB283"/>
    <mergeCell ref="P284:P287"/>
    <mergeCell ref="Q284:Q287"/>
    <mergeCell ref="R284:R287"/>
    <mergeCell ref="S284:S287"/>
    <mergeCell ref="T284:T287"/>
    <mergeCell ref="U284:U287"/>
    <mergeCell ref="V284:V287"/>
    <mergeCell ref="W284:W287"/>
    <mergeCell ref="X284:X287"/>
    <mergeCell ref="Y284:Y287"/>
    <mergeCell ref="Z284:Z287"/>
    <mergeCell ref="AA284:AA287"/>
    <mergeCell ref="AB284:AB287"/>
    <mergeCell ref="AC284:AC287"/>
    <mergeCell ref="AD284:AD287"/>
    <mergeCell ref="AE284:AE287"/>
    <mergeCell ref="AU284:AU287"/>
    <mergeCell ref="AY284:AY287"/>
    <mergeCell ref="AM285:AM286"/>
    <mergeCell ref="AF284:AF287"/>
    <mergeCell ref="AG284:AG287"/>
    <mergeCell ref="AH284:AH287"/>
    <mergeCell ref="AI284:AI287"/>
    <mergeCell ref="AJ284:AJ287"/>
    <mergeCell ref="AK284:AK287"/>
    <mergeCell ref="AL284:AL287"/>
    <mergeCell ref="AO284:AO287"/>
    <mergeCell ref="AQ284:AQ287"/>
    <mergeCell ref="AP284:AP287"/>
    <mergeCell ref="AR284:AR287"/>
    <mergeCell ref="AS284:AS287"/>
    <mergeCell ref="AT284:AT287"/>
    <mergeCell ref="AV284:AV287"/>
    <mergeCell ref="AX284:AX287"/>
    <mergeCell ref="AW284:AW287"/>
    <mergeCell ref="S288:S291"/>
    <mergeCell ref="T288:T291"/>
    <mergeCell ref="U288:U291"/>
    <mergeCell ref="V288:V291"/>
    <mergeCell ref="W288:W291"/>
    <mergeCell ref="X288:X291"/>
    <mergeCell ref="Y288:Y291"/>
    <mergeCell ref="Z288:Z291"/>
    <mergeCell ref="AA288:AA291"/>
    <mergeCell ref="AB288:AB291"/>
    <mergeCell ref="AC288:AC291"/>
    <mergeCell ref="AD288:AD291"/>
    <mergeCell ref="AE288:AE291"/>
    <mergeCell ref="AU288:AU291"/>
    <mergeCell ref="AW288:AW291"/>
    <mergeCell ref="N288:N291"/>
    <mergeCell ref="O288:O291"/>
    <mergeCell ref="X292:X295"/>
    <mergeCell ref="Y292:Y295"/>
    <mergeCell ref="Z292:Z295"/>
    <mergeCell ref="AA292:AA295"/>
    <mergeCell ref="AB292:AB295"/>
    <mergeCell ref="AC292:AC295"/>
    <mergeCell ref="AD292:AD295"/>
    <mergeCell ref="AE292:AE295"/>
    <mergeCell ref="AU292:AU295"/>
    <mergeCell ref="AW292:AW295"/>
    <mergeCell ref="N292:N295"/>
    <mergeCell ref="O292:O295"/>
    <mergeCell ref="AY288:AY291"/>
    <mergeCell ref="AM289:AM290"/>
    <mergeCell ref="AF288:AF291"/>
    <mergeCell ref="AG288:AG291"/>
    <mergeCell ref="AH288:AH291"/>
    <mergeCell ref="AI288:AI291"/>
    <mergeCell ref="AJ288:AJ291"/>
    <mergeCell ref="AK288:AK291"/>
    <mergeCell ref="AL288:AL291"/>
    <mergeCell ref="AO288:AO291"/>
    <mergeCell ref="AQ288:AQ291"/>
    <mergeCell ref="AP288:AP291"/>
    <mergeCell ref="AR288:AR291"/>
    <mergeCell ref="AS288:AS291"/>
    <mergeCell ref="AT288:AT291"/>
    <mergeCell ref="AV288:AV291"/>
    <mergeCell ref="AX288:AX291"/>
    <mergeCell ref="P288:P291"/>
    <mergeCell ref="Q288:Q291"/>
    <mergeCell ref="R288:R291"/>
    <mergeCell ref="AC296:AC299"/>
    <mergeCell ref="AD296:AD299"/>
    <mergeCell ref="AE296:AE299"/>
    <mergeCell ref="AU296:AU299"/>
    <mergeCell ref="AW296:AW299"/>
    <mergeCell ref="N296:N299"/>
    <mergeCell ref="O296:O299"/>
    <mergeCell ref="AY292:AY295"/>
    <mergeCell ref="AM293:AM294"/>
    <mergeCell ref="AF292:AF295"/>
    <mergeCell ref="AG292:AG295"/>
    <mergeCell ref="AH292:AH295"/>
    <mergeCell ref="AI292:AI295"/>
    <mergeCell ref="AJ292:AJ295"/>
    <mergeCell ref="AK292:AK295"/>
    <mergeCell ref="AL292:AL295"/>
    <mergeCell ref="AO292:AO295"/>
    <mergeCell ref="AQ292:AQ295"/>
    <mergeCell ref="AP292:AP295"/>
    <mergeCell ref="AR292:AR295"/>
    <mergeCell ref="AS292:AS295"/>
    <mergeCell ref="AT292:AT295"/>
    <mergeCell ref="AV292:AV295"/>
    <mergeCell ref="AX292:AX295"/>
    <mergeCell ref="P292:P295"/>
    <mergeCell ref="Q292:Q295"/>
    <mergeCell ref="R292:R295"/>
    <mergeCell ref="S292:S295"/>
    <mergeCell ref="T292:T295"/>
    <mergeCell ref="U292:U295"/>
    <mergeCell ref="V292:V295"/>
    <mergeCell ref="W292:W295"/>
    <mergeCell ref="N300:N303"/>
    <mergeCell ref="O300:O303"/>
    <mergeCell ref="AY296:AY299"/>
    <mergeCell ref="AM297:AM298"/>
    <mergeCell ref="AF296:AF299"/>
    <mergeCell ref="AG296:AG299"/>
    <mergeCell ref="AH296:AH299"/>
    <mergeCell ref="AI296:AI299"/>
    <mergeCell ref="AJ296:AJ299"/>
    <mergeCell ref="AK296:AK299"/>
    <mergeCell ref="AL296:AL299"/>
    <mergeCell ref="AO296:AO299"/>
    <mergeCell ref="AQ296:AQ299"/>
    <mergeCell ref="AP296:AP299"/>
    <mergeCell ref="AR296:AR299"/>
    <mergeCell ref="AS296:AS299"/>
    <mergeCell ref="AT296:AT299"/>
    <mergeCell ref="AV296:AV299"/>
    <mergeCell ref="AX296:AX299"/>
    <mergeCell ref="P296:P299"/>
    <mergeCell ref="Q296:Q299"/>
    <mergeCell ref="R296:R299"/>
    <mergeCell ref="S296:S299"/>
    <mergeCell ref="T296:T299"/>
    <mergeCell ref="U296:U299"/>
    <mergeCell ref="V296:V299"/>
    <mergeCell ref="W296:W299"/>
    <mergeCell ref="X296:X299"/>
    <mergeCell ref="Y296:Y299"/>
    <mergeCell ref="Z296:Z299"/>
    <mergeCell ref="AA296:AA299"/>
    <mergeCell ref="AB296:AB299"/>
    <mergeCell ref="P300:P303"/>
    <mergeCell ref="Q300:Q303"/>
    <mergeCell ref="R300:R303"/>
    <mergeCell ref="S300:S303"/>
    <mergeCell ref="T300:T303"/>
    <mergeCell ref="U300:U303"/>
    <mergeCell ref="V300:V303"/>
    <mergeCell ref="W300:W303"/>
    <mergeCell ref="X300:X303"/>
    <mergeCell ref="Y300:Y303"/>
    <mergeCell ref="Z300:Z303"/>
    <mergeCell ref="AA300:AA303"/>
    <mergeCell ref="AB300:AB303"/>
    <mergeCell ref="AC300:AC303"/>
    <mergeCell ref="AD300:AD303"/>
    <mergeCell ref="AE300:AE303"/>
    <mergeCell ref="AU300:AU303"/>
    <mergeCell ref="AY300:AY303"/>
    <mergeCell ref="AM301:AM302"/>
    <mergeCell ref="AF300:AF303"/>
    <mergeCell ref="AG300:AG303"/>
    <mergeCell ref="AH300:AH303"/>
    <mergeCell ref="AI300:AI303"/>
    <mergeCell ref="AJ300:AJ303"/>
    <mergeCell ref="AK300:AK303"/>
    <mergeCell ref="AL300:AL303"/>
    <mergeCell ref="AO300:AO303"/>
    <mergeCell ref="AQ300:AQ303"/>
    <mergeCell ref="AP300:AP303"/>
    <mergeCell ref="AR300:AR303"/>
    <mergeCell ref="AS300:AS303"/>
    <mergeCell ref="AT300:AT303"/>
    <mergeCell ref="AV300:AV303"/>
    <mergeCell ref="AX300:AX303"/>
    <mergeCell ref="AW300:AW303"/>
    <mergeCell ref="S304:S307"/>
    <mergeCell ref="T304:T307"/>
    <mergeCell ref="U304:U307"/>
    <mergeCell ref="V304:V307"/>
    <mergeCell ref="W304:W307"/>
    <mergeCell ref="X304:X307"/>
    <mergeCell ref="Y304:Y307"/>
    <mergeCell ref="Z304:Z307"/>
    <mergeCell ref="AA304:AA307"/>
    <mergeCell ref="AB304:AB307"/>
    <mergeCell ref="AC304:AC307"/>
    <mergeCell ref="AD304:AD307"/>
    <mergeCell ref="AE304:AE307"/>
    <mergeCell ref="AU304:AU307"/>
    <mergeCell ref="AW304:AW307"/>
    <mergeCell ref="N304:N307"/>
    <mergeCell ref="O304:O307"/>
    <mergeCell ref="X308:X311"/>
    <mergeCell ref="Y308:Y311"/>
    <mergeCell ref="Z308:Z311"/>
    <mergeCell ref="AA308:AA311"/>
    <mergeCell ref="AB308:AB311"/>
    <mergeCell ref="AC308:AC311"/>
    <mergeCell ref="AD308:AD311"/>
    <mergeCell ref="AE308:AE311"/>
    <mergeCell ref="AU308:AU311"/>
    <mergeCell ref="AW308:AW311"/>
    <mergeCell ref="N308:N311"/>
    <mergeCell ref="O308:O311"/>
    <mergeCell ref="AY304:AY307"/>
    <mergeCell ref="AM305:AM306"/>
    <mergeCell ref="AF304:AF307"/>
    <mergeCell ref="AG304:AG307"/>
    <mergeCell ref="AH304:AH307"/>
    <mergeCell ref="AI304:AI307"/>
    <mergeCell ref="AJ304:AJ307"/>
    <mergeCell ref="AK304:AK307"/>
    <mergeCell ref="AL304:AL307"/>
    <mergeCell ref="AO304:AO307"/>
    <mergeCell ref="AQ304:AQ307"/>
    <mergeCell ref="AP304:AP307"/>
    <mergeCell ref="AR304:AR307"/>
    <mergeCell ref="AS304:AS307"/>
    <mergeCell ref="AT304:AT307"/>
    <mergeCell ref="AV304:AV307"/>
    <mergeCell ref="AX304:AX307"/>
    <mergeCell ref="P304:P307"/>
    <mergeCell ref="Q304:Q307"/>
    <mergeCell ref="R304:R307"/>
    <mergeCell ref="AC312:AC315"/>
    <mergeCell ref="AD312:AD315"/>
    <mergeCell ref="AE312:AE315"/>
    <mergeCell ref="AU312:AU315"/>
    <mergeCell ref="AW312:AW315"/>
    <mergeCell ref="N312:N315"/>
    <mergeCell ref="O312:O315"/>
    <mergeCell ref="AY308:AY311"/>
    <mergeCell ref="AM309:AM310"/>
    <mergeCell ref="AF308:AF311"/>
    <mergeCell ref="AG308:AG311"/>
    <mergeCell ref="AH308:AH311"/>
    <mergeCell ref="AI308:AI311"/>
    <mergeCell ref="AJ308:AJ311"/>
    <mergeCell ref="AK308:AK311"/>
    <mergeCell ref="AL308:AL311"/>
    <mergeCell ref="AO308:AO311"/>
    <mergeCell ref="AQ308:AQ311"/>
    <mergeCell ref="AP308:AP311"/>
    <mergeCell ref="AR308:AR311"/>
    <mergeCell ref="AS308:AS311"/>
    <mergeCell ref="AT308:AT311"/>
    <mergeCell ref="AV308:AV311"/>
    <mergeCell ref="AX308:AX311"/>
    <mergeCell ref="P308:P311"/>
    <mergeCell ref="Q308:Q311"/>
    <mergeCell ref="R308:R311"/>
    <mergeCell ref="S308:S311"/>
    <mergeCell ref="T308:T311"/>
    <mergeCell ref="U308:U311"/>
    <mergeCell ref="V308:V311"/>
    <mergeCell ref="W308:W311"/>
    <mergeCell ref="N316:N319"/>
    <mergeCell ref="O316:O319"/>
    <mergeCell ref="AY312:AY315"/>
    <mergeCell ref="AM313:AM314"/>
    <mergeCell ref="AF312:AF315"/>
    <mergeCell ref="AG312:AG315"/>
    <mergeCell ref="AH312:AH315"/>
    <mergeCell ref="AI312:AI315"/>
    <mergeCell ref="AJ312:AJ315"/>
    <mergeCell ref="AK312:AK315"/>
    <mergeCell ref="AL312:AL315"/>
    <mergeCell ref="AO312:AO315"/>
    <mergeCell ref="AQ312:AQ315"/>
    <mergeCell ref="AP312:AP315"/>
    <mergeCell ref="AR312:AR315"/>
    <mergeCell ref="AS312:AS315"/>
    <mergeCell ref="AT312:AT315"/>
    <mergeCell ref="AV312:AV315"/>
    <mergeCell ref="AX312:AX315"/>
    <mergeCell ref="P312:P315"/>
    <mergeCell ref="Q312:Q315"/>
    <mergeCell ref="R312:R315"/>
    <mergeCell ref="S312:S315"/>
    <mergeCell ref="T312:T315"/>
    <mergeCell ref="U312:U315"/>
    <mergeCell ref="V312:V315"/>
    <mergeCell ref="W312:W315"/>
    <mergeCell ref="X312:X315"/>
    <mergeCell ref="Y312:Y315"/>
    <mergeCell ref="Z312:Z315"/>
    <mergeCell ref="AA312:AA315"/>
    <mergeCell ref="AB312:AB315"/>
    <mergeCell ref="P316:P319"/>
    <mergeCell ref="Q316:Q319"/>
    <mergeCell ref="R316:R319"/>
    <mergeCell ref="S316:S319"/>
    <mergeCell ref="T316:T319"/>
    <mergeCell ref="U316:U319"/>
    <mergeCell ref="V316:V319"/>
    <mergeCell ref="W316:W319"/>
    <mergeCell ref="X316:X319"/>
    <mergeCell ref="Y316:Y319"/>
    <mergeCell ref="Z316:Z319"/>
    <mergeCell ref="AA316:AA319"/>
    <mergeCell ref="AB316:AB319"/>
    <mergeCell ref="AC316:AC319"/>
    <mergeCell ref="AD316:AD319"/>
    <mergeCell ref="AE316:AE319"/>
    <mergeCell ref="AU316:AU319"/>
    <mergeCell ref="AY316:AY319"/>
    <mergeCell ref="AM317:AM318"/>
    <mergeCell ref="AF316:AF319"/>
    <mergeCell ref="AG316:AG319"/>
    <mergeCell ref="AH316:AH319"/>
    <mergeCell ref="AI316:AI319"/>
    <mergeCell ref="AJ316:AJ319"/>
    <mergeCell ref="AK316:AK319"/>
    <mergeCell ref="AL316:AL319"/>
    <mergeCell ref="AO316:AO319"/>
    <mergeCell ref="AQ316:AQ319"/>
    <mergeCell ref="AP316:AP319"/>
    <mergeCell ref="AR316:AR319"/>
    <mergeCell ref="AS316:AS319"/>
    <mergeCell ref="AT316:AT319"/>
    <mergeCell ref="AV316:AV319"/>
    <mergeCell ref="AX316:AX319"/>
    <mergeCell ref="AW316:AW319"/>
    <mergeCell ref="S320:S323"/>
    <mergeCell ref="T320:T323"/>
    <mergeCell ref="U320:U323"/>
    <mergeCell ref="V320:V323"/>
    <mergeCell ref="W320:W323"/>
    <mergeCell ref="X320:X323"/>
    <mergeCell ref="Y320:Y323"/>
    <mergeCell ref="Z320:Z323"/>
    <mergeCell ref="AA320:AA323"/>
    <mergeCell ref="AB320:AB323"/>
    <mergeCell ref="AC320:AC323"/>
    <mergeCell ref="AD320:AD323"/>
    <mergeCell ref="AE320:AE323"/>
    <mergeCell ref="AU320:AU323"/>
    <mergeCell ref="AW320:AW323"/>
    <mergeCell ref="N320:N323"/>
    <mergeCell ref="O320:O323"/>
    <mergeCell ref="X324:X327"/>
    <mergeCell ref="Y324:Y327"/>
    <mergeCell ref="Z324:Z327"/>
    <mergeCell ref="AA324:AA327"/>
    <mergeCell ref="AB324:AB327"/>
    <mergeCell ref="AC324:AC327"/>
    <mergeCell ref="AD324:AD327"/>
    <mergeCell ref="AE324:AE327"/>
    <mergeCell ref="AU324:AU327"/>
    <mergeCell ref="AW324:AW327"/>
    <mergeCell ref="N324:N327"/>
    <mergeCell ref="O324:O327"/>
    <mergeCell ref="AY320:AY323"/>
    <mergeCell ref="AM321:AM322"/>
    <mergeCell ref="AF320:AF323"/>
    <mergeCell ref="AG320:AG323"/>
    <mergeCell ref="AH320:AH323"/>
    <mergeCell ref="AI320:AI323"/>
    <mergeCell ref="AJ320:AJ323"/>
    <mergeCell ref="AK320:AK323"/>
    <mergeCell ref="AL320:AL323"/>
    <mergeCell ref="AO320:AO323"/>
    <mergeCell ref="AQ320:AQ323"/>
    <mergeCell ref="AP320:AP323"/>
    <mergeCell ref="AR320:AR323"/>
    <mergeCell ref="AS320:AS323"/>
    <mergeCell ref="AT320:AT323"/>
    <mergeCell ref="AV320:AV323"/>
    <mergeCell ref="AX320:AX323"/>
    <mergeCell ref="P320:P323"/>
    <mergeCell ref="Q320:Q323"/>
    <mergeCell ref="R320:R323"/>
    <mergeCell ref="AC328:AC331"/>
    <mergeCell ref="AD328:AD331"/>
    <mergeCell ref="AE328:AE331"/>
    <mergeCell ref="AU328:AU331"/>
    <mergeCell ref="AW328:AW331"/>
    <mergeCell ref="N328:N331"/>
    <mergeCell ref="O328:O331"/>
    <mergeCell ref="AY324:AY327"/>
    <mergeCell ref="AM325:AM326"/>
    <mergeCell ref="AF324:AF327"/>
    <mergeCell ref="AG324:AG327"/>
    <mergeCell ref="AH324:AH327"/>
    <mergeCell ref="AI324:AI327"/>
    <mergeCell ref="AJ324:AJ327"/>
    <mergeCell ref="AK324:AK327"/>
    <mergeCell ref="AL324:AL327"/>
    <mergeCell ref="AO324:AO327"/>
    <mergeCell ref="AQ324:AQ327"/>
    <mergeCell ref="AP324:AP327"/>
    <mergeCell ref="AR324:AR327"/>
    <mergeCell ref="AS324:AS327"/>
    <mergeCell ref="AT324:AT327"/>
    <mergeCell ref="AV324:AV327"/>
    <mergeCell ref="AX324:AX327"/>
    <mergeCell ref="P324:P327"/>
    <mergeCell ref="Q324:Q327"/>
    <mergeCell ref="R324:R327"/>
    <mergeCell ref="S324:S327"/>
    <mergeCell ref="T324:T327"/>
    <mergeCell ref="U324:U327"/>
    <mergeCell ref="V324:V327"/>
    <mergeCell ref="W324:W327"/>
    <mergeCell ref="N332:N335"/>
    <mergeCell ref="O332:O335"/>
    <mergeCell ref="AY328:AY331"/>
    <mergeCell ref="AM329:AM330"/>
    <mergeCell ref="AF328:AF331"/>
    <mergeCell ref="AG328:AG331"/>
    <mergeCell ref="AH328:AH331"/>
    <mergeCell ref="AI328:AI331"/>
    <mergeCell ref="AJ328:AJ331"/>
    <mergeCell ref="AK328:AK331"/>
    <mergeCell ref="AL328:AL331"/>
    <mergeCell ref="AO328:AO331"/>
    <mergeCell ref="AQ328:AQ331"/>
    <mergeCell ref="AP328:AP331"/>
    <mergeCell ref="AR328:AR331"/>
    <mergeCell ref="AS328:AS331"/>
    <mergeCell ref="AT328:AT331"/>
    <mergeCell ref="AV328:AV331"/>
    <mergeCell ref="AX328:AX331"/>
    <mergeCell ref="P328:P331"/>
    <mergeCell ref="Q328:Q331"/>
    <mergeCell ref="R328:R331"/>
    <mergeCell ref="S328:S331"/>
    <mergeCell ref="T328:T331"/>
    <mergeCell ref="U328:U331"/>
    <mergeCell ref="V328:V331"/>
    <mergeCell ref="W328:W331"/>
    <mergeCell ref="X328:X331"/>
    <mergeCell ref="Y328:Y331"/>
    <mergeCell ref="Z328:Z331"/>
    <mergeCell ref="AA328:AA331"/>
    <mergeCell ref="AB328:AB331"/>
    <mergeCell ref="P332:P335"/>
    <mergeCell ref="Q332:Q335"/>
    <mergeCell ref="R332:R335"/>
    <mergeCell ref="S332:S335"/>
    <mergeCell ref="T332:T335"/>
    <mergeCell ref="U332:U335"/>
    <mergeCell ref="V332:V335"/>
    <mergeCell ref="W332:W335"/>
    <mergeCell ref="X332:X335"/>
    <mergeCell ref="Y332:Y335"/>
    <mergeCell ref="Z332:Z335"/>
    <mergeCell ref="AA332:AA335"/>
    <mergeCell ref="AB332:AB335"/>
    <mergeCell ref="AC332:AC335"/>
    <mergeCell ref="AD332:AD335"/>
    <mergeCell ref="AE332:AE335"/>
    <mergeCell ref="AU332:AU335"/>
    <mergeCell ref="AY332:AY335"/>
    <mergeCell ref="AM333:AM334"/>
    <mergeCell ref="AF332:AF335"/>
    <mergeCell ref="AG332:AG335"/>
    <mergeCell ref="AH332:AH335"/>
    <mergeCell ref="AI332:AI335"/>
    <mergeCell ref="AJ332:AJ335"/>
    <mergeCell ref="AK332:AK335"/>
    <mergeCell ref="AL332:AL335"/>
    <mergeCell ref="AO332:AO335"/>
    <mergeCell ref="AQ332:AQ335"/>
    <mergeCell ref="AP332:AP335"/>
    <mergeCell ref="AR332:AR335"/>
    <mergeCell ref="AS332:AS335"/>
    <mergeCell ref="AT332:AT335"/>
    <mergeCell ref="AV332:AV335"/>
    <mergeCell ref="AX332:AX335"/>
    <mergeCell ref="AW332:AW335"/>
    <mergeCell ref="S336:S339"/>
    <mergeCell ref="T336:T339"/>
    <mergeCell ref="U336:U339"/>
    <mergeCell ref="V336:V339"/>
    <mergeCell ref="W336:W339"/>
    <mergeCell ref="X336:X339"/>
    <mergeCell ref="Y336:Y339"/>
    <mergeCell ref="Z336:Z339"/>
    <mergeCell ref="AA336:AA339"/>
    <mergeCell ref="AB336:AB339"/>
    <mergeCell ref="AC336:AC339"/>
    <mergeCell ref="AD336:AD339"/>
    <mergeCell ref="AE336:AE339"/>
    <mergeCell ref="AU336:AU339"/>
    <mergeCell ref="AW336:AW339"/>
    <mergeCell ref="N336:N339"/>
    <mergeCell ref="O336:O339"/>
    <mergeCell ref="X340:X343"/>
    <mergeCell ref="Y340:Y343"/>
    <mergeCell ref="Z340:Z343"/>
    <mergeCell ref="AA340:AA343"/>
    <mergeCell ref="AB340:AB343"/>
    <mergeCell ref="AC340:AC343"/>
    <mergeCell ref="AD340:AD343"/>
    <mergeCell ref="AE340:AE343"/>
    <mergeCell ref="AU340:AU343"/>
    <mergeCell ref="AW340:AW343"/>
    <mergeCell ref="N340:N343"/>
    <mergeCell ref="O340:O343"/>
    <mergeCell ref="AY336:AY339"/>
    <mergeCell ref="AM337:AM338"/>
    <mergeCell ref="AF336:AF339"/>
    <mergeCell ref="AG336:AG339"/>
    <mergeCell ref="AH336:AH339"/>
    <mergeCell ref="AI336:AI339"/>
    <mergeCell ref="AJ336:AJ339"/>
    <mergeCell ref="AK336:AK339"/>
    <mergeCell ref="AL336:AL339"/>
    <mergeCell ref="AO336:AO339"/>
    <mergeCell ref="AQ336:AQ339"/>
    <mergeCell ref="AP336:AP339"/>
    <mergeCell ref="AR336:AR339"/>
    <mergeCell ref="AS336:AS339"/>
    <mergeCell ref="AT336:AT339"/>
    <mergeCell ref="AV336:AV339"/>
    <mergeCell ref="AX336:AX339"/>
    <mergeCell ref="P336:P339"/>
    <mergeCell ref="Q336:Q339"/>
    <mergeCell ref="R336:R339"/>
    <mergeCell ref="AC344:AC347"/>
    <mergeCell ref="AD344:AD347"/>
    <mergeCell ref="AE344:AE347"/>
    <mergeCell ref="AU344:AU347"/>
    <mergeCell ref="AW344:AW347"/>
    <mergeCell ref="N344:N347"/>
    <mergeCell ref="O344:O347"/>
    <mergeCell ref="AY340:AY343"/>
    <mergeCell ref="AM341:AM342"/>
    <mergeCell ref="AF340:AF343"/>
    <mergeCell ref="AG340:AG343"/>
    <mergeCell ref="AH340:AH343"/>
    <mergeCell ref="AI340:AI343"/>
    <mergeCell ref="AJ340:AJ343"/>
    <mergeCell ref="AK340:AK343"/>
    <mergeCell ref="AL340:AL343"/>
    <mergeCell ref="AO340:AO343"/>
    <mergeCell ref="AQ340:AQ343"/>
    <mergeCell ref="AP340:AP343"/>
    <mergeCell ref="AR340:AR343"/>
    <mergeCell ref="AS340:AS343"/>
    <mergeCell ref="AT340:AT343"/>
    <mergeCell ref="AV340:AV343"/>
    <mergeCell ref="AX340:AX343"/>
    <mergeCell ref="P340:P343"/>
    <mergeCell ref="Q340:Q343"/>
    <mergeCell ref="R340:R343"/>
    <mergeCell ref="S340:S343"/>
    <mergeCell ref="T340:T343"/>
    <mergeCell ref="U340:U343"/>
    <mergeCell ref="V340:V343"/>
    <mergeCell ref="W340:W343"/>
    <mergeCell ref="N348:N351"/>
    <mergeCell ref="O348:O351"/>
    <mergeCell ref="AY344:AY347"/>
    <mergeCell ref="AM345:AM346"/>
    <mergeCell ref="AF344:AF347"/>
    <mergeCell ref="AG344:AG347"/>
    <mergeCell ref="AH344:AH347"/>
    <mergeCell ref="AI344:AI347"/>
    <mergeCell ref="AJ344:AJ347"/>
    <mergeCell ref="AK344:AK347"/>
    <mergeCell ref="AL344:AL347"/>
    <mergeCell ref="AO344:AO347"/>
    <mergeCell ref="AQ344:AQ347"/>
    <mergeCell ref="AP344:AP347"/>
    <mergeCell ref="AR344:AR347"/>
    <mergeCell ref="AS344:AS347"/>
    <mergeCell ref="AT344:AT347"/>
    <mergeCell ref="AV344:AV347"/>
    <mergeCell ref="AX344:AX347"/>
    <mergeCell ref="P344:P347"/>
    <mergeCell ref="Q344:Q347"/>
    <mergeCell ref="R344:R347"/>
    <mergeCell ref="S344:S347"/>
    <mergeCell ref="T344:T347"/>
    <mergeCell ref="U344:U347"/>
    <mergeCell ref="V344:V347"/>
    <mergeCell ref="W344:W347"/>
    <mergeCell ref="X344:X347"/>
    <mergeCell ref="Y344:Y347"/>
    <mergeCell ref="Z344:Z347"/>
    <mergeCell ref="AA344:AA347"/>
    <mergeCell ref="AB344:AB347"/>
    <mergeCell ref="P348:P351"/>
    <mergeCell ref="Q348:Q351"/>
    <mergeCell ref="R348:R351"/>
    <mergeCell ref="S348:S351"/>
    <mergeCell ref="T348:T351"/>
    <mergeCell ref="U348:U351"/>
    <mergeCell ref="V348:V351"/>
    <mergeCell ref="W348:W351"/>
    <mergeCell ref="X348:X351"/>
    <mergeCell ref="Y348:Y351"/>
    <mergeCell ref="Z348:Z351"/>
    <mergeCell ref="AA348:AA351"/>
    <mergeCell ref="AB348:AB351"/>
    <mergeCell ref="AC348:AC351"/>
    <mergeCell ref="AD348:AD351"/>
    <mergeCell ref="AE348:AE351"/>
    <mergeCell ref="AU348:AU351"/>
    <mergeCell ref="AY348:AY351"/>
    <mergeCell ref="AM349:AM350"/>
    <mergeCell ref="AF348:AF351"/>
    <mergeCell ref="AG348:AG351"/>
    <mergeCell ref="AH348:AH351"/>
    <mergeCell ref="AI348:AI351"/>
    <mergeCell ref="AJ348:AJ351"/>
    <mergeCell ref="AK348:AK351"/>
    <mergeCell ref="AL348:AL351"/>
    <mergeCell ref="AO348:AO351"/>
    <mergeCell ref="AQ348:AQ351"/>
    <mergeCell ref="AP348:AP351"/>
    <mergeCell ref="AR348:AR351"/>
    <mergeCell ref="AS348:AS351"/>
    <mergeCell ref="AT348:AT351"/>
    <mergeCell ref="AV348:AV351"/>
    <mergeCell ref="AX348:AX351"/>
    <mergeCell ref="AW348:AW351"/>
    <mergeCell ref="S352:S355"/>
    <mergeCell ref="T352:T355"/>
    <mergeCell ref="U352:U355"/>
    <mergeCell ref="V352:V355"/>
    <mergeCell ref="W352:W355"/>
    <mergeCell ref="X352:X355"/>
    <mergeCell ref="Y352:Y355"/>
    <mergeCell ref="Z352:Z355"/>
    <mergeCell ref="AA352:AA355"/>
    <mergeCell ref="AB352:AB355"/>
    <mergeCell ref="AC352:AC355"/>
    <mergeCell ref="AD352:AD355"/>
    <mergeCell ref="AE352:AE355"/>
    <mergeCell ref="AU352:AU355"/>
    <mergeCell ref="AW352:AW355"/>
    <mergeCell ref="N352:N355"/>
    <mergeCell ref="O352:O355"/>
    <mergeCell ref="X356:X359"/>
    <mergeCell ref="Y356:Y359"/>
    <mergeCell ref="Z356:Z359"/>
    <mergeCell ref="AA356:AA359"/>
    <mergeCell ref="AB356:AB359"/>
    <mergeCell ref="AC356:AC359"/>
    <mergeCell ref="AD356:AD359"/>
    <mergeCell ref="AE356:AE359"/>
    <mergeCell ref="AU356:AU359"/>
    <mergeCell ref="AW356:AW359"/>
    <mergeCell ref="N356:N359"/>
    <mergeCell ref="O356:O359"/>
    <mergeCell ref="AY352:AY355"/>
    <mergeCell ref="AM353:AM354"/>
    <mergeCell ref="AF352:AF355"/>
    <mergeCell ref="AG352:AG355"/>
    <mergeCell ref="AH352:AH355"/>
    <mergeCell ref="AI352:AI355"/>
    <mergeCell ref="AJ352:AJ355"/>
    <mergeCell ref="AK352:AK355"/>
    <mergeCell ref="AL352:AL355"/>
    <mergeCell ref="AO352:AO355"/>
    <mergeCell ref="AQ352:AQ355"/>
    <mergeCell ref="AP352:AP355"/>
    <mergeCell ref="AR352:AR355"/>
    <mergeCell ref="AS352:AS355"/>
    <mergeCell ref="AT352:AT355"/>
    <mergeCell ref="AV352:AV355"/>
    <mergeCell ref="AX352:AX355"/>
    <mergeCell ref="P352:P355"/>
    <mergeCell ref="Q352:Q355"/>
    <mergeCell ref="R352:R355"/>
    <mergeCell ref="AC360:AC363"/>
    <mergeCell ref="AD360:AD363"/>
    <mergeCell ref="AE360:AE363"/>
    <mergeCell ref="AU360:AU363"/>
    <mergeCell ref="AW360:AW363"/>
    <mergeCell ref="N360:N363"/>
    <mergeCell ref="O360:O363"/>
    <mergeCell ref="AY356:AY359"/>
    <mergeCell ref="AM357:AM358"/>
    <mergeCell ref="AF356:AF359"/>
    <mergeCell ref="AG356:AG359"/>
    <mergeCell ref="AH356:AH359"/>
    <mergeCell ref="AI356:AI359"/>
    <mergeCell ref="AJ356:AJ359"/>
    <mergeCell ref="AK356:AK359"/>
    <mergeCell ref="AL356:AL359"/>
    <mergeCell ref="AO356:AO359"/>
    <mergeCell ref="AQ356:AQ359"/>
    <mergeCell ref="AP356:AP359"/>
    <mergeCell ref="AR356:AR359"/>
    <mergeCell ref="AS356:AS359"/>
    <mergeCell ref="AT356:AT359"/>
    <mergeCell ref="AV356:AV359"/>
    <mergeCell ref="AX356:AX359"/>
    <mergeCell ref="P356:P359"/>
    <mergeCell ref="Q356:Q359"/>
    <mergeCell ref="R356:R359"/>
    <mergeCell ref="S356:S359"/>
    <mergeCell ref="T356:T359"/>
    <mergeCell ref="U356:U359"/>
    <mergeCell ref="V356:V359"/>
    <mergeCell ref="W356:W359"/>
    <mergeCell ref="N364:N367"/>
    <mergeCell ref="O364:O367"/>
    <mergeCell ref="AY360:AY363"/>
    <mergeCell ref="AM361:AM362"/>
    <mergeCell ref="AF360:AF363"/>
    <mergeCell ref="AG360:AG363"/>
    <mergeCell ref="AH360:AH363"/>
    <mergeCell ref="AI360:AI363"/>
    <mergeCell ref="AJ360:AJ363"/>
    <mergeCell ref="AK360:AK363"/>
    <mergeCell ref="AL360:AL363"/>
    <mergeCell ref="AO360:AO363"/>
    <mergeCell ref="AQ360:AQ363"/>
    <mergeCell ref="AP360:AP363"/>
    <mergeCell ref="AR360:AR363"/>
    <mergeCell ref="AS360:AS363"/>
    <mergeCell ref="AT360:AT363"/>
    <mergeCell ref="AV360:AV363"/>
    <mergeCell ref="AX360:AX363"/>
    <mergeCell ref="P360:P363"/>
    <mergeCell ref="Q360:Q363"/>
    <mergeCell ref="R360:R363"/>
    <mergeCell ref="S360:S363"/>
    <mergeCell ref="T360:T363"/>
    <mergeCell ref="U360:U363"/>
    <mergeCell ref="V360:V363"/>
    <mergeCell ref="W360:W363"/>
    <mergeCell ref="X360:X363"/>
    <mergeCell ref="Y360:Y363"/>
    <mergeCell ref="Z360:Z363"/>
    <mergeCell ref="AA360:AA363"/>
    <mergeCell ref="AB360:AB363"/>
    <mergeCell ref="P364:P367"/>
    <mergeCell ref="Q364:Q367"/>
    <mergeCell ref="R364:R367"/>
    <mergeCell ref="S364:S367"/>
    <mergeCell ref="T364:T367"/>
    <mergeCell ref="U364:U367"/>
    <mergeCell ref="V364:V367"/>
    <mergeCell ref="W364:W367"/>
    <mergeCell ref="X364:X367"/>
    <mergeCell ref="Y364:Y367"/>
    <mergeCell ref="Z364:Z367"/>
    <mergeCell ref="AA364:AA367"/>
    <mergeCell ref="AB364:AB367"/>
    <mergeCell ref="AC364:AC367"/>
    <mergeCell ref="AD364:AD367"/>
    <mergeCell ref="AE364:AE367"/>
    <mergeCell ref="AU364:AU367"/>
    <mergeCell ref="AY364:AY367"/>
    <mergeCell ref="AM365:AM366"/>
    <mergeCell ref="AF364:AF367"/>
    <mergeCell ref="AG364:AG367"/>
    <mergeCell ref="AH364:AH367"/>
    <mergeCell ref="AI364:AI367"/>
    <mergeCell ref="AJ364:AJ367"/>
    <mergeCell ref="AK364:AK367"/>
    <mergeCell ref="AL364:AL367"/>
    <mergeCell ref="AO364:AO367"/>
    <mergeCell ref="AQ364:AQ367"/>
    <mergeCell ref="AP364:AP367"/>
    <mergeCell ref="AR364:AR367"/>
    <mergeCell ref="AS364:AS367"/>
    <mergeCell ref="AT364:AT367"/>
    <mergeCell ref="AV364:AV367"/>
    <mergeCell ref="AX364:AX367"/>
    <mergeCell ref="AW364:AW367"/>
    <mergeCell ref="S368:S371"/>
    <mergeCell ref="T368:T371"/>
    <mergeCell ref="U368:U371"/>
    <mergeCell ref="V368:V371"/>
    <mergeCell ref="W368:W371"/>
    <mergeCell ref="X368:X371"/>
    <mergeCell ref="Y368:Y371"/>
    <mergeCell ref="Z368:Z371"/>
    <mergeCell ref="AA368:AA371"/>
    <mergeCell ref="AB368:AB371"/>
    <mergeCell ref="AC368:AC371"/>
    <mergeCell ref="AD368:AD371"/>
    <mergeCell ref="AE368:AE371"/>
    <mergeCell ref="AU368:AU371"/>
    <mergeCell ref="AW368:AW371"/>
    <mergeCell ref="N368:N371"/>
    <mergeCell ref="O368:O371"/>
    <mergeCell ref="X372:X375"/>
    <mergeCell ref="Y372:Y375"/>
    <mergeCell ref="Z372:Z375"/>
    <mergeCell ref="AA372:AA375"/>
    <mergeCell ref="AB372:AB375"/>
    <mergeCell ref="AC372:AC375"/>
    <mergeCell ref="AD372:AD375"/>
    <mergeCell ref="AE372:AE375"/>
    <mergeCell ref="AU372:AU375"/>
    <mergeCell ref="AW372:AW375"/>
    <mergeCell ref="N372:N375"/>
    <mergeCell ref="O372:O375"/>
    <mergeCell ref="AY368:AY371"/>
    <mergeCell ref="AM369:AM370"/>
    <mergeCell ref="AF368:AF371"/>
    <mergeCell ref="AG368:AG371"/>
    <mergeCell ref="AH368:AH371"/>
    <mergeCell ref="AI368:AI371"/>
    <mergeCell ref="AJ368:AJ371"/>
    <mergeCell ref="AK368:AK371"/>
    <mergeCell ref="AL368:AL371"/>
    <mergeCell ref="AO368:AO371"/>
    <mergeCell ref="AQ368:AQ371"/>
    <mergeCell ref="AP368:AP371"/>
    <mergeCell ref="AR368:AR371"/>
    <mergeCell ref="AS368:AS371"/>
    <mergeCell ref="AT368:AT371"/>
    <mergeCell ref="AV368:AV371"/>
    <mergeCell ref="AX368:AX371"/>
    <mergeCell ref="P368:P371"/>
    <mergeCell ref="Q368:Q371"/>
    <mergeCell ref="R368:R371"/>
    <mergeCell ref="AC376:AC379"/>
    <mergeCell ref="AD376:AD379"/>
    <mergeCell ref="AE376:AE379"/>
    <mergeCell ref="AU376:AU379"/>
    <mergeCell ref="AW376:AW379"/>
    <mergeCell ref="N376:N379"/>
    <mergeCell ref="O376:O379"/>
    <mergeCell ref="AY372:AY375"/>
    <mergeCell ref="AM373:AM374"/>
    <mergeCell ref="AF372:AF375"/>
    <mergeCell ref="AG372:AG375"/>
    <mergeCell ref="AH372:AH375"/>
    <mergeCell ref="AI372:AI375"/>
    <mergeCell ref="AJ372:AJ375"/>
    <mergeCell ref="AK372:AK375"/>
    <mergeCell ref="AL372:AL375"/>
    <mergeCell ref="AO372:AO375"/>
    <mergeCell ref="AQ372:AQ375"/>
    <mergeCell ref="AP372:AP375"/>
    <mergeCell ref="AR372:AR375"/>
    <mergeCell ref="AS372:AS375"/>
    <mergeCell ref="AT372:AT375"/>
    <mergeCell ref="AV372:AV375"/>
    <mergeCell ref="AX372:AX375"/>
    <mergeCell ref="P372:P375"/>
    <mergeCell ref="Q372:Q375"/>
    <mergeCell ref="R372:R375"/>
    <mergeCell ref="S372:S375"/>
    <mergeCell ref="T372:T375"/>
    <mergeCell ref="U372:U375"/>
    <mergeCell ref="V372:V375"/>
    <mergeCell ref="W372:W375"/>
    <mergeCell ref="N380:N383"/>
    <mergeCell ref="O380:O383"/>
    <mergeCell ref="AY376:AY379"/>
    <mergeCell ref="AM377:AM378"/>
    <mergeCell ref="AF376:AF379"/>
    <mergeCell ref="AG376:AG379"/>
    <mergeCell ref="AH376:AH379"/>
    <mergeCell ref="AI376:AI379"/>
    <mergeCell ref="AJ376:AJ379"/>
    <mergeCell ref="AK376:AK379"/>
    <mergeCell ref="AL376:AL379"/>
    <mergeCell ref="AO376:AO379"/>
    <mergeCell ref="AQ376:AQ379"/>
    <mergeCell ref="AP376:AP379"/>
    <mergeCell ref="AR376:AR379"/>
    <mergeCell ref="AS376:AS379"/>
    <mergeCell ref="AT376:AT379"/>
    <mergeCell ref="AV376:AV379"/>
    <mergeCell ref="AX376:AX379"/>
    <mergeCell ref="P376:P379"/>
    <mergeCell ref="Q376:Q379"/>
    <mergeCell ref="R376:R379"/>
    <mergeCell ref="S376:S379"/>
    <mergeCell ref="T376:T379"/>
    <mergeCell ref="U376:U379"/>
    <mergeCell ref="V376:V379"/>
    <mergeCell ref="W376:W379"/>
    <mergeCell ref="X376:X379"/>
    <mergeCell ref="Y376:Y379"/>
    <mergeCell ref="Z376:Z379"/>
    <mergeCell ref="AA376:AA379"/>
    <mergeCell ref="AB376:AB379"/>
    <mergeCell ref="P380:P383"/>
    <mergeCell ref="Q380:Q383"/>
    <mergeCell ref="R380:R383"/>
    <mergeCell ref="S380:S383"/>
    <mergeCell ref="T380:T383"/>
    <mergeCell ref="U380:U383"/>
    <mergeCell ref="V380:V383"/>
    <mergeCell ref="W380:W383"/>
    <mergeCell ref="X380:X383"/>
    <mergeCell ref="Y380:Y383"/>
    <mergeCell ref="Z380:Z383"/>
    <mergeCell ref="AA380:AA383"/>
    <mergeCell ref="AB380:AB383"/>
    <mergeCell ref="AC380:AC383"/>
    <mergeCell ref="AD380:AD383"/>
    <mergeCell ref="AE380:AE383"/>
    <mergeCell ref="AU380:AU383"/>
    <mergeCell ref="AY380:AY383"/>
    <mergeCell ref="AM381:AM382"/>
    <mergeCell ref="AF380:AF383"/>
    <mergeCell ref="AG380:AG383"/>
    <mergeCell ref="AH380:AH383"/>
    <mergeCell ref="AI380:AI383"/>
    <mergeCell ref="AJ380:AJ383"/>
    <mergeCell ref="AK380:AK383"/>
    <mergeCell ref="AL380:AL383"/>
    <mergeCell ref="AO380:AO383"/>
    <mergeCell ref="AQ380:AQ383"/>
    <mergeCell ref="AP380:AP383"/>
    <mergeCell ref="AR380:AR383"/>
    <mergeCell ref="AS380:AS383"/>
    <mergeCell ref="AT380:AT383"/>
    <mergeCell ref="AV380:AV383"/>
    <mergeCell ref="AX380:AX383"/>
    <mergeCell ref="AW380:AW383"/>
    <mergeCell ref="S384:S387"/>
    <mergeCell ref="T384:T387"/>
    <mergeCell ref="U384:U387"/>
    <mergeCell ref="V384:V387"/>
    <mergeCell ref="W384:W387"/>
    <mergeCell ref="X384:X387"/>
    <mergeCell ref="Y384:Y387"/>
    <mergeCell ref="Z384:Z387"/>
    <mergeCell ref="AA384:AA387"/>
    <mergeCell ref="AB384:AB387"/>
    <mergeCell ref="AC384:AC387"/>
    <mergeCell ref="AD384:AD387"/>
    <mergeCell ref="AE384:AE387"/>
    <mergeCell ref="AU384:AU387"/>
    <mergeCell ref="AW384:AW387"/>
    <mergeCell ref="N384:N387"/>
    <mergeCell ref="O384:O387"/>
    <mergeCell ref="X388:X391"/>
    <mergeCell ref="Y388:Y391"/>
    <mergeCell ref="Z388:Z391"/>
    <mergeCell ref="AA388:AA391"/>
    <mergeCell ref="AB388:AB391"/>
    <mergeCell ref="AC388:AC391"/>
    <mergeCell ref="AD388:AD391"/>
    <mergeCell ref="AE388:AE391"/>
    <mergeCell ref="AU388:AU391"/>
    <mergeCell ref="AW388:AW391"/>
    <mergeCell ref="N388:N391"/>
    <mergeCell ref="O388:O391"/>
    <mergeCell ref="AY384:AY387"/>
    <mergeCell ref="AM385:AM386"/>
    <mergeCell ref="AF384:AF387"/>
    <mergeCell ref="AG384:AG387"/>
    <mergeCell ref="AH384:AH387"/>
    <mergeCell ref="AI384:AI387"/>
    <mergeCell ref="AJ384:AJ387"/>
    <mergeCell ref="AK384:AK387"/>
    <mergeCell ref="AL384:AL387"/>
    <mergeCell ref="AO384:AO387"/>
    <mergeCell ref="AQ384:AQ387"/>
    <mergeCell ref="AP384:AP387"/>
    <mergeCell ref="AR384:AR387"/>
    <mergeCell ref="AS384:AS387"/>
    <mergeCell ref="AT384:AT387"/>
    <mergeCell ref="AV384:AV387"/>
    <mergeCell ref="AX384:AX387"/>
    <mergeCell ref="P384:P387"/>
    <mergeCell ref="Q384:Q387"/>
    <mergeCell ref="R384:R387"/>
    <mergeCell ref="AC392:AC395"/>
    <mergeCell ref="AD392:AD395"/>
    <mergeCell ref="AE392:AE395"/>
    <mergeCell ref="AU392:AU395"/>
    <mergeCell ref="AW392:AW395"/>
    <mergeCell ref="N392:N395"/>
    <mergeCell ref="O392:O395"/>
    <mergeCell ref="AY388:AY391"/>
    <mergeCell ref="AM389:AM390"/>
    <mergeCell ref="AF388:AF391"/>
    <mergeCell ref="AG388:AG391"/>
    <mergeCell ref="AH388:AH391"/>
    <mergeCell ref="AI388:AI391"/>
    <mergeCell ref="AJ388:AJ391"/>
    <mergeCell ref="AK388:AK391"/>
    <mergeCell ref="AL388:AL391"/>
    <mergeCell ref="AO388:AO391"/>
    <mergeCell ref="AQ388:AQ391"/>
    <mergeCell ref="AP388:AP391"/>
    <mergeCell ref="AR388:AR391"/>
    <mergeCell ref="AS388:AS391"/>
    <mergeCell ref="AT388:AT391"/>
    <mergeCell ref="AV388:AV391"/>
    <mergeCell ref="AX388:AX391"/>
    <mergeCell ref="P388:P391"/>
    <mergeCell ref="Q388:Q391"/>
    <mergeCell ref="R388:R391"/>
    <mergeCell ref="S388:S391"/>
    <mergeCell ref="T388:T391"/>
    <mergeCell ref="U388:U391"/>
    <mergeCell ref="V388:V391"/>
    <mergeCell ref="W388:W391"/>
    <mergeCell ref="N396:N399"/>
    <mergeCell ref="O396:O399"/>
    <mergeCell ref="AY392:AY395"/>
    <mergeCell ref="AM393:AM394"/>
    <mergeCell ref="AF392:AF395"/>
    <mergeCell ref="AG392:AG395"/>
    <mergeCell ref="AH392:AH395"/>
    <mergeCell ref="AI392:AI395"/>
    <mergeCell ref="AJ392:AJ395"/>
    <mergeCell ref="AK392:AK395"/>
    <mergeCell ref="AL392:AL395"/>
    <mergeCell ref="AO392:AO395"/>
    <mergeCell ref="AQ392:AQ395"/>
    <mergeCell ref="AP392:AP395"/>
    <mergeCell ref="AR392:AR395"/>
    <mergeCell ref="AS392:AS395"/>
    <mergeCell ref="AT392:AT395"/>
    <mergeCell ref="AV392:AV395"/>
    <mergeCell ref="AX392:AX395"/>
    <mergeCell ref="P392:P395"/>
    <mergeCell ref="Q392:Q395"/>
    <mergeCell ref="R392:R395"/>
    <mergeCell ref="S392:S395"/>
    <mergeCell ref="T392:T395"/>
    <mergeCell ref="U392:U395"/>
    <mergeCell ref="V392:V395"/>
    <mergeCell ref="W392:W395"/>
    <mergeCell ref="X392:X395"/>
    <mergeCell ref="Y392:Y395"/>
    <mergeCell ref="Z392:Z395"/>
    <mergeCell ref="AA392:AA395"/>
    <mergeCell ref="AB392:AB395"/>
    <mergeCell ref="Q396:Q399"/>
    <mergeCell ref="R396:R399"/>
    <mergeCell ref="S396:S399"/>
    <mergeCell ref="T396:T399"/>
    <mergeCell ref="U396:U399"/>
    <mergeCell ref="V396:V399"/>
    <mergeCell ref="W396:W399"/>
    <mergeCell ref="X396:X399"/>
    <mergeCell ref="Y396:Y399"/>
    <mergeCell ref="Z396:Z399"/>
    <mergeCell ref="AA396:AA399"/>
    <mergeCell ref="AB396:AB399"/>
    <mergeCell ref="AC396:AC399"/>
    <mergeCell ref="AD396:AD399"/>
    <mergeCell ref="AE396:AE399"/>
    <mergeCell ref="AU396:AU399"/>
    <mergeCell ref="AW396:AW399"/>
    <mergeCell ref="Q400:Q403"/>
    <mergeCell ref="R400:R403"/>
    <mergeCell ref="S400:S403"/>
    <mergeCell ref="T400:T403"/>
    <mergeCell ref="U400:U403"/>
    <mergeCell ref="V400:V403"/>
    <mergeCell ref="W400:W403"/>
    <mergeCell ref="X400:X403"/>
    <mergeCell ref="Y400:Y403"/>
    <mergeCell ref="AE400:AE403"/>
    <mergeCell ref="AU400:AU403"/>
    <mergeCell ref="AW400:AW403"/>
    <mergeCell ref="N400:N403"/>
    <mergeCell ref="O400:O403"/>
    <mergeCell ref="AY396:AY399"/>
    <mergeCell ref="AM397:AM398"/>
    <mergeCell ref="AF396:AF399"/>
    <mergeCell ref="AG396:AG399"/>
    <mergeCell ref="AH396:AH399"/>
    <mergeCell ref="AI396:AI399"/>
    <mergeCell ref="AJ396:AJ399"/>
    <mergeCell ref="AK396:AK399"/>
    <mergeCell ref="AL396:AL399"/>
    <mergeCell ref="AO396:AO399"/>
    <mergeCell ref="AQ396:AQ399"/>
    <mergeCell ref="AP396:AP399"/>
    <mergeCell ref="AR396:AR399"/>
    <mergeCell ref="AS396:AS399"/>
    <mergeCell ref="AT396:AT399"/>
    <mergeCell ref="AV396:AV399"/>
    <mergeCell ref="AX396:AX399"/>
    <mergeCell ref="P396:P399"/>
    <mergeCell ref="P404:P407"/>
    <mergeCell ref="Q404:Q407"/>
    <mergeCell ref="R404:R407"/>
    <mergeCell ref="S404:S407"/>
    <mergeCell ref="T404:T407"/>
    <mergeCell ref="U404:U407"/>
    <mergeCell ref="V404:V407"/>
    <mergeCell ref="W404:W407"/>
    <mergeCell ref="X404:X407"/>
    <mergeCell ref="Y404:Y407"/>
    <mergeCell ref="AU404:AU407"/>
    <mergeCell ref="AW404:AW407"/>
    <mergeCell ref="N404:N407"/>
    <mergeCell ref="O404:O407"/>
    <mergeCell ref="AY400:AY403"/>
    <mergeCell ref="AM401:AM402"/>
    <mergeCell ref="AF400:AF403"/>
    <mergeCell ref="AG400:AG403"/>
    <mergeCell ref="AH400:AH403"/>
    <mergeCell ref="AI400:AI403"/>
    <mergeCell ref="AJ400:AJ403"/>
    <mergeCell ref="AK400:AK403"/>
    <mergeCell ref="AL400:AL403"/>
    <mergeCell ref="AO400:AO403"/>
    <mergeCell ref="AQ400:AQ403"/>
    <mergeCell ref="AP400:AP403"/>
    <mergeCell ref="AR400:AR403"/>
    <mergeCell ref="AS400:AS403"/>
    <mergeCell ref="AT400:AT403"/>
    <mergeCell ref="AV400:AV403"/>
    <mergeCell ref="AX400:AX403"/>
    <mergeCell ref="P400:P403"/>
    <mergeCell ref="AY404:AY407"/>
    <mergeCell ref="AM405:AM406"/>
    <mergeCell ref="AF404:AF407"/>
    <mergeCell ref="AG404:AG407"/>
    <mergeCell ref="AH404:AH407"/>
    <mergeCell ref="AI404:AI407"/>
    <mergeCell ref="AJ404:AJ407"/>
    <mergeCell ref="AK404:AK407"/>
    <mergeCell ref="AL404:AL407"/>
    <mergeCell ref="AO404:AO407"/>
    <mergeCell ref="AQ404:AQ407"/>
    <mergeCell ref="AP404:AP407"/>
    <mergeCell ref="AR404:AR407"/>
    <mergeCell ref="AS404:AS407"/>
    <mergeCell ref="AT404:AT407"/>
    <mergeCell ref="AV404:AV407"/>
    <mergeCell ref="AX404:AX407"/>
    <mergeCell ref="P408:P411"/>
    <mergeCell ref="Q408:Q411"/>
    <mergeCell ref="R408:R411"/>
    <mergeCell ref="S408:S411"/>
    <mergeCell ref="T408:T411"/>
    <mergeCell ref="U408:U411"/>
    <mergeCell ref="V408:V411"/>
    <mergeCell ref="W408:W411"/>
    <mergeCell ref="X408:X411"/>
    <mergeCell ref="Y408:Y411"/>
    <mergeCell ref="Z408:Z411"/>
    <mergeCell ref="AA408:AA411"/>
    <mergeCell ref="AB408:AB411"/>
    <mergeCell ref="AC408:AC411"/>
    <mergeCell ref="AU408:AU411"/>
    <mergeCell ref="AW408:AW411"/>
    <mergeCell ref="N408:N411"/>
    <mergeCell ref="O408:O411"/>
    <mergeCell ref="AY408:AY411"/>
    <mergeCell ref="AM409:AM410"/>
    <mergeCell ref="AF408:AF411"/>
    <mergeCell ref="AG408:AG411"/>
    <mergeCell ref="AH408:AH411"/>
    <mergeCell ref="AI408:AI411"/>
    <mergeCell ref="AJ408:AJ411"/>
    <mergeCell ref="AK408:AK411"/>
    <mergeCell ref="AL408:AL411"/>
    <mergeCell ref="AO408:AO411"/>
    <mergeCell ref="AQ408:AQ411"/>
    <mergeCell ref="AP408:AP411"/>
    <mergeCell ref="AR408:AR411"/>
    <mergeCell ref="AS408:AS411"/>
    <mergeCell ref="AT408:AT411"/>
    <mergeCell ref="AV408:AV411"/>
    <mergeCell ref="AX408:AX411"/>
    <mergeCell ref="B24:F27"/>
    <mergeCell ref="G24:G27"/>
    <mergeCell ref="H24:H27"/>
    <mergeCell ref="I24:I27"/>
    <mergeCell ref="J24:J27"/>
    <mergeCell ref="K24:K27"/>
    <mergeCell ref="L24:L27"/>
    <mergeCell ref="M24:M27"/>
    <mergeCell ref="B28:F31"/>
    <mergeCell ref="G28:G31"/>
    <mergeCell ref="H28:H31"/>
    <mergeCell ref="I28:I31"/>
    <mergeCell ref="J28:J31"/>
    <mergeCell ref="K28:K31"/>
    <mergeCell ref="L28:L31"/>
    <mergeCell ref="M28:M31"/>
    <mergeCell ref="B32:F35"/>
    <mergeCell ref="G32:G35"/>
    <mergeCell ref="H32:H35"/>
    <mergeCell ref="I32:I35"/>
    <mergeCell ref="J32:J35"/>
    <mergeCell ref="K32:K35"/>
    <mergeCell ref="L32:L35"/>
    <mergeCell ref="M32:M35"/>
    <mergeCell ref="B36:F39"/>
    <mergeCell ref="G36:G39"/>
    <mergeCell ref="H36:H39"/>
    <mergeCell ref="I36:I39"/>
    <mergeCell ref="J36:J39"/>
    <mergeCell ref="K36:K39"/>
    <mergeCell ref="L36:L39"/>
    <mergeCell ref="M36:M39"/>
    <mergeCell ref="B40:F43"/>
    <mergeCell ref="G40:G43"/>
    <mergeCell ref="H40:H43"/>
    <mergeCell ref="I40:I43"/>
    <mergeCell ref="J40:J43"/>
    <mergeCell ref="K40:K43"/>
    <mergeCell ref="L40:L43"/>
    <mergeCell ref="M40:M43"/>
    <mergeCell ref="B44:F47"/>
    <mergeCell ref="G44:G47"/>
    <mergeCell ref="H44:H47"/>
    <mergeCell ref="I44:I47"/>
    <mergeCell ref="J44:J47"/>
    <mergeCell ref="K44:K47"/>
    <mergeCell ref="L44:L47"/>
    <mergeCell ref="M44:M47"/>
    <mergeCell ref="B48:F51"/>
    <mergeCell ref="G48:G51"/>
    <mergeCell ref="H48:H51"/>
    <mergeCell ref="I48:I51"/>
    <mergeCell ref="J48:J51"/>
    <mergeCell ref="K48:K51"/>
    <mergeCell ref="L48:L51"/>
    <mergeCell ref="M48:M51"/>
    <mergeCell ref="B52:F55"/>
    <mergeCell ref="G52:G55"/>
    <mergeCell ref="H52:H55"/>
    <mergeCell ref="I52:I55"/>
    <mergeCell ref="J52:J55"/>
    <mergeCell ref="K52:K55"/>
    <mergeCell ref="L52:L55"/>
    <mergeCell ref="M52:M55"/>
    <mergeCell ref="B56:F59"/>
    <mergeCell ref="G56:G59"/>
    <mergeCell ref="H56:H59"/>
    <mergeCell ref="I56:I59"/>
    <mergeCell ref="J56:J59"/>
    <mergeCell ref="K56:K59"/>
    <mergeCell ref="L56:L59"/>
    <mergeCell ref="M56:M59"/>
    <mergeCell ref="B60:F63"/>
    <mergeCell ref="G60:G63"/>
    <mergeCell ref="H60:H63"/>
    <mergeCell ref="I60:I63"/>
    <mergeCell ref="J60:J63"/>
    <mergeCell ref="K60:K63"/>
    <mergeCell ref="L60:L63"/>
    <mergeCell ref="M60:M63"/>
    <mergeCell ref="B64:F67"/>
    <mergeCell ref="G64:G67"/>
    <mergeCell ref="H64:H67"/>
    <mergeCell ref="I64:I67"/>
    <mergeCell ref="J64:J67"/>
    <mergeCell ref="K64:K67"/>
    <mergeCell ref="L64:L67"/>
    <mergeCell ref="M64:M67"/>
    <mergeCell ref="B68:F71"/>
    <mergeCell ref="G68:G71"/>
    <mergeCell ref="H68:H71"/>
    <mergeCell ref="I68:I71"/>
    <mergeCell ref="J68:J71"/>
    <mergeCell ref="K68:K71"/>
    <mergeCell ref="L68:L71"/>
    <mergeCell ref="M68:M71"/>
    <mergeCell ref="B72:F75"/>
    <mergeCell ref="G72:G75"/>
    <mergeCell ref="H72:H75"/>
    <mergeCell ref="I72:I75"/>
    <mergeCell ref="J72:J75"/>
    <mergeCell ref="K72:K75"/>
    <mergeCell ref="L72:L75"/>
    <mergeCell ref="M72:M75"/>
    <mergeCell ref="B76:F79"/>
    <mergeCell ref="G76:G79"/>
    <mergeCell ref="H76:H79"/>
    <mergeCell ref="I76:I79"/>
    <mergeCell ref="J76:J79"/>
    <mergeCell ref="K76:K79"/>
    <mergeCell ref="L76:L79"/>
    <mergeCell ref="M76:M79"/>
    <mergeCell ref="B80:F83"/>
    <mergeCell ref="G80:G83"/>
    <mergeCell ref="H80:H83"/>
    <mergeCell ref="I80:I83"/>
    <mergeCell ref="J80:J83"/>
    <mergeCell ref="K80:K83"/>
    <mergeCell ref="L80:L83"/>
    <mergeCell ref="M80:M83"/>
    <mergeCell ref="B84:F87"/>
    <mergeCell ref="G84:G87"/>
    <mergeCell ref="H84:H87"/>
    <mergeCell ref="I84:I87"/>
    <mergeCell ref="J84:J87"/>
    <mergeCell ref="K84:K87"/>
    <mergeCell ref="L84:L87"/>
    <mergeCell ref="M84:M87"/>
    <mergeCell ref="B88:F91"/>
    <mergeCell ref="G88:G91"/>
    <mergeCell ref="H88:H91"/>
    <mergeCell ref="I88:I91"/>
    <mergeCell ref="J88:J91"/>
    <mergeCell ref="K88:K91"/>
    <mergeCell ref="L88:L91"/>
    <mergeCell ref="M88:M91"/>
    <mergeCell ref="B92:F95"/>
    <mergeCell ref="G92:G95"/>
    <mergeCell ref="H92:H95"/>
    <mergeCell ref="I92:I95"/>
    <mergeCell ref="J92:J95"/>
    <mergeCell ref="K92:K95"/>
    <mergeCell ref="L92:L95"/>
    <mergeCell ref="M92:M95"/>
    <mergeCell ref="B96:F99"/>
    <mergeCell ref="G96:G99"/>
    <mergeCell ref="H96:H99"/>
    <mergeCell ref="I96:I99"/>
    <mergeCell ref="J96:J99"/>
    <mergeCell ref="K96:K99"/>
    <mergeCell ref="L96:L99"/>
    <mergeCell ref="M96:M99"/>
    <mergeCell ref="B100:F103"/>
    <mergeCell ref="G100:G103"/>
    <mergeCell ref="H100:H103"/>
    <mergeCell ref="I100:I103"/>
    <mergeCell ref="J100:J103"/>
    <mergeCell ref="K100:K103"/>
    <mergeCell ref="L100:L103"/>
    <mergeCell ref="M100:M103"/>
    <mergeCell ref="B104:F107"/>
    <mergeCell ref="G104:G107"/>
    <mergeCell ref="H104:H107"/>
    <mergeCell ref="I104:I107"/>
    <mergeCell ref="J104:J107"/>
    <mergeCell ref="K104:K107"/>
    <mergeCell ref="L104:L107"/>
    <mergeCell ref="M104:M107"/>
    <mergeCell ref="B108:F111"/>
    <mergeCell ref="G108:G111"/>
    <mergeCell ref="H108:H111"/>
    <mergeCell ref="I108:I111"/>
    <mergeCell ref="J108:J111"/>
    <mergeCell ref="K108:K111"/>
    <mergeCell ref="L108:L111"/>
    <mergeCell ref="M108:M111"/>
    <mergeCell ref="B112:F115"/>
    <mergeCell ref="G112:G115"/>
    <mergeCell ref="H112:H115"/>
    <mergeCell ref="I112:I115"/>
    <mergeCell ref="J112:J115"/>
    <mergeCell ref="K112:K115"/>
    <mergeCell ref="L112:L115"/>
    <mergeCell ref="M112:M115"/>
    <mergeCell ref="B116:F119"/>
    <mergeCell ref="G116:G119"/>
    <mergeCell ref="H116:H119"/>
    <mergeCell ref="I116:I119"/>
    <mergeCell ref="J116:J119"/>
    <mergeCell ref="K116:K119"/>
    <mergeCell ref="L116:L119"/>
    <mergeCell ref="M116:M119"/>
    <mergeCell ref="B120:F123"/>
    <mergeCell ref="G120:G123"/>
    <mergeCell ref="H120:H123"/>
    <mergeCell ref="I120:I123"/>
    <mergeCell ref="J120:J123"/>
    <mergeCell ref="K120:K123"/>
    <mergeCell ref="L120:L123"/>
    <mergeCell ref="M120:M123"/>
    <mergeCell ref="B124:F127"/>
    <mergeCell ref="G124:G127"/>
    <mergeCell ref="H124:H127"/>
    <mergeCell ref="I124:I127"/>
    <mergeCell ref="J124:J127"/>
    <mergeCell ref="K124:K127"/>
    <mergeCell ref="L124:L127"/>
    <mergeCell ref="M124:M127"/>
    <mergeCell ref="B128:F131"/>
    <mergeCell ref="G128:G131"/>
    <mergeCell ref="H128:H131"/>
    <mergeCell ref="I128:I131"/>
    <mergeCell ref="J128:J131"/>
    <mergeCell ref="K128:K131"/>
    <mergeCell ref="L128:L131"/>
    <mergeCell ref="M128:M131"/>
    <mergeCell ref="B132:F135"/>
    <mergeCell ref="G132:G135"/>
    <mergeCell ref="H132:H135"/>
    <mergeCell ref="I132:I135"/>
    <mergeCell ref="J132:J135"/>
    <mergeCell ref="K132:K135"/>
    <mergeCell ref="L132:L135"/>
    <mergeCell ref="M132:M135"/>
    <mergeCell ref="B136:F139"/>
    <mergeCell ref="G136:G139"/>
    <mergeCell ref="H136:H139"/>
    <mergeCell ref="I136:I139"/>
    <mergeCell ref="J136:J139"/>
    <mergeCell ref="K136:K139"/>
    <mergeCell ref="L136:L139"/>
    <mergeCell ref="M136:M139"/>
    <mergeCell ref="B140:F143"/>
    <mergeCell ref="G140:G143"/>
    <mergeCell ref="H140:H143"/>
    <mergeCell ref="I140:I143"/>
    <mergeCell ref="J140:J143"/>
    <mergeCell ref="K140:K143"/>
    <mergeCell ref="L140:L143"/>
    <mergeCell ref="M140:M143"/>
    <mergeCell ref="B144:F147"/>
    <mergeCell ref="G144:G147"/>
    <mergeCell ref="H144:H147"/>
    <mergeCell ref="I144:I147"/>
    <mergeCell ref="J144:J147"/>
    <mergeCell ref="K144:K147"/>
    <mergeCell ref="L144:L147"/>
    <mergeCell ref="M144:M147"/>
    <mergeCell ref="B148:F151"/>
    <mergeCell ref="G148:G151"/>
    <mergeCell ref="H148:H151"/>
    <mergeCell ref="I148:I151"/>
    <mergeCell ref="J148:J151"/>
    <mergeCell ref="K148:K151"/>
    <mergeCell ref="L148:L151"/>
    <mergeCell ref="M148:M151"/>
    <mergeCell ref="B152:F155"/>
    <mergeCell ref="G152:G155"/>
    <mergeCell ref="H152:H155"/>
    <mergeCell ref="I152:I155"/>
    <mergeCell ref="J152:J155"/>
    <mergeCell ref="K152:K155"/>
    <mergeCell ref="L152:L155"/>
    <mergeCell ref="M152:M155"/>
    <mergeCell ref="B156:F159"/>
    <mergeCell ref="G156:G159"/>
    <mergeCell ref="H156:H159"/>
    <mergeCell ref="I156:I159"/>
    <mergeCell ref="J156:J159"/>
    <mergeCell ref="K156:K159"/>
    <mergeCell ref="L156:L159"/>
    <mergeCell ref="M156:M159"/>
    <mergeCell ref="B160:F163"/>
    <mergeCell ref="G160:G163"/>
    <mergeCell ref="H160:H163"/>
    <mergeCell ref="I160:I163"/>
    <mergeCell ref="J160:J163"/>
    <mergeCell ref="K160:K163"/>
    <mergeCell ref="L160:L163"/>
    <mergeCell ref="M160:M163"/>
    <mergeCell ref="B164:F167"/>
    <mergeCell ref="G164:G167"/>
    <mergeCell ref="H164:H167"/>
    <mergeCell ref="I164:I167"/>
    <mergeCell ref="J164:J167"/>
    <mergeCell ref="K164:K167"/>
    <mergeCell ref="L164:L167"/>
    <mergeCell ref="M164:M167"/>
    <mergeCell ref="B168:F171"/>
    <mergeCell ref="G168:G171"/>
    <mergeCell ref="H168:H171"/>
    <mergeCell ref="I168:I171"/>
    <mergeCell ref="J168:J171"/>
    <mergeCell ref="K168:K171"/>
    <mergeCell ref="L168:L171"/>
    <mergeCell ref="M168:M171"/>
    <mergeCell ref="B172:F175"/>
    <mergeCell ref="G172:G175"/>
    <mergeCell ref="H172:H175"/>
    <mergeCell ref="I172:I175"/>
    <mergeCell ref="J172:J175"/>
    <mergeCell ref="K172:K175"/>
    <mergeCell ref="L172:L175"/>
    <mergeCell ref="M172:M175"/>
    <mergeCell ref="B176:F179"/>
    <mergeCell ref="G176:G179"/>
    <mergeCell ref="H176:H179"/>
    <mergeCell ref="I176:I179"/>
    <mergeCell ref="J176:J179"/>
    <mergeCell ref="K176:K179"/>
    <mergeCell ref="L176:L179"/>
    <mergeCell ref="M176:M179"/>
    <mergeCell ref="B180:F183"/>
    <mergeCell ref="G180:G183"/>
    <mergeCell ref="H180:H183"/>
    <mergeCell ref="I180:I183"/>
    <mergeCell ref="J180:J183"/>
    <mergeCell ref="K180:K183"/>
    <mergeCell ref="L180:L183"/>
    <mergeCell ref="M180:M183"/>
    <mergeCell ref="B184:F187"/>
    <mergeCell ref="G184:G187"/>
    <mergeCell ref="H184:H187"/>
    <mergeCell ref="I184:I187"/>
    <mergeCell ref="J184:J187"/>
    <mergeCell ref="K184:K187"/>
    <mergeCell ref="L184:L187"/>
    <mergeCell ref="M184:M187"/>
    <mergeCell ref="B188:F191"/>
    <mergeCell ref="G188:G191"/>
    <mergeCell ref="H188:H191"/>
    <mergeCell ref="I188:I191"/>
    <mergeCell ref="J188:J191"/>
    <mergeCell ref="K188:K191"/>
    <mergeCell ref="L188:L191"/>
    <mergeCell ref="M188:M191"/>
    <mergeCell ref="B192:F195"/>
    <mergeCell ref="G192:G195"/>
    <mergeCell ref="H192:H195"/>
    <mergeCell ref="I192:I195"/>
    <mergeCell ref="J192:J195"/>
    <mergeCell ref="K192:K195"/>
    <mergeCell ref="L192:L195"/>
    <mergeCell ref="M192:M195"/>
    <mergeCell ref="B196:F199"/>
    <mergeCell ref="G196:G199"/>
    <mergeCell ref="H196:H199"/>
    <mergeCell ref="I196:I199"/>
    <mergeCell ref="J196:J199"/>
    <mergeCell ref="K196:K199"/>
    <mergeCell ref="L196:L199"/>
    <mergeCell ref="M196:M199"/>
    <mergeCell ref="B200:F203"/>
    <mergeCell ref="G200:G203"/>
    <mergeCell ref="H200:H203"/>
    <mergeCell ref="I200:I203"/>
    <mergeCell ref="J200:J203"/>
    <mergeCell ref="K200:K203"/>
    <mergeCell ref="L200:L203"/>
    <mergeCell ref="M200:M203"/>
    <mergeCell ref="B204:F207"/>
    <mergeCell ref="G204:G207"/>
    <mergeCell ref="H204:H207"/>
    <mergeCell ref="I204:I207"/>
    <mergeCell ref="J204:J207"/>
    <mergeCell ref="K204:K207"/>
    <mergeCell ref="L204:L207"/>
    <mergeCell ref="M204:M207"/>
    <mergeCell ref="B208:F211"/>
    <mergeCell ref="G208:G211"/>
    <mergeCell ref="H208:H211"/>
    <mergeCell ref="I208:I211"/>
    <mergeCell ref="J208:J211"/>
    <mergeCell ref="K208:K211"/>
    <mergeCell ref="L208:L211"/>
    <mergeCell ref="M208:M211"/>
    <mergeCell ref="B212:F215"/>
    <mergeCell ref="G212:G215"/>
    <mergeCell ref="H212:H215"/>
    <mergeCell ref="I212:I215"/>
    <mergeCell ref="J212:J215"/>
    <mergeCell ref="K212:K215"/>
    <mergeCell ref="L212:L215"/>
    <mergeCell ref="M212:M215"/>
    <mergeCell ref="B216:F219"/>
    <mergeCell ref="G216:G219"/>
    <mergeCell ref="H216:H219"/>
    <mergeCell ref="I216:I219"/>
    <mergeCell ref="J216:J219"/>
    <mergeCell ref="K216:K219"/>
    <mergeCell ref="L216:L219"/>
    <mergeCell ref="M216:M219"/>
    <mergeCell ref="B220:F223"/>
    <mergeCell ref="G220:G223"/>
    <mergeCell ref="H220:H223"/>
    <mergeCell ref="I220:I223"/>
    <mergeCell ref="J220:J223"/>
    <mergeCell ref="K220:K223"/>
    <mergeCell ref="L220:L223"/>
    <mergeCell ref="M220:M223"/>
    <mergeCell ref="B224:F227"/>
    <mergeCell ref="G224:G227"/>
    <mergeCell ref="H224:H227"/>
    <mergeCell ref="I224:I227"/>
    <mergeCell ref="J224:J227"/>
    <mergeCell ref="K224:K227"/>
    <mergeCell ref="L224:L227"/>
    <mergeCell ref="M224:M227"/>
    <mergeCell ref="B228:F231"/>
    <mergeCell ref="G228:G231"/>
    <mergeCell ref="H228:H231"/>
    <mergeCell ref="I228:I231"/>
    <mergeCell ref="J228:J231"/>
    <mergeCell ref="K228:K231"/>
    <mergeCell ref="L228:L231"/>
    <mergeCell ref="M228:M231"/>
    <mergeCell ref="B232:F235"/>
    <mergeCell ref="G232:G235"/>
    <mergeCell ref="H232:H235"/>
    <mergeCell ref="I232:I235"/>
    <mergeCell ref="J232:J235"/>
    <mergeCell ref="K232:K235"/>
    <mergeCell ref="L232:L235"/>
    <mergeCell ref="M232:M235"/>
    <mergeCell ref="B236:F239"/>
    <mergeCell ref="G236:G239"/>
    <mergeCell ref="H236:H239"/>
    <mergeCell ref="I236:I239"/>
    <mergeCell ref="J236:J239"/>
    <mergeCell ref="K236:K239"/>
    <mergeCell ref="L236:L239"/>
    <mergeCell ref="M236:M239"/>
    <mergeCell ref="B240:F243"/>
    <mergeCell ref="G240:G243"/>
    <mergeCell ref="H240:H243"/>
    <mergeCell ref="I240:I243"/>
    <mergeCell ref="J240:J243"/>
    <mergeCell ref="K240:K243"/>
    <mergeCell ref="L240:L243"/>
    <mergeCell ref="M240:M243"/>
    <mergeCell ref="B244:F247"/>
    <mergeCell ref="G244:G247"/>
    <mergeCell ref="H244:H247"/>
    <mergeCell ref="I244:I247"/>
    <mergeCell ref="J244:J247"/>
    <mergeCell ref="K244:K247"/>
    <mergeCell ref="L244:L247"/>
    <mergeCell ref="M244:M247"/>
    <mergeCell ref="B248:F251"/>
    <mergeCell ref="G248:G251"/>
    <mergeCell ref="H248:H251"/>
    <mergeCell ref="I248:I251"/>
    <mergeCell ref="J248:J251"/>
    <mergeCell ref="K248:K251"/>
    <mergeCell ref="L248:L251"/>
    <mergeCell ref="M248:M251"/>
    <mergeCell ref="B252:F255"/>
    <mergeCell ref="G252:G255"/>
    <mergeCell ref="H252:H255"/>
    <mergeCell ref="I252:I255"/>
    <mergeCell ref="J252:J255"/>
    <mergeCell ref="K252:K255"/>
    <mergeCell ref="L252:L255"/>
    <mergeCell ref="M252:M255"/>
    <mergeCell ref="B256:F259"/>
    <mergeCell ref="G256:G259"/>
    <mergeCell ref="H256:H259"/>
    <mergeCell ref="I256:I259"/>
    <mergeCell ref="J256:J259"/>
    <mergeCell ref="K256:K259"/>
    <mergeCell ref="L256:L259"/>
    <mergeCell ref="M256:M259"/>
    <mergeCell ref="B260:F263"/>
    <mergeCell ref="G260:G263"/>
    <mergeCell ref="H260:H263"/>
    <mergeCell ref="I260:I263"/>
    <mergeCell ref="J260:J263"/>
    <mergeCell ref="K260:K263"/>
    <mergeCell ref="L260:L263"/>
    <mergeCell ref="M260:M263"/>
    <mergeCell ref="B264:F267"/>
    <mergeCell ref="G264:G267"/>
    <mergeCell ref="H264:H267"/>
    <mergeCell ref="I264:I267"/>
    <mergeCell ref="J264:J267"/>
    <mergeCell ref="K264:K267"/>
    <mergeCell ref="L264:L267"/>
    <mergeCell ref="M264:M267"/>
    <mergeCell ref="B268:F271"/>
    <mergeCell ref="G268:G271"/>
    <mergeCell ref="H268:H271"/>
    <mergeCell ref="I268:I271"/>
    <mergeCell ref="J268:J271"/>
    <mergeCell ref="K268:K271"/>
    <mergeCell ref="L268:L271"/>
    <mergeCell ref="M268:M271"/>
    <mergeCell ref="B272:F275"/>
    <mergeCell ref="G272:G275"/>
    <mergeCell ref="H272:H275"/>
    <mergeCell ref="I272:I275"/>
    <mergeCell ref="J272:J275"/>
    <mergeCell ref="K272:K275"/>
    <mergeCell ref="L272:L275"/>
    <mergeCell ref="M272:M275"/>
    <mergeCell ref="B276:F279"/>
    <mergeCell ref="G276:G279"/>
    <mergeCell ref="H276:H279"/>
    <mergeCell ref="I276:I279"/>
    <mergeCell ref="J276:J279"/>
    <mergeCell ref="K276:K279"/>
    <mergeCell ref="L276:L279"/>
    <mergeCell ref="M276:M279"/>
    <mergeCell ref="B280:F283"/>
    <mergeCell ref="G280:G283"/>
    <mergeCell ref="H280:H283"/>
    <mergeCell ref="I280:I283"/>
    <mergeCell ref="J280:J283"/>
    <mergeCell ref="K280:K283"/>
    <mergeCell ref="L280:L283"/>
    <mergeCell ref="M280:M283"/>
    <mergeCell ref="B284:F287"/>
    <mergeCell ref="G284:G287"/>
    <mergeCell ref="H284:H287"/>
    <mergeCell ref="I284:I287"/>
    <mergeCell ref="J284:J287"/>
    <mergeCell ref="K284:K287"/>
    <mergeCell ref="L284:L287"/>
    <mergeCell ref="M284:M287"/>
    <mergeCell ref="B288:F291"/>
    <mergeCell ref="G288:G291"/>
    <mergeCell ref="H288:H291"/>
    <mergeCell ref="I288:I291"/>
    <mergeCell ref="J288:J291"/>
    <mergeCell ref="K288:K291"/>
    <mergeCell ref="L288:L291"/>
    <mergeCell ref="M288:M291"/>
    <mergeCell ref="B292:F295"/>
    <mergeCell ref="G292:G295"/>
    <mergeCell ref="H292:H295"/>
    <mergeCell ref="I292:I295"/>
    <mergeCell ref="J292:J295"/>
    <mergeCell ref="K292:K295"/>
    <mergeCell ref="L292:L295"/>
    <mergeCell ref="M292:M295"/>
    <mergeCell ref="B296:F299"/>
    <mergeCell ref="G296:G299"/>
    <mergeCell ref="H296:H299"/>
    <mergeCell ref="I296:I299"/>
    <mergeCell ref="J296:J299"/>
    <mergeCell ref="K296:K299"/>
    <mergeCell ref="L296:L299"/>
    <mergeCell ref="M296:M299"/>
    <mergeCell ref="B300:F303"/>
    <mergeCell ref="G300:G303"/>
    <mergeCell ref="H300:H303"/>
    <mergeCell ref="I300:I303"/>
    <mergeCell ref="J300:J303"/>
    <mergeCell ref="K300:K303"/>
    <mergeCell ref="L300:L303"/>
    <mergeCell ref="M300:M303"/>
    <mergeCell ref="B304:F307"/>
    <mergeCell ref="G304:G307"/>
    <mergeCell ref="H304:H307"/>
    <mergeCell ref="I304:I307"/>
    <mergeCell ref="J304:J307"/>
    <mergeCell ref="K304:K307"/>
    <mergeCell ref="L304:L307"/>
    <mergeCell ref="M304:M307"/>
    <mergeCell ref="B308:F311"/>
    <mergeCell ref="G308:G311"/>
    <mergeCell ref="H308:H311"/>
    <mergeCell ref="I308:I311"/>
    <mergeCell ref="J308:J311"/>
    <mergeCell ref="K308:K311"/>
    <mergeCell ref="L308:L311"/>
    <mergeCell ref="M308:M311"/>
    <mergeCell ref="B312:F315"/>
    <mergeCell ref="G312:G315"/>
    <mergeCell ref="H312:H315"/>
    <mergeCell ref="I312:I315"/>
    <mergeCell ref="J312:J315"/>
    <mergeCell ref="K312:K315"/>
    <mergeCell ref="L312:L315"/>
    <mergeCell ref="M312:M315"/>
    <mergeCell ref="B316:F319"/>
    <mergeCell ref="G316:G319"/>
    <mergeCell ref="H316:H319"/>
    <mergeCell ref="I316:I319"/>
    <mergeCell ref="J316:J319"/>
    <mergeCell ref="K316:K319"/>
    <mergeCell ref="L316:L319"/>
    <mergeCell ref="M316:M319"/>
    <mergeCell ref="B320:F323"/>
    <mergeCell ref="G320:G323"/>
    <mergeCell ref="H320:H323"/>
    <mergeCell ref="I320:I323"/>
    <mergeCell ref="J320:J323"/>
    <mergeCell ref="K320:K323"/>
    <mergeCell ref="L320:L323"/>
    <mergeCell ref="M320:M323"/>
    <mergeCell ref="B324:F327"/>
    <mergeCell ref="G324:G327"/>
    <mergeCell ref="H324:H327"/>
    <mergeCell ref="I324:I327"/>
    <mergeCell ref="J324:J327"/>
    <mergeCell ref="K324:K327"/>
    <mergeCell ref="L324:L327"/>
    <mergeCell ref="M324:M327"/>
    <mergeCell ref="B328:F331"/>
    <mergeCell ref="G328:G331"/>
    <mergeCell ref="H328:H331"/>
    <mergeCell ref="I328:I331"/>
    <mergeCell ref="J328:J331"/>
    <mergeCell ref="K328:K331"/>
    <mergeCell ref="L328:L331"/>
    <mergeCell ref="M328:M331"/>
    <mergeCell ref="B332:F335"/>
    <mergeCell ref="G332:G335"/>
    <mergeCell ref="H332:H335"/>
    <mergeCell ref="I332:I335"/>
    <mergeCell ref="J332:J335"/>
    <mergeCell ref="K332:K335"/>
    <mergeCell ref="L332:L335"/>
    <mergeCell ref="M332:M335"/>
    <mergeCell ref="B336:F339"/>
    <mergeCell ref="G336:G339"/>
    <mergeCell ref="H336:H339"/>
    <mergeCell ref="I336:I339"/>
    <mergeCell ref="J336:J339"/>
    <mergeCell ref="K336:K339"/>
    <mergeCell ref="L336:L339"/>
    <mergeCell ref="M336:M339"/>
    <mergeCell ref="B340:F343"/>
    <mergeCell ref="G340:G343"/>
    <mergeCell ref="H340:H343"/>
    <mergeCell ref="I340:I343"/>
    <mergeCell ref="J340:J343"/>
    <mergeCell ref="K340:K343"/>
    <mergeCell ref="L340:L343"/>
    <mergeCell ref="M340:M343"/>
    <mergeCell ref="B344:F347"/>
    <mergeCell ref="G344:G347"/>
    <mergeCell ref="H344:H347"/>
    <mergeCell ref="I344:I347"/>
    <mergeCell ref="J344:J347"/>
    <mergeCell ref="K344:K347"/>
    <mergeCell ref="L344:L347"/>
    <mergeCell ref="M344:M347"/>
    <mergeCell ref="B348:F351"/>
    <mergeCell ref="G348:G351"/>
    <mergeCell ref="H348:H351"/>
    <mergeCell ref="I348:I351"/>
    <mergeCell ref="J348:J351"/>
    <mergeCell ref="K348:K351"/>
    <mergeCell ref="L348:L351"/>
    <mergeCell ref="M348:M351"/>
    <mergeCell ref="B352:F355"/>
    <mergeCell ref="G352:G355"/>
    <mergeCell ref="H352:H355"/>
    <mergeCell ref="I352:I355"/>
    <mergeCell ref="J352:J355"/>
    <mergeCell ref="K352:K355"/>
    <mergeCell ref="L352:L355"/>
    <mergeCell ref="M352:M355"/>
    <mergeCell ref="B356:F359"/>
    <mergeCell ref="G356:G359"/>
    <mergeCell ref="H356:H359"/>
    <mergeCell ref="I356:I359"/>
    <mergeCell ref="J356:J359"/>
    <mergeCell ref="K356:K359"/>
    <mergeCell ref="L356:L359"/>
    <mergeCell ref="M356:M359"/>
    <mergeCell ref="B360:F363"/>
    <mergeCell ref="G360:G363"/>
    <mergeCell ref="H360:H363"/>
    <mergeCell ref="I360:I363"/>
    <mergeCell ref="J360:J363"/>
    <mergeCell ref="K360:K363"/>
    <mergeCell ref="L360:L363"/>
    <mergeCell ref="M360:M363"/>
    <mergeCell ref="B364:F367"/>
    <mergeCell ref="G364:G367"/>
    <mergeCell ref="H364:H367"/>
    <mergeCell ref="I364:I367"/>
    <mergeCell ref="J364:J367"/>
    <mergeCell ref="K364:K367"/>
    <mergeCell ref="L364:L367"/>
    <mergeCell ref="M364:M367"/>
    <mergeCell ref="B368:F371"/>
    <mergeCell ref="G368:G371"/>
    <mergeCell ref="H368:H371"/>
    <mergeCell ref="I368:I371"/>
    <mergeCell ref="J368:J371"/>
    <mergeCell ref="K368:K371"/>
    <mergeCell ref="L368:L371"/>
    <mergeCell ref="M368:M371"/>
    <mergeCell ref="B372:F375"/>
    <mergeCell ref="G372:G375"/>
    <mergeCell ref="H372:H375"/>
    <mergeCell ref="I372:I375"/>
    <mergeCell ref="J372:J375"/>
    <mergeCell ref="K372:K375"/>
    <mergeCell ref="L372:L375"/>
    <mergeCell ref="M372:M375"/>
    <mergeCell ref="B376:F379"/>
    <mergeCell ref="G376:G379"/>
    <mergeCell ref="H376:H379"/>
    <mergeCell ref="I376:I379"/>
    <mergeCell ref="J376:J379"/>
    <mergeCell ref="K376:K379"/>
    <mergeCell ref="L376:L379"/>
    <mergeCell ref="M376:M379"/>
    <mergeCell ref="B380:F383"/>
    <mergeCell ref="G380:G383"/>
    <mergeCell ref="H380:H383"/>
    <mergeCell ref="I380:I383"/>
    <mergeCell ref="J380:J383"/>
    <mergeCell ref="K380:K383"/>
    <mergeCell ref="L380:L383"/>
    <mergeCell ref="M380:M383"/>
    <mergeCell ref="B384:F387"/>
    <mergeCell ref="G384:G387"/>
    <mergeCell ref="H384:H387"/>
    <mergeCell ref="I384:I387"/>
    <mergeCell ref="J384:J387"/>
    <mergeCell ref="K384:K387"/>
    <mergeCell ref="L384:L387"/>
    <mergeCell ref="M384:M387"/>
    <mergeCell ref="B388:F391"/>
    <mergeCell ref="G388:G391"/>
    <mergeCell ref="H388:H391"/>
    <mergeCell ref="I388:I391"/>
    <mergeCell ref="J388:J391"/>
    <mergeCell ref="K388:K391"/>
    <mergeCell ref="L388:L391"/>
    <mergeCell ref="M388:M391"/>
    <mergeCell ref="B392:F395"/>
    <mergeCell ref="G392:G395"/>
    <mergeCell ref="H392:H395"/>
    <mergeCell ref="I392:I395"/>
    <mergeCell ref="J392:J395"/>
    <mergeCell ref="K392:K395"/>
    <mergeCell ref="L392:L395"/>
    <mergeCell ref="M392:M395"/>
    <mergeCell ref="B396:F399"/>
    <mergeCell ref="G396:G399"/>
    <mergeCell ref="H396:H399"/>
    <mergeCell ref="I396:I399"/>
    <mergeCell ref="J396:J399"/>
    <mergeCell ref="K396:K399"/>
    <mergeCell ref="L396:L399"/>
    <mergeCell ref="M396:M399"/>
    <mergeCell ref="B400:F403"/>
    <mergeCell ref="G400:G403"/>
    <mergeCell ref="H400:H403"/>
    <mergeCell ref="I400:I403"/>
    <mergeCell ref="J400:J403"/>
    <mergeCell ref="K400:K403"/>
    <mergeCell ref="L400:L403"/>
    <mergeCell ref="M400:M403"/>
    <mergeCell ref="B404:F407"/>
    <mergeCell ref="G404:G407"/>
    <mergeCell ref="H404:H407"/>
    <mergeCell ref="I404:I407"/>
    <mergeCell ref="J404:J407"/>
    <mergeCell ref="K404:K407"/>
    <mergeCell ref="L404:L407"/>
    <mergeCell ref="M404:M407"/>
    <mergeCell ref="B408:F411"/>
    <mergeCell ref="G408:G411"/>
    <mergeCell ref="H408:H411"/>
    <mergeCell ref="I408:I411"/>
    <mergeCell ref="J408:J411"/>
    <mergeCell ref="K408:K411"/>
    <mergeCell ref="L408:L411"/>
    <mergeCell ref="M408:M411"/>
    <mergeCell ref="B412:F415"/>
    <mergeCell ref="G412:G415"/>
    <mergeCell ref="H412:H415"/>
    <mergeCell ref="I412:I415"/>
    <mergeCell ref="J412:J415"/>
    <mergeCell ref="K412:K415"/>
    <mergeCell ref="L412:L415"/>
    <mergeCell ref="B416:F419"/>
    <mergeCell ref="G416:G419"/>
    <mergeCell ref="H416:H419"/>
    <mergeCell ref="I416:I419"/>
    <mergeCell ref="J416:J419"/>
    <mergeCell ref="K416:K419"/>
    <mergeCell ref="L416:L419"/>
    <mergeCell ref="B420:F423"/>
    <mergeCell ref="G420:G423"/>
    <mergeCell ref="H420:H423"/>
    <mergeCell ref="I420:I423"/>
    <mergeCell ref="J420:J423"/>
    <mergeCell ref="K420:K423"/>
    <mergeCell ref="L420:L423"/>
    <mergeCell ref="B424:F427"/>
    <mergeCell ref="G424:G427"/>
    <mergeCell ref="H424:H427"/>
    <mergeCell ref="I424:I427"/>
    <mergeCell ref="J424:J427"/>
    <mergeCell ref="K424:K427"/>
    <mergeCell ref="L424:L427"/>
    <mergeCell ref="B428:F431"/>
    <mergeCell ref="G428:G431"/>
    <mergeCell ref="H428:H431"/>
    <mergeCell ref="I428:I431"/>
    <mergeCell ref="J428:J431"/>
    <mergeCell ref="K428:K431"/>
    <mergeCell ref="L428:L431"/>
    <mergeCell ref="M428:M431"/>
    <mergeCell ref="B432:F435"/>
    <mergeCell ref="G432:G435"/>
    <mergeCell ref="H432:H435"/>
    <mergeCell ref="I432:I435"/>
    <mergeCell ref="J432:J435"/>
    <mergeCell ref="K432:K435"/>
    <mergeCell ref="L432:L435"/>
    <mergeCell ref="M432:M435"/>
    <mergeCell ref="B436:F439"/>
    <mergeCell ref="G436:G439"/>
    <mergeCell ref="H436:H439"/>
    <mergeCell ref="I436:I439"/>
    <mergeCell ref="J436:J439"/>
    <mergeCell ref="K436:K439"/>
    <mergeCell ref="L436:L439"/>
    <mergeCell ref="M436:M439"/>
    <mergeCell ref="B440:F443"/>
    <mergeCell ref="G440:G443"/>
    <mergeCell ref="H440:H443"/>
    <mergeCell ref="I440:I443"/>
    <mergeCell ref="J440:J443"/>
    <mergeCell ref="K440:K443"/>
    <mergeCell ref="L440:L443"/>
    <mergeCell ref="M440:M443"/>
    <mergeCell ref="B444:F447"/>
    <mergeCell ref="G444:G447"/>
    <mergeCell ref="H444:H447"/>
    <mergeCell ref="I444:I447"/>
    <mergeCell ref="J444:J447"/>
    <mergeCell ref="K444:K447"/>
    <mergeCell ref="L444:L447"/>
    <mergeCell ref="M444:M447"/>
    <mergeCell ref="B448:F451"/>
    <mergeCell ref="G448:G451"/>
    <mergeCell ref="H448:H451"/>
    <mergeCell ref="I448:I451"/>
    <mergeCell ref="J448:J451"/>
    <mergeCell ref="K448:K451"/>
    <mergeCell ref="L448:L451"/>
    <mergeCell ref="M448:M451"/>
    <mergeCell ref="B452:F455"/>
    <mergeCell ref="G452:G455"/>
    <mergeCell ref="H452:H455"/>
    <mergeCell ref="I452:I455"/>
    <mergeCell ref="J452:J455"/>
    <mergeCell ref="K452:K455"/>
    <mergeCell ref="L452:L455"/>
    <mergeCell ref="M452:M455"/>
    <mergeCell ref="B456:F459"/>
    <mergeCell ref="G456:G459"/>
    <mergeCell ref="H456:H459"/>
    <mergeCell ref="I456:I459"/>
    <mergeCell ref="J456:J459"/>
    <mergeCell ref="K456:K459"/>
    <mergeCell ref="L456:L459"/>
    <mergeCell ref="M456:M459"/>
    <mergeCell ref="B460:F463"/>
    <mergeCell ref="G460:G463"/>
    <mergeCell ref="H460:H463"/>
    <mergeCell ref="I460:I463"/>
    <mergeCell ref="J460:J463"/>
    <mergeCell ref="K460:K463"/>
    <mergeCell ref="L460:L463"/>
    <mergeCell ref="M460:M463"/>
    <mergeCell ref="B492:F495"/>
    <mergeCell ref="G492:G495"/>
    <mergeCell ref="H492:H495"/>
    <mergeCell ref="I492:I495"/>
    <mergeCell ref="J492:J495"/>
    <mergeCell ref="K492:K495"/>
    <mergeCell ref="L492:L495"/>
    <mergeCell ref="M492:M495"/>
    <mergeCell ref="B476:F479"/>
    <mergeCell ref="G476:G479"/>
    <mergeCell ref="H476:H479"/>
    <mergeCell ref="I476:I479"/>
    <mergeCell ref="J476:J479"/>
    <mergeCell ref="K476:K479"/>
    <mergeCell ref="L476:L479"/>
    <mergeCell ref="M476:M479"/>
    <mergeCell ref="B480:F483"/>
    <mergeCell ref="G480:G483"/>
    <mergeCell ref="H480:H483"/>
    <mergeCell ref="I480:I483"/>
    <mergeCell ref="J480:J483"/>
    <mergeCell ref="K480:K483"/>
    <mergeCell ref="L480:L483"/>
    <mergeCell ref="M480:M483"/>
    <mergeCell ref="B484:F487"/>
    <mergeCell ref="G484:G487"/>
    <mergeCell ref="H484:H487"/>
    <mergeCell ref="I484:I487"/>
    <mergeCell ref="J484:J487"/>
    <mergeCell ref="K484:K487"/>
    <mergeCell ref="L484:L487"/>
    <mergeCell ref="M484:M487"/>
    <mergeCell ref="B488:F491"/>
    <mergeCell ref="G488:G491"/>
    <mergeCell ref="H488:H491"/>
    <mergeCell ref="I488:I491"/>
    <mergeCell ref="J488:J491"/>
    <mergeCell ref="K488:K491"/>
    <mergeCell ref="L488:L491"/>
    <mergeCell ref="M488:M491"/>
    <mergeCell ref="B464:F467"/>
    <mergeCell ref="G464:G467"/>
    <mergeCell ref="H464:H467"/>
    <mergeCell ref="I464:I467"/>
    <mergeCell ref="J464:J467"/>
    <mergeCell ref="K464:K467"/>
    <mergeCell ref="L464:L467"/>
    <mergeCell ref="M464:M467"/>
    <mergeCell ref="B468:F471"/>
    <mergeCell ref="G468:G471"/>
    <mergeCell ref="H468:H471"/>
    <mergeCell ref="I468:I471"/>
    <mergeCell ref="J468:J471"/>
    <mergeCell ref="K468:K471"/>
    <mergeCell ref="L468:L471"/>
    <mergeCell ref="M468:M471"/>
    <mergeCell ref="B472:F475"/>
    <mergeCell ref="G472:G475"/>
    <mergeCell ref="H472:H475"/>
    <mergeCell ref="I472:I475"/>
    <mergeCell ref="J472:J475"/>
    <mergeCell ref="K472:K475"/>
    <mergeCell ref="L472:L475"/>
    <mergeCell ref="M472:M475"/>
    <mergeCell ref="N188:N191"/>
    <mergeCell ref="N192:N195"/>
    <mergeCell ref="N196:N199"/>
    <mergeCell ref="N200:N203"/>
    <mergeCell ref="N204:N207"/>
    <mergeCell ref="N208:N211"/>
    <mergeCell ref="N212:N215"/>
    <mergeCell ref="N216:N219"/>
    <mergeCell ref="N220:N223"/>
    <mergeCell ref="N224:N227"/>
    <mergeCell ref="N228:N231"/>
    <mergeCell ref="N232:N235"/>
    <mergeCell ref="N236:N239"/>
    <mergeCell ref="AO2:AS2"/>
    <mergeCell ref="AU148:AU151"/>
    <mergeCell ref="AU152:AU155"/>
    <mergeCell ref="AU156:AU159"/>
    <mergeCell ref="AU160:AU163"/>
    <mergeCell ref="AU164:AU167"/>
    <mergeCell ref="AU168:AU171"/>
    <mergeCell ref="AU172:AU175"/>
    <mergeCell ref="AU176:AU179"/>
    <mergeCell ref="AU180:AU183"/>
    <mergeCell ref="AU184:AU187"/>
    <mergeCell ref="AU188:AU191"/>
    <mergeCell ref="AU192:AU195"/>
    <mergeCell ref="AU196:AU199"/>
    <mergeCell ref="AU200:AU203"/>
    <mergeCell ref="AU204:AU207"/>
    <mergeCell ref="AU208:AU211"/>
    <mergeCell ref="AU32:AU35"/>
    <mergeCell ref="AU36:AU39"/>
    <mergeCell ref="N32:N35"/>
    <mergeCell ref="O32:O35"/>
    <mergeCell ref="N36:N39"/>
    <mergeCell ref="O36:O39"/>
    <mergeCell ref="N40:N43"/>
    <mergeCell ref="O40:O43"/>
    <mergeCell ref="N44:N47"/>
    <mergeCell ref="O44:O47"/>
    <mergeCell ref="N48:N51"/>
    <mergeCell ref="O48:O51"/>
    <mergeCell ref="N52:N55"/>
    <mergeCell ref="O52:O55"/>
    <mergeCell ref="N56:N59"/>
    <mergeCell ref="O56:O59"/>
    <mergeCell ref="N68:N71"/>
    <mergeCell ref="O68:O71"/>
    <mergeCell ref="N60:N63"/>
    <mergeCell ref="N64:N67"/>
    <mergeCell ref="N72:N75"/>
    <mergeCell ref="N76:N79"/>
    <mergeCell ref="N80:N83"/>
    <mergeCell ref="N84:N87"/>
    <mergeCell ref="N88:N91"/>
    <mergeCell ref="N92:N95"/>
    <mergeCell ref="N96:N99"/>
    <mergeCell ref="N100:N103"/>
    <mergeCell ref="N104:N107"/>
    <mergeCell ref="N108:N111"/>
    <mergeCell ref="N112:N115"/>
    <mergeCell ref="N116:N119"/>
    <mergeCell ref="O60:O63"/>
    <mergeCell ref="O64:O67"/>
    <mergeCell ref="O72:O75"/>
    <mergeCell ref="O76:O79"/>
    <mergeCell ref="O80:O83"/>
    <mergeCell ref="O84:O87"/>
    <mergeCell ref="O88:O91"/>
    <mergeCell ref="O92:O95"/>
    <mergeCell ref="O96:O99"/>
    <mergeCell ref="O100:O103"/>
    <mergeCell ref="O104:O107"/>
    <mergeCell ref="O108:O111"/>
    <mergeCell ref="O112:O115"/>
    <mergeCell ref="O116:O119"/>
    <mergeCell ref="N120:N123"/>
    <mergeCell ref="N124:N127"/>
    <mergeCell ref="N128:N131"/>
    <mergeCell ref="N132:N135"/>
    <mergeCell ref="N136:N139"/>
    <mergeCell ref="N140:N143"/>
    <mergeCell ref="N144:N147"/>
    <mergeCell ref="N148:N151"/>
    <mergeCell ref="N152:N155"/>
    <mergeCell ref="N156:N159"/>
    <mergeCell ref="N160:N163"/>
    <mergeCell ref="N164:N167"/>
    <mergeCell ref="N168:N171"/>
    <mergeCell ref="N172:N175"/>
    <mergeCell ref="N176:N179"/>
    <mergeCell ref="N180:N183"/>
    <mergeCell ref="N184:N187"/>
    <mergeCell ref="O120:O123"/>
    <mergeCell ref="O124:O127"/>
    <mergeCell ref="O128:O131"/>
    <mergeCell ref="O132:O135"/>
    <mergeCell ref="O136:O139"/>
    <mergeCell ref="O140:O143"/>
    <mergeCell ref="O144:O147"/>
    <mergeCell ref="O148:O151"/>
    <mergeCell ref="O152:O155"/>
    <mergeCell ref="O156:O159"/>
    <mergeCell ref="O160:O163"/>
    <mergeCell ref="O164:O167"/>
    <mergeCell ref="O168:O171"/>
    <mergeCell ref="O172:O175"/>
    <mergeCell ref="O176:O179"/>
    <mergeCell ref="O180:O183"/>
    <mergeCell ref="O184:O187"/>
    <mergeCell ref="AM413:AM414"/>
    <mergeCell ref="AM417:AM418"/>
    <mergeCell ref="O188:O191"/>
    <mergeCell ref="O192:O195"/>
    <mergeCell ref="O196:O199"/>
    <mergeCell ref="O200:O203"/>
    <mergeCell ref="O204:O207"/>
    <mergeCell ref="O208:O211"/>
    <mergeCell ref="O212:O215"/>
    <mergeCell ref="O216:O219"/>
    <mergeCell ref="O220:O223"/>
    <mergeCell ref="O224:O227"/>
    <mergeCell ref="O228:O231"/>
    <mergeCell ref="O232:O235"/>
    <mergeCell ref="O236:O239"/>
    <mergeCell ref="O240:O243"/>
    <mergeCell ref="O244:O247"/>
    <mergeCell ref="O248:O251"/>
    <mergeCell ref="O252:O255"/>
    <mergeCell ref="AD408:AD411"/>
    <mergeCell ref="AE408:AE411"/>
    <mergeCell ref="Z404:Z407"/>
    <mergeCell ref="AA404:AA407"/>
    <mergeCell ref="AB404:AB407"/>
    <mergeCell ref="AC404:AC407"/>
    <mergeCell ref="AD404:AD407"/>
    <mergeCell ref="AE404:AE407"/>
    <mergeCell ref="Z400:Z403"/>
    <mergeCell ref="AA400:AA403"/>
    <mergeCell ref="AB400:AB403"/>
    <mergeCell ref="AC400:AC403"/>
    <mergeCell ref="AD400:AD403"/>
  </mergeCells>
  <phoneticPr fontId="9"/>
  <conditionalFormatting sqref="AM9">
    <cfRule type="expression" dxfId="31" priority="330">
      <formula>$AK$9&lt;&gt;"×"</formula>
    </cfRule>
  </conditionalFormatting>
  <conditionalFormatting sqref="AH12 AH16 AH20 AH24 AH28 AH32 AH40 AH52 AH60 AH76 AH84 AH88 AH92 AH96 AH100 AH104 AH108 AH112 AH116 AH120 AH124 AH128 AH132 AH136 AH140 AH144 AH148 AH152 AH156 AH160 AH164 AH168 AH172 AH176 AH180 AH184 AH188 AH192 AH196 AH200 AH204 AH208 AH212 AH216 AH220 AH224 AH228 AH232 AH236 AH240 AH244 AH248 AH252 AH256 AH260 AH264 AH268 AH272 AH276 AH280 AH284 AH288 AH292 AH296 AH300 AH304 AH308 AH312 AH316 AH320 AH324 AH328 AH332 AH336 AH340 AH344 AH348 AH352 AH356 AH360 AH364 AH368 AH372 AH376 AH380 AH384 AH388 AH392 AH396 AH400 AH404 AH408 AH36 AH44 AH48 AH56 AH64 AH68 AH72 AH80">
    <cfRule type="expression" dxfId="30" priority="334">
      <formula>$AG12=""</formula>
    </cfRule>
  </conditionalFormatting>
  <conditionalFormatting sqref="AK12:AK411">
    <cfRule type="expression" dxfId="29" priority="337">
      <formula>AV12&lt;&gt;""</formula>
    </cfRule>
  </conditionalFormatting>
  <conditionalFormatting sqref="AK12:AL411">
    <cfRule type="expression" dxfId="28" priority="2023">
      <formula>O12="処遇改善加算Ⅰ"</formula>
    </cfRule>
  </conditionalFormatting>
  <conditionalFormatting sqref="AF236 AF240 AF244 AF248 AF252 AF256 AF260 AF264 AF268 AF272 AF276 AF280 AF284 AF288 AF292 AF296 AF300 AF304 AF308 AF312 AF316 AF320 AF324 AF328 AF332 AF336 AF340 AF344 AF348 AF352 AF356 AF360 AF364 AF368 AF372 AF376 AF380 AF384 AF388 AF392 AF396 AF400 AF404 AF408 AF200 AF204 AF208 AF212 AF216 AF220 AF224 AF228 AF232">
    <cfRule type="expression" dxfId="27" priority="2033">
      <formula>AND(P200&lt;&gt;"", AE200&lt;&gt;0, AE200&lt;&gt;"")</formula>
    </cfRule>
  </conditionalFormatting>
  <conditionalFormatting sqref="Q12 Q16 Q20 Q24 Q28 Q32 Q36 Q40 Q44 Q48 Q52 Q56 Q60 Q64 Q68 Q72 Q76 Q80 Q84 Q88 Q92 Q96 Q100 Q104 Q108 Q112 Q116 Q120 Q124 Q128 Q132 Q136 Q140 Q144 Q148 Q152 Q156 Q160 Q164 Q168 Q172 Q176 Q180 Q184 Q188 Q192 Q196 Q200 Q204 Q208 Q212 Q216 Q220 Q224 Q228 Q232 Q236 Q240 Q244 Q248 Q252 Q256 Q260 Q264 Q268 Q272 Q276 Q280 Q284 Q288 Q292 Q296 Q300 Q304 Q308 Q312 Q316 Q320 Q324 Q328 Q332 Q336 Q340 Q344 Q348 Q352 Q356 Q360 Q364 Q368 Q372 Q376 Q380 Q384 Q388 Q392 Q396 Q400 Q404 Q408">
    <cfRule type="expression" dxfId="26" priority="2342">
      <formula>AND(Q12&lt;O12, O12&lt;&gt;"")</formula>
    </cfRule>
  </conditionalFormatting>
  <conditionalFormatting sqref="N12:N411">
    <cfRule type="expression" dxfId="25" priority="24">
      <formula>K12&lt;&gt;""</formula>
    </cfRule>
  </conditionalFormatting>
  <conditionalFormatting sqref="P12:P411">
    <cfRule type="expression" dxfId="24" priority="22">
      <formula>AO12=""</formula>
    </cfRule>
  </conditionalFormatting>
  <conditionalFormatting sqref="S12:S411">
    <cfRule type="expression" dxfId="23" priority="20">
      <formula>P12&lt;&gt;""</formula>
    </cfRule>
  </conditionalFormatting>
  <conditionalFormatting sqref="U12:U411">
    <cfRule type="expression" dxfId="22" priority="18">
      <formula>P12&lt;&gt;""</formula>
    </cfRule>
  </conditionalFormatting>
  <conditionalFormatting sqref="W12:W411">
    <cfRule type="expression" dxfId="21" priority="15">
      <formula>P12&lt;&gt;""</formula>
    </cfRule>
    <cfRule type="expression" dxfId="20" priority="16">
      <formula>AND($AB12&lt;12, $P12&lt;&gt;"")</formula>
    </cfRule>
  </conditionalFormatting>
  <conditionalFormatting sqref="Y12:Y411">
    <cfRule type="expression" dxfId="19" priority="12">
      <formula>P12&lt;&gt;""</formula>
    </cfRule>
    <cfRule type="expression" dxfId="18" priority="13">
      <formula>AND($AB12&lt;12, $P12&lt;&gt;"")</formula>
    </cfRule>
  </conditionalFormatting>
  <conditionalFormatting sqref="AF12:AF411">
    <cfRule type="expression" dxfId="17" priority="10">
      <formula>AND($P12&lt;&gt;"", $AE12&lt;&gt;0, $AE12&lt;&gt;"")</formula>
    </cfRule>
  </conditionalFormatting>
  <conditionalFormatting sqref="AI12:AI411">
    <cfRule type="expression" dxfId="16" priority="8">
      <formula>P12&lt;&gt;""</formula>
    </cfRule>
  </conditionalFormatting>
  <conditionalFormatting sqref="AJ12:AJ411">
    <cfRule type="expression" dxfId="15" priority="6">
      <formula>AND(P12&lt;&gt;"", P12&lt;&gt;"処遇改善加算Ⅳ")</formula>
    </cfRule>
  </conditionalFormatting>
  <conditionalFormatting sqref="A3:AL411">
    <cfRule type="expression" dxfId="14" priority="3">
      <formula>$AO$2="補助金様式を都道府県に提出"</formula>
    </cfRule>
  </conditionalFormatting>
  <dataValidations count="4">
    <dataValidation imeMode="halfAlpha" allowBlank="1" showInputMessage="1" showErrorMessage="1" sqref="B12 G12:K12 M12" xr:uid="{07D2C711-0C49-4223-B020-204E6917657C}"/>
    <dataValidation type="list" imeMode="halfAlpha" allowBlank="1" showDropDown="1" showInputMessage="1" showErrorMessage="1" error="このセルには６または７しか入力できません。" sqref="S12 S184 W376 W20 W16 W28 S376 W384 S32 S28 W36 S36 W44 W40 S44 S40 W48 S48 W56 W52 S56 S52 W60 S60 W68 W64 S68 S64 W72 S72 W80 W76 S80 S76 W84 S84 W92 W88 S92 S88 W96 S96 W100 W408 S100 S24 W104 S104 S196 W204 S204 W112 W108 S112 S108 W116 S116 W124 W120 S124 S120 W128 S128 W136 W132 S136 S132 W140 S140 W148 W144 S148 S144 W152 S152 W160 W156 S160 S156 W164 S164 W172 W168 S172 S168 W176 S176 W188 W180 S188 S180 W192 S192 W200 W196 S200 W380 S384 W208 S208 W404 S404 S20 S16 W216 W24 S408 W32 W212 S216 S212 W220 S220 W228 W224 S228 S224 W232 S232 W240 W236 S240 S236 W244 S244 W252 W248 S252 S248 W256 S256 W264 W260 S264 S260 W268 S268 W276 W272 S276 S272 W280 S280 W288 W284 S288 S284 W292 S292 S380 W388 S388 W300 W296 S300 S296 W304 S304 W312 W308 S312 S308 W316 S316 W324 W320 S324 S320 W328 S328 W336 W332 S336 S332 W340 S340 W348 W344 S348 S344 W352 S352 W360 W356 S360 S356 W364 S364 W372 W368 S372 S368 W392 S392 W400 W396 S400 S396 W184 W12" xr:uid="{EBA67B21-0100-4B47-85A7-996E8D4F627F}">
      <formula1>"7,8"</formula1>
    </dataValidation>
    <dataValidation type="list" imeMode="halfAlpha" allowBlank="1" showDropDown="1" showInputMessage="1" showErrorMessage="1" error="このセルには１～３または６～12_x000a_の数字しか入力できません。" sqref="U12 U184 Y376 Y20 Y16 Y28 U376 Y384 U32 U28 Y36 U36 Y44 Y40 U44 U40 Y48 U48 Y56 Y52 U56 U52 Y60 U60 Y68 Y64 U68 U64 Y72 U72 Y80 Y76 U80 U76 Y84 U84 Y92 Y88 U92 U88 Y96 U96 Y100 Y408 U100 U408 Y104 U104 U196 Y204 U204 Y112 Y108 U112 U108 Y116 U116 Y124 Y120 U124 U120 Y128 U128 Y136 Y132 U136 U132 Y140 U140 Y148 Y144 U148 U144 Y152 U152 Y160 Y156 U160 U156 Y164 U164 Y172 Y168 U172 U168 Y176 U176 Y188 Y180 U188 U180 Y192 U192 Y200 Y196 U200 Y380 U384 Y208 U208 Y404 U404 U20 U16 Y216 Y24 U24 Y32 Y212 U216 U212 Y220 U220 Y228 Y224 U228 U224 Y232 U232 Y240 Y236 U240 U236 Y244 U244 Y252 Y248 U252 U248 Y256 U256 Y264 Y260 U264 U260 Y268 U268 Y276 Y272 U276 U272 Y280 U280 Y288 Y284 U288 U284 Y292 U292 U380 Y388 U388 Y300 Y296 U300 U296 Y304 U304 Y312 Y308 U312 U308 Y316 U316 Y324 Y320 U324 U320 Y328 U328 Y336 Y332 U336 U332 Y340 U340 Y348 Y344 U348 U344 Y352 U352 Y360 Y356 U360 U356 Y364 U364 Y372 Y368 U372 U368 Y392 U392 Y400 Y396 U400 U396 Y184 Y12" xr:uid="{52EB084E-6798-4FE2-94BA-32FBC5E5FC77}">
      <formula1>"1,2,3,4,5,6,7,8,9,10,11,12"</formula1>
    </dataValidation>
    <dataValidation type="list" allowBlank="1" showInputMessage="1" showErrorMessage="1" sqref="AL16:AL411 AL12:AL15" xr:uid="{8EA110E7-0467-494E-8DB2-C7D444B25A72}">
      <formula1>INDIRECT(AW12)</formula1>
    </dataValidation>
  </dataValidations>
  <pageMargins left="0.70866141732283472" right="0.70866141732283472" top="0.74803149606299213" bottom="0.74803149606299213" header="0.31496062992125984" footer="0.31496062992125984"/>
  <rowBreaks count="4" manualBreakCount="4">
    <brk id="47" max="37" man="1"/>
    <brk id="91" max="38" man="1"/>
    <brk id="131" max="38" man="1"/>
    <brk id="171" max="38" man="1"/>
  </rowBreaks>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BE942845-DE10-4446-B0DC-9D6A7B0B3876}">
          <x14:formula1>
            <xm:f>【参考】数式用２!$AM$2:$AM$3</xm:f>
          </x14:formula1>
          <xm:sqref>AH12:AH411 AF12:AF411</xm:sqref>
        </x14:dataValidation>
        <x14:dataValidation type="list" allowBlank="1" showInputMessage="1" showErrorMessage="1" xr:uid="{228A1A47-4A06-4CF0-A782-902AA7326C1F}">
          <x14:formula1>
            <xm:f>【参考】数式用２!$AM$5:$AM$7</xm:f>
          </x14:formula1>
          <xm:sqref>AI12:AJ411</xm:sqref>
        </x14:dataValidation>
        <x14:dataValidation type="list" allowBlank="1" showInputMessage="1" showErrorMessage="1" xr:uid="{0B7DB024-A17D-4980-9E23-12D75AB78424}">
          <x14:formula1>
            <xm:f>【参考】数式用２!$L$4:$O$4</xm:f>
          </x14:formula1>
          <xm:sqref>P12:P411</xm:sqref>
        </x14:dataValidation>
        <x14:dataValidation type="list" allowBlank="1" showInputMessage="1" showErrorMessage="1" xr:uid="{31F9252A-496D-47F2-B24F-F5ED056B28DB}">
          <x14:formula1>
            <xm:f>【参考】数式用２!$L$4:$AD$4</xm:f>
          </x14:formula1>
          <xm:sqref>N12:N411</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DFB3D9-7F8F-4F2A-B162-FC5330A65916}">
  <sheetPr codeName="Sheet4">
    <pageSetUpPr fitToPage="1"/>
  </sheetPr>
  <dimension ref="A1:BC117"/>
  <sheetViews>
    <sheetView view="pageBreakPreview" zoomScaleNormal="91" zoomScaleSheetLayoutView="100" workbookViewId="0">
      <selection activeCell="AK1" sqref="AK1"/>
    </sheetView>
  </sheetViews>
  <sheetFormatPr defaultColWidth="9" defaultRowHeight="13.2"/>
  <cols>
    <col min="1" max="1" width="3.44140625" bestFit="1" customWidth="1"/>
    <col min="2" max="2" width="4.44140625" customWidth="1"/>
    <col min="3" max="8" width="2.44140625" customWidth="1"/>
    <col min="9" max="10" width="3.44140625" customWidth="1"/>
    <col min="11" max="19" width="2.44140625" customWidth="1"/>
    <col min="20" max="20" width="3" customWidth="1"/>
    <col min="21" max="24" width="2.44140625" customWidth="1"/>
    <col min="25" max="25" width="3.6640625" customWidth="1"/>
    <col min="26" max="26" width="14.6640625" customWidth="1"/>
    <col min="27" max="29" width="2.44140625" customWidth="1"/>
    <col min="30" max="30" width="4.88671875" customWidth="1"/>
    <col min="31" max="32" width="2.44140625" customWidth="1"/>
    <col min="33" max="33" width="3.44140625" customWidth="1"/>
    <col min="34" max="34" width="4" customWidth="1"/>
    <col min="35" max="35" width="2" customWidth="1"/>
    <col min="36" max="36" width="2.44140625" customWidth="1"/>
    <col min="37" max="37" width="6.44140625" customWidth="1"/>
    <col min="38" max="43" width="9.109375" customWidth="1"/>
    <col min="44" max="44" width="9.44140625" bestFit="1" customWidth="1"/>
    <col min="47" max="47" width="4.44140625" customWidth="1"/>
    <col min="49" max="55" width="0" hidden="1" customWidth="1"/>
  </cols>
  <sheetData>
    <row r="1" spans="1:55" ht="27" customHeight="1" thickBot="1">
      <c r="A1" s="78" t="s">
        <v>2356</v>
      </c>
      <c r="B1" s="52"/>
      <c r="C1" s="52"/>
      <c r="D1" s="52"/>
      <c r="E1" s="52"/>
      <c r="F1" s="52"/>
      <c r="G1" s="52"/>
      <c r="H1" s="52"/>
      <c r="I1" s="52"/>
      <c r="J1" s="52"/>
      <c r="K1" s="52"/>
      <c r="L1" s="52"/>
      <c r="M1" s="52"/>
      <c r="N1" s="52"/>
      <c r="O1" s="52"/>
      <c r="P1" s="52"/>
      <c r="Q1" s="52"/>
      <c r="R1" s="52"/>
      <c r="S1" s="52"/>
      <c r="T1" s="52"/>
      <c r="U1" s="52"/>
      <c r="V1" s="52"/>
      <c r="W1" s="47"/>
      <c r="X1" s="47"/>
      <c r="Y1" s="47"/>
      <c r="Z1" s="47"/>
      <c r="AA1" s="47"/>
      <c r="AB1" s="749" t="s">
        <v>39</v>
      </c>
      <c r="AC1" s="750"/>
      <c r="AD1" s="750"/>
      <c r="AE1" s="749" t="str">
        <f>IF(基本情報入力シート!AA16&lt;&gt;"", 基本情報入力シート!AA16, "")</f>
        <v/>
      </c>
      <c r="AF1" s="750"/>
      <c r="AG1" s="750"/>
      <c r="AH1" s="750"/>
      <c r="AI1" s="891"/>
      <c r="AJ1" s="47"/>
      <c r="AK1" s="116"/>
      <c r="AL1" s="117"/>
      <c r="AM1" s="117"/>
      <c r="AN1" s="117"/>
      <c r="AO1" s="569"/>
      <c r="AP1" s="117"/>
      <c r="AQ1" s="117"/>
      <c r="AR1" s="117"/>
      <c r="AS1" s="117"/>
      <c r="AT1" s="117"/>
      <c r="AU1" s="117"/>
      <c r="AV1" s="117"/>
      <c r="AW1" s="118"/>
      <c r="AX1" s="108"/>
      <c r="AY1" s="736" t="s">
        <v>40</v>
      </c>
      <c r="AZ1" s="736"/>
      <c r="BA1" s="736"/>
      <c r="BB1" s="736"/>
      <c r="BC1" s="736"/>
    </row>
    <row r="2" spans="1:55" ht="12.6" customHeight="1">
      <c r="A2" s="1182" t="str">
        <f>IF(AY2="加算様式を指定権者に提出", "！基本情報入力シート「１　提出の目的と提出先の自治体名」にて「加算様式を指定権者に提出」が選択されているため、この様式はグレーアウトされています。", "")</f>
        <v>！基本情報入力シート「１　提出の目的と提出先の自治体名」にて「加算様式を指定権者に提出」が選択されているため、この様式はグレーアウトされています。</v>
      </c>
      <c r="B2" s="1182"/>
      <c r="C2" s="1182"/>
      <c r="D2" s="1182"/>
      <c r="E2" s="1182"/>
      <c r="F2" s="1182"/>
      <c r="G2" s="1182"/>
      <c r="H2" s="1182"/>
      <c r="I2" s="1182"/>
      <c r="J2" s="1182"/>
      <c r="K2" s="1182"/>
      <c r="L2" s="1182"/>
      <c r="M2" s="1182"/>
      <c r="N2" s="1182"/>
      <c r="O2" s="1182"/>
      <c r="P2" s="1182"/>
      <c r="Q2" s="1182"/>
      <c r="R2" s="1182"/>
      <c r="S2" s="1182"/>
      <c r="T2" s="1182"/>
      <c r="U2" s="1182"/>
      <c r="V2" s="1182"/>
      <c r="W2" s="1182"/>
      <c r="X2" s="1182"/>
      <c r="Y2" s="1182"/>
      <c r="Z2" s="1182"/>
      <c r="AA2" s="1182"/>
      <c r="AB2" s="1182"/>
      <c r="AC2" s="1182"/>
      <c r="AD2" s="1182"/>
      <c r="AE2" s="1182"/>
      <c r="AF2" s="1182"/>
      <c r="AG2" s="1182"/>
      <c r="AH2" s="1182"/>
      <c r="AI2" s="1182"/>
      <c r="AJ2" s="1183"/>
      <c r="AK2" s="119"/>
      <c r="AL2" s="120"/>
      <c r="AM2" s="120"/>
      <c r="AN2" s="567"/>
      <c r="AO2" s="571"/>
      <c r="AP2" s="568"/>
      <c r="AQ2" s="120"/>
      <c r="AR2" s="120"/>
      <c r="AS2" s="120"/>
      <c r="AT2" s="120"/>
      <c r="AU2" s="120"/>
      <c r="AV2" s="120"/>
      <c r="AW2" s="121"/>
      <c r="AY2" s="736" t="str">
        <f>IF(基本情報入力シート!V14="", "", 基本情報入力シート!V14)</f>
        <v>加算様式を指定権者に提出</v>
      </c>
      <c r="AZ2" s="736"/>
      <c r="BA2" s="736"/>
      <c r="BB2" s="736"/>
      <c r="BC2" s="736"/>
    </row>
    <row r="3" spans="1:55" ht="14.4" customHeight="1" thickBot="1">
      <c r="A3" s="78" t="s">
        <v>41</v>
      </c>
      <c r="B3" s="52"/>
      <c r="C3" s="52"/>
      <c r="D3" s="52"/>
      <c r="E3" s="52"/>
      <c r="F3" s="52"/>
      <c r="G3" s="52"/>
      <c r="H3" s="52"/>
      <c r="I3" s="52"/>
      <c r="J3" s="52"/>
      <c r="K3" s="52"/>
      <c r="L3" s="52"/>
      <c r="M3" s="52"/>
      <c r="N3" s="52"/>
      <c r="O3" s="52"/>
      <c r="P3" s="52"/>
      <c r="Q3" s="52"/>
      <c r="R3" s="52"/>
      <c r="S3" s="52"/>
      <c r="T3" s="52"/>
      <c r="U3" s="52"/>
      <c r="V3" s="52"/>
      <c r="W3" s="52"/>
      <c r="X3" s="52"/>
      <c r="Y3" s="52"/>
      <c r="Z3" s="52"/>
      <c r="AA3" s="52"/>
      <c r="AB3" s="52"/>
      <c r="AC3" s="52"/>
      <c r="AD3" s="52"/>
      <c r="AE3" s="52"/>
      <c r="AF3" s="52"/>
      <c r="AG3" s="52"/>
      <c r="AH3" s="52"/>
      <c r="AI3" s="52"/>
      <c r="AJ3" s="52"/>
      <c r="AK3" s="122"/>
      <c r="AL3" s="123"/>
      <c r="AM3" s="123"/>
      <c r="AN3" s="123"/>
      <c r="AO3" s="570"/>
      <c r="AP3" s="123"/>
      <c r="AQ3" s="123"/>
      <c r="AR3" s="123"/>
      <c r="AS3" s="123"/>
      <c r="AT3" s="123"/>
      <c r="AU3" s="123"/>
      <c r="AV3" s="123"/>
      <c r="AW3" s="124"/>
      <c r="AY3" s="736"/>
      <c r="AZ3" s="736"/>
      <c r="BA3" s="736"/>
      <c r="BB3" s="736"/>
      <c r="BC3" s="736"/>
    </row>
    <row r="4" spans="1:55" s="15" customFormat="1" ht="13.5" customHeight="1">
      <c r="A4" s="1220" t="s">
        <v>12</v>
      </c>
      <c r="B4" s="1221"/>
      <c r="C4" s="1221"/>
      <c r="D4" s="1221"/>
      <c r="E4" s="1221"/>
      <c r="F4" s="1222"/>
      <c r="G4" s="1209" t="str">
        <f>IF(基本情報入力シート!L21="","",基本情報入力シート!L21)</f>
        <v>○○サービスジギョウショ</v>
      </c>
      <c r="H4" s="1210"/>
      <c r="I4" s="1210"/>
      <c r="J4" s="1210"/>
      <c r="K4" s="1210"/>
      <c r="L4" s="1210"/>
      <c r="M4" s="1210"/>
      <c r="N4" s="1210"/>
      <c r="O4" s="1210"/>
      <c r="P4" s="1210"/>
      <c r="Q4" s="1210"/>
      <c r="R4" s="1210"/>
      <c r="S4" s="1210"/>
      <c r="T4" s="1210"/>
      <c r="U4" s="1210"/>
      <c r="V4" s="1210"/>
      <c r="W4" s="1210"/>
      <c r="X4" s="1210"/>
      <c r="Y4" s="1210"/>
      <c r="Z4" s="1210"/>
      <c r="AA4" s="1210"/>
      <c r="AB4" s="1210"/>
      <c r="AC4" s="1210"/>
      <c r="AD4" s="1210"/>
      <c r="AE4" s="1210"/>
      <c r="AF4" s="1210"/>
      <c r="AG4" s="1210"/>
      <c r="AH4" s="1210"/>
      <c r="AI4" s="1210"/>
      <c r="AJ4" s="79"/>
    </row>
    <row r="5" spans="1:55" s="15" customFormat="1" ht="14.25" customHeight="1">
      <c r="A5" s="1223" t="s">
        <v>42</v>
      </c>
      <c r="B5" s="1224"/>
      <c r="C5" s="1224"/>
      <c r="D5" s="1224"/>
      <c r="E5" s="1224"/>
      <c r="F5" s="1225"/>
      <c r="G5" s="1211" t="str">
        <f>IF(基本情報入力シート!L22="","",基本情報入力シート!L22)</f>
        <v>○○サービス事業所</v>
      </c>
      <c r="H5" s="1212"/>
      <c r="I5" s="1212"/>
      <c r="J5" s="1212"/>
      <c r="K5" s="1212"/>
      <c r="L5" s="1212"/>
      <c r="M5" s="1212"/>
      <c r="N5" s="1212"/>
      <c r="O5" s="1212"/>
      <c r="P5" s="1212"/>
      <c r="Q5" s="1212"/>
      <c r="R5" s="1212"/>
      <c r="S5" s="1212"/>
      <c r="T5" s="1212"/>
      <c r="U5" s="1212"/>
      <c r="V5" s="1212"/>
      <c r="W5" s="1212"/>
      <c r="X5" s="1212"/>
      <c r="Y5" s="1212"/>
      <c r="Z5" s="1212"/>
      <c r="AA5" s="1212"/>
      <c r="AB5" s="1212"/>
      <c r="AC5" s="1212"/>
      <c r="AD5" s="1212"/>
      <c r="AE5" s="1212"/>
      <c r="AF5" s="1212"/>
      <c r="AG5" s="1212"/>
      <c r="AH5" s="1212"/>
      <c r="AI5" s="1212"/>
      <c r="AJ5" s="79"/>
    </row>
    <row r="6" spans="1:55" s="15" customFormat="1" ht="12.75" customHeight="1">
      <c r="A6" s="856" t="s">
        <v>43</v>
      </c>
      <c r="B6" s="857"/>
      <c r="C6" s="857"/>
      <c r="D6" s="857"/>
      <c r="E6" s="857"/>
      <c r="F6" s="1204"/>
      <c r="G6" s="86" t="s">
        <v>15</v>
      </c>
      <c r="H6" s="1205" t="str">
        <f>IF(基本情報入力シート!AM24="－","",基本情報入力シート!AM24)</f>
        <v>100-1234</v>
      </c>
      <c r="I6" s="1205"/>
      <c r="J6" s="1205"/>
      <c r="K6" s="1205"/>
      <c r="L6" s="1205"/>
      <c r="M6" s="87"/>
      <c r="N6" s="88"/>
      <c r="O6" s="88"/>
      <c r="P6" s="88"/>
      <c r="Q6" s="88"/>
      <c r="R6" s="88"/>
      <c r="S6" s="88"/>
      <c r="T6" s="88"/>
      <c r="U6" s="88"/>
      <c r="V6" s="88"/>
      <c r="W6" s="88"/>
      <c r="X6" s="88"/>
      <c r="Y6" s="88"/>
      <c r="Z6" s="88"/>
      <c r="AA6" s="88"/>
      <c r="AB6" s="88"/>
      <c r="AC6" s="88"/>
      <c r="AD6" s="88"/>
      <c r="AE6" s="88"/>
      <c r="AF6" s="88"/>
      <c r="AG6" s="88"/>
      <c r="AH6" s="88"/>
      <c r="AI6" s="88"/>
      <c r="AJ6" s="52"/>
    </row>
    <row r="7" spans="1:55" s="15" customFormat="1" ht="14.4" customHeight="1">
      <c r="A7" s="1200"/>
      <c r="B7" s="1201"/>
      <c r="C7" s="1201"/>
      <c r="D7" s="1201"/>
      <c r="E7" s="1201"/>
      <c r="F7" s="1202"/>
      <c r="G7" s="1213" t="str">
        <f>IF(基本情報入力シート!L24="","",基本情報入力シート!L24)</f>
        <v>東京都千代田区霞が関1-2-2</v>
      </c>
      <c r="H7" s="1214"/>
      <c r="I7" s="1214"/>
      <c r="J7" s="1214"/>
      <c r="K7" s="1214"/>
      <c r="L7" s="1214"/>
      <c r="M7" s="1214"/>
      <c r="N7" s="1214"/>
      <c r="O7" s="1214"/>
      <c r="P7" s="1214"/>
      <c r="Q7" s="1214"/>
      <c r="R7" s="1214"/>
      <c r="S7" s="1214"/>
      <c r="T7" s="1214"/>
      <c r="U7" s="1214"/>
      <c r="V7" s="1214"/>
      <c r="W7" s="1214"/>
      <c r="X7" s="1214"/>
      <c r="Y7" s="1214"/>
      <c r="Z7" s="1214"/>
      <c r="AA7" s="1214"/>
      <c r="AB7" s="1214"/>
      <c r="AC7" s="1214"/>
      <c r="AD7" s="1214"/>
      <c r="AE7" s="1214"/>
      <c r="AF7" s="1214"/>
      <c r="AG7" s="1214"/>
      <c r="AH7" s="1214"/>
      <c r="AI7" s="1214"/>
      <c r="AJ7" s="79"/>
    </row>
    <row r="8" spans="1:55" s="15" customFormat="1" ht="11.4" customHeight="1">
      <c r="A8" s="1200"/>
      <c r="B8" s="1201"/>
      <c r="C8" s="1201"/>
      <c r="D8" s="1201"/>
      <c r="E8" s="1201"/>
      <c r="F8" s="1202"/>
      <c r="G8" s="1215" t="str">
        <f>IF(基本情報入力シート!L25="","",基本情報入力シート!L25)</f>
        <v/>
      </c>
      <c r="H8" s="1216"/>
      <c r="I8" s="1216"/>
      <c r="J8" s="1216"/>
      <c r="K8" s="1216"/>
      <c r="L8" s="1216"/>
      <c r="M8" s="1216"/>
      <c r="N8" s="1216"/>
      <c r="O8" s="1216"/>
      <c r="P8" s="1216"/>
      <c r="Q8" s="1216"/>
      <c r="R8" s="1216"/>
      <c r="S8" s="1216"/>
      <c r="T8" s="1216"/>
      <c r="U8" s="1216"/>
      <c r="V8" s="1216"/>
      <c r="W8" s="1216"/>
      <c r="X8" s="1216"/>
      <c r="Y8" s="1216"/>
      <c r="Z8" s="1216"/>
      <c r="AA8" s="1216"/>
      <c r="AB8" s="1216"/>
      <c r="AC8" s="1216"/>
      <c r="AD8" s="1216"/>
      <c r="AE8" s="1216"/>
      <c r="AF8" s="1216"/>
      <c r="AG8" s="1216"/>
      <c r="AH8" s="1216"/>
      <c r="AI8" s="1216"/>
      <c r="AJ8" s="79"/>
    </row>
    <row r="9" spans="1:55" s="15" customFormat="1" ht="13.5" customHeight="1">
      <c r="A9" s="1206" t="s">
        <v>12</v>
      </c>
      <c r="B9" s="1207"/>
      <c r="C9" s="1207"/>
      <c r="D9" s="1207"/>
      <c r="E9" s="1207"/>
      <c r="F9" s="1208"/>
      <c r="G9" s="1196" t="str">
        <f>IF(基本情報入力シート!L29="","",基本情報入力シート!L29)</f>
        <v>コウロウ　ハナコ</v>
      </c>
      <c r="H9" s="1197"/>
      <c r="I9" s="1197"/>
      <c r="J9" s="1197"/>
      <c r="K9" s="1197"/>
      <c r="L9" s="1197"/>
      <c r="M9" s="1197"/>
      <c r="N9" s="1197"/>
      <c r="O9" s="1197"/>
      <c r="P9" s="1197"/>
      <c r="Q9" s="1197"/>
      <c r="R9" s="1197"/>
      <c r="S9" s="1197"/>
      <c r="T9" s="1197"/>
      <c r="U9" s="1197"/>
      <c r="V9" s="1197"/>
      <c r="W9" s="1197"/>
      <c r="X9" s="1197"/>
      <c r="Y9" s="1197"/>
      <c r="Z9" s="1197"/>
      <c r="AA9" s="1197"/>
      <c r="AB9" s="1197"/>
      <c r="AC9" s="1197"/>
      <c r="AD9" s="1197"/>
      <c r="AE9" s="1197"/>
      <c r="AF9" s="1197"/>
      <c r="AG9" s="1197"/>
      <c r="AH9" s="1197"/>
      <c r="AI9" s="1197"/>
      <c r="AJ9" s="79"/>
    </row>
    <row r="10" spans="1:55" s="15" customFormat="1">
      <c r="A10" s="1200" t="s">
        <v>44</v>
      </c>
      <c r="B10" s="1201"/>
      <c r="C10" s="1201"/>
      <c r="D10" s="1201"/>
      <c r="E10" s="1201"/>
      <c r="F10" s="1202"/>
      <c r="G10" s="1198" t="str">
        <f>IF(基本情報入力シート!L30="","",基本情報入力シート!L30)</f>
        <v>厚労　花子</v>
      </c>
      <c r="H10" s="1199"/>
      <c r="I10" s="1199"/>
      <c r="J10" s="1199"/>
      <c r="K10" s="1199"/>
      <c r="L10" s="1199"/>
      <c r="M10" s="1199"/>
      <c r="N10" s="1199"/>
      <c r="O10" s="1199"/>
      <c r="P10" s="1199"/>
      <c r="Q10" s="1199"/>
      <c r="R10" s="1199"/>
      <c r="S10" s="1199"/>
      <c r="T10" s="1199"/>
      <c r="U10" s="1199"/>
      <c r="V10" s="1199"/>
      <c r="W10" s="1199"/>
      <c r="X10" s="1199"/>
      <c r="Y10" s="1199"/>
      <c r="Z10" s="1199"/>
      <c r="AA10" s="1199"/>
      <c r="AB10" s="1199"/>
      <c r="AC10" s="1199"/>
      <c r="AD10" s="1199"/>
      <c r="AE10" s="1199"/>
      <c r="AF10" s="1199"/>
      <c r="AG10" s="1199"/>
      <c r="AH10" s="1199"/>
      <c r="AI10" s="1199"/>
      <c r="AJ10" s="79"/>
    </row>
    <row r="11" spans="1:55" s="15" customFormat="1" ht="13.5" customHeight="1">
      <c r="A11" s="1203" t="s">
        <v>45</v>
      </c>
      <c r="B11" s="1203"/>
      <c r="C11" s="1203"/>
      <c r="D11" s="1203"/>
      <c r="E11" s="1203"/>
      <c r="F11" s="1203"/>
      <c r="G11" s="877" t="s">
        <v>26</v>
      </c>
      <c r="H11" s="878"/>
      <c r="I11" s="878"/>
      <c r="J11" s="878"/>
      <c r="K11" s="1226" t="str">
        <f>IF(基本情報入力シート!L31="","",基本情報入力シート!L31)</f>
        <v>03-3571-XXXX</v>
      </c>
      <c r="L11" s="1227"/>
      <c r="M11" s="1227"/>
      <c r="N11" s="1227"/>
      <c r="O11" s="1227"/>
      <c r="P11" s="1227"/>
      <c r="Q11" s="1227"/>
      <c r="R11" s="1227"/>
      <c r="S11" s="1227"/>
      <c r="T11" s="1228"/>
      <c r="U11" s="1217" t="s">
        <v>27</v>
      </c>
      <c r="V11" s="1218"/>
      <c r="W11" s="1218"/>
      <c r="X11" s="1219"/>
      <c r="Y11" s="1226" t="str">
        <f>IF(基本情報入力シート!L32="","",基本情報入力シート!L32)</f>
        <v>aaa@aaa.aa.jp</v>
      </c>
      <c r="Z11" s="1227"/>
      <c r="AA11" s="1227"/>
      <c r="AB11" s="1227"/>
      <c r="AC11" s="1227"/>
      <c r="AD11" s="1227"/>
      <c r="AE11" s="1227"/>
      <c r="AF11" s="1227"/>
      <c r="AG11" s="1227"/>
      <c r="AH11" s="1227"/>
      <c r="AI11" s="1227"/>
      <c r="AJ11" s="79"/>
      <c r="AT11" s="16"/>
      <c r="AU11" s="16"/>
    </row>
    <row r="12" spans="1:55" s="15" customFormat="1" ht="7.2" customHeight="1" thickBot="1">
      <c r="A12" s="80"/>
      <c r="B12" s="80"/>
      <c r="C12" s="80"/>
      <c r="D12" s="80"/>
      <c r="E12" s="80"/>
      <c r="F12" s="80"/>
      <c r="G12" s="80"/>
      <c r="H12" s="80"/>
      <c r="I12" s="80"/>
      <c r="J12" s="80"/>
      <c r="K12" s="80"/>
      <c r="L12" s="80"/>
      <c r="M12" s="80"/>
      <c r="N12" s="80"/>
      <c r="O12" s="80"/>
      <c r="P12" s="80"/>
      <c r="Q12" s="80"/>
      <c r="R12" s="80"/>
      <c r="S12" s="80"/>
      <c r="T12" s="80"/>
      <c r="U12" s="80"/>
      <c r="V12" s="80"/>
      <c r="W12" s="80"/>
      <c r="X12" s="80"/>
      <c r="Y12" s="80"/>
      <c r="Z12" s="80"/>
      <c r="AA12" s="80"/>
      <c r="AB12" s="80"/>
      <c r="AC12" s="80"/>
      <c r="AD12" s="80"/>
      <c r="AE12" s="80"/>
      <c r="AF12" s="80"/>
      <c r="AG12" s="80"/>
      <c r="AH12" s="80"/>
      <c r="AI12" s="80"/>
      <c r="AJ12" s="52"/>
      <c r="AT12" s="16"/>
      <c r="AU12" s="16"/>
    </row>
    <row r="13" spans="1:55" ht="23.4" customHeight="1" thickBot="1">
      <c r="A13" s="170" t="s">
        <v>240</v>
      </c>
      <c r="B13" s="94"/>
      <c r="C13" s="94"/>
      <c r="D13" s="94"/>
      <c r="E13" s="94"/>
      <c r="F13" s="94"/>
      <c r="G13" s="94"/>
      <c r="H13" s="94"/>
      <c r="I13" s="94"/>
      <c r="J13" s="94"/>
      <c r="K13" s="94"/>
      <c r="L13" s="94"/>
      <c r="M13" s="94"/>
      <c r="N13" s="94"/>
      <c r="O13" s="95"/>
      <c r="P13" s="95"/>
      <c r="Q13" s="95"/>
      <c r="R13" s="95"/>
      <c r="S13" s="95"/>
      <c r="T13" s="95"/>
      <c r="U13" s="94"/>
      <c r="V13" s="94"/>
      <c r="W13" s="94"/>
      <c r="X13" s="94"/>
      <c r="Y13" s="94"/>
      <c r="Z13" s="94"/>
      <c r="AA13" s="94"/>
      <c r="AB13" s="94"/>
      <c r="AC13" s="94"/>
      <c r="AD13" s="94"/>
      <c r="AE13" s="94"/>
      <c r="AF13" s="94"/>
      <c r="AG13" s="94"/>
      <c r="AH13" s="1176" t="str">
        <f>IF(G5="", "", IF(AND(OR(A15="✓", A16="✓", A17="✓"), OR(A19="✓",AND(A20="✓", M21&lt;&gt;""))), "○", "×"))</f>
        <v>○</v>
      </c>
      <c r="AI13" s="1177"/>
      <c r="AK13" s="1190" t="s">
        <v>241</v>
      </c>
      <c r="AL13" s="1191"/>
      <c r="AM13" s="1191"/>
      <c r="AN13" s="1191"/>
      <c r="AO13" s="1191"/>
      <c r="AP13" s="1191"/>
      <c r="AQ13" s="1191"/>
      <c r="AR13" s="1191"/>
      <c r="AS13" s="1191"/>
      <c r="AT13" s="1191"/>
      <c r="AU13" s="1191"/>
      <c r="AV13" s="1192"/>
    </row>
    <row r="14" spans="1:55" ht="27.6" customHeight="1" thickBot="1">
      <c r="A14" s="1230" t="s">
        <v>242</v>
      </c>
      <c r="B14" s="1174"/>
      <c r="C14" s="1174"/>
      <c r="D14" s="1174"/>
      <c r="E14" s="1174"/>
      <c r="F14" s="1174"/>
      <c r="G14" s="1174"/>
      <c r="H14" s="1174"/>
      <c r="I14" s="1174"/>
      <c r="J14" s="1174"/>
      <c r="K14" s="1174"/>
      <c r="L14" s="1174"/>
      <c r="M14" s="1174"/>
      <c r="N14" s="1174"/>
      <c r="O14" s="1174"/>
      <c r="P14" s="1174"/>
      <c r="Q14" s="1174"/>
      <c r="R14" s="1174"/>
      <c r="S14" s="1174"/>
      <c r="T14" s="1174"/>
      <c r="U14" s="1174"/>
      <c r="V14" s="1174"/>
      <c r="W14" s="1174"/>
      <c r="X14" s="1174"/>
      <c r="Y14" s="1174"/>
      <c r="Z14" s="1174"/>
      <c r="AA14" s="1174"/>
      <c r="AB14" s="1174"/>
      <c r="AC14" s="1174"/>
      <c r="AD14" s="1174"/>
      <c r="AE14" s="1174"/>
      <c r="AF14" s="1174"/>
      <c r="AG14" s="1174"/>
      <c r="AH14" s="1174"/>
      <c r="AI14" s="1175"/>
      <c r="AJ14" s="52"/>
      <c r="AR14" s="17"/>
    </row>
    <row r="15" spans="1:55" ht="19.95" customHeight="1">
      <c r="A15" s="112" t="s">
        <v>2344</v>
      </c>
      <c r="B15" s="1233" t="s">
        <v>2359</v>
      </c>
      <c r="C15" s="1233"/>
      <c r="D15" s="1233"/>
      <c r="E15" s="1233"/>
      <c r="F15" s="1233"/>
      <c r="G15" s="1233"/>
      <c r="H15" s="1233"/>
      <c r="I15" s="1233"/>
      <c r="J15" s="1233"/>
      <c r="K15" s="1233"/>
      <c r="L15" s="1233"/>
      <c r="M15" s="1233"/>
      <c r="N15" s="1233"/>
      <c r="O15" s="1233"/>
      <c r="P15" s="1233"/>
      <c r="Q15" s="1233"/>
      <c r="R15" s="1233"/>
      <c r="S15" s="1233"/>
      <c r="T15" s="1233"/>
      <c r="U15" s="1233"/>
      <c r="V15" s="1233"/>
      <c r="W15" s="1233"/>
      <c r="X15" s="1233"/>
      <c r="Y15" s="1233"/>
      <c r="Z15" s="1233"/>
      <c r="AA15" s="1233"/>
      <c r="AB15" s="1233"/>
      <c r="AC15" s="1233"/>
      <c r="AD15" s="1233"/>
      <c r="AE15" s="1233"/>
      <c r="AF15" s="1233"/>
      <c r="AG15" s="1233"/>
      <c r="AH15" s="1233"/>
      <c r="AI15" s="1236"/>
      <c r="AJ15" s="52"/>
      <c r="AR15" s="17"/>
    </row>
    <row r="16" spans="1:55" ht="19.95" customHeight="1">
      <c r="A16" s="110"/>
      <c r="B16" s="1174" t="s">
        <v>2299</v>
      </c>
      <c r="C16" s="1174"/>
      <c r="D16" s="1174"/>
      <c r="E16" s="1174"/>
      <c r="F16" s="1174"/>
      <c r="G16" s="1174"/>
      <c r="H16" s="1174"/>
      <c r="I16" s="1174"/>
      <c r="J16" s="1174"/>
      <c r="K16" s="1174"/>
      <c r="L16" s="1174"/>
      <c r="M16" s="1174"/>
      <c r="N16" s="1174"/>
      <c r="O16" s="1174"/>
      <c r="P16" s="1174"/>
      <c r="Q16" s="1174"/>
      <c r="R16" s="1174"/>
      <c r="S16" s="1174"/>
      <c r="T16" s="1174"/>
      <c r="U16" s="1174"/>
      <c r="V16" s="1174"/>
      <c r="W16" s="1174"/>
      <c r="X16" s="1174"/>
      <c r="Y16" s="1174"/>
      <c r="Z16" s="1174"/>
      <c r="AA16" s="1174"/>
      <c r="AB16" s="1174"/>
      <c r="AC16" s="1174"/>
      <c r="AD16" s="1174"/>
      <c r="AE16" s="1174"/>
      <c r="AF16" s="1174"/>
      <c r="AG16" s="1174"/>
      <c r="AH16" s="1174"/>
      <c r="AI16" s="1175"/>
      <c r="AJ16" s="52"/>
      <c r="AR16" s="17"/>
    </row>
    <row r="17" spans="1:48" ht="19.95" customHeight="1" thickBot="1">
      <c r="A17" s="111" t="s">
        <v>2344</v>
      </c>
      <c r="B17" s="1174" t="s">
        <v>243</v>
      </c>
      <c r="C17" s="1174"/>
      <c r="D17" s="1174"/>
      <c r="E17" s="1174"/>
      <c r="F17" s="1174"/>
      <c r="G17" s="1174"/>
      <c r="H17" s="1174"/>
      <c r="I17" s="1174"/>
      <c r="J17" s="1174"/>
      <c r="K17" s="1174"/>
      <c r="L17" s="1174"/>
      <c r="M17" s="1174"/>
      <c r="N17" s="1174"/>
      <c r="O17" s="1174"/>
      <c r="P17" s="1174"/>
      <c r="Q17" s="1174"/>
      <c r="R17" s="1174"/>
      <c r="S17" s="1174"/>
      <c r="T17" s="1174"/>
      <c r="U17" s="1174"/>
      <c r="V17" s="1174"/>
      <c r="W17" s="1174"/>
      <c r="X17" s="1174"/>
      <c r="Y17" s="1174"/>
      <c r="Z17" s="1174"/>
      <c r="AA17" s="1174"/>
      <c r="AB17" s="1174"/>
      <c r="AC17" s="1174"/>
      <c r="AD17" s="1174"/>
      <c r="AE17" s="1174"/>
      <c r="AF17" s="1174"/>
      <c r="AG17" s="1174"/>
      <c r="AH17" s="1174"/>
      <c r="AI17" s="1175"/>
      <c r="AJ17" s="52"/>
      <c r="AR17" s="17"/>
    </row>
    <row r="18" spans="1:48" ht="27.6" customHeight="1" thickBot="1">
      <c r="A18" s="1237" t="s">
        <v>2206</v>
      </c>
      <c r="B18" s="1174"/>
      <c r="C18" s="1174"/>
      <c r="D18" s="1174"/>
      <c r="E18" s="1174"/>
      <c r="F18" s="1174"/>
      <c r="G18" s="1174"/>
      <c r="H18" s="1174"/>
      <c r="I18" s="1174"/>
      <c r="J18" s="1174"/>
      <c r="K18" s="1174"/>
      <c r="L18" s="1174"/>
      <c r="M18" s="1174"/>
      <c r="N18" s="1174"/>
      <c r="O18" s="1174"/>
      <c r="P18" s="1174"/>
      <c r="Q18" s="1174"/>
      <c r="R18" s="1174"/>
      <c r="S18" s="1174"/>
      <c r="T18" s="1174"/>
      <c r="U18" s="1174"/>
      <c r="V18" s="1174"/>
      <c r="W18" s="1174"/>
      <c r="X18" s="1174"/>
      <c r="Y18" s="1174"/>
      <c r="Z18" s="1174"/>
      <c r="AA18" s="1174"/>
      <c r="AB18" s="1174"/>
      <c r="AC18" s="1174"/>
      <c r="AD18" s="1174"/>
      <c r="AE18" s="1174"/>
      <c r="AF18" s="1174"/>
      <c r="AG18" s="1174"/>
      <c r="AH18" s="1174"/>
      <c r="AI18" s="1175"/>
      <c r="AJ18" s="52"/>
      <c r="AR18" s="17"/>
    </row>
    <row r="19" spans="1:48" ht="19.95" customHeight="1">
      <c r="A19" s="112" t="s">
        <v>2344</v>
      </c>
      <c r="B19" s="1174" t="s">
        <v>244</v>
      </c>
      <c r="C19" s="1174"/>
      <c r="D19" s="1174"/>
      <c r="E19" s="1174"/>
      <c r="F19" s="1174"/>
      <c r="G19" s="1174"/>
      <c r="H19" s="1174"/>
      <c r="I19" s="1174"/>
      <c r="J19" s="1174"/>
      <c r="K19" s="1174"/>
      <c r="L19" s="1174"/>
      <c r="M19" s="1174"/>
      <c r="N19" s="1174"/>
      <c r="O19" s="1174"/>
      <c r="P19" s="1174"/>
      <c r="Q19" s="1174"/>
      <c r="R19" s="1174"/>
      <c r="S19" s="1174"/>
      <c r="T19" s="1174"/>
      <c r="U19" s="1174"/>
      <c r="V19" s="1174"/>
      <c r="W19" s="1174"/>
      <c r="X19" s="1174"/>
      <c r="Y19" s="1174"/>
      <c r="Z19" s="1174"/>
      <c r="AA19" s="1174"/>
      <c r="AB19" s="1174"/>
      <c r="AC19" s="1174"/>
      <c r="AD19" s="1174"/>
      <c r="AE19" s="1174"/>
      <c r="AF19" s="1174"/>
      <c r="AG19" s="1174"/>
      <c r="AH19" s="1174"/>
      <c r="AI19" s="1175"/>
      <c r="AJ19" s="52"/>
      <c r="AR19" s="17"/>
    </row>
    <row r="20" spans="1:48" ht="19.95" customHeight="1" thickBot="1">
      <c r="A20" s="111" t="s">
        <v>2344</v>
      </c>
      <c r="B20" s="708" t="s">
        <v>245</v>
      </c>
      <c r="C20" s="708"/>
      <c r="D20" s="708"/>
      <c r="E20" s="708"/>
      <c r="F20" s="708"/>
      <c r="G20" s="708"/>
      <c r="H20" s="708"/>
      <c r="I20" s="708"/>
      <c r="J20" s="708"/>
      <c r="K20" s="708"/>
      <c r="L20" s="708"/>
      <c r="M20" s="708"/>
      <c r="N20" s="708"/>
      <c r="O20" s="708"/>
      <c r="P20" s="708"/>
      <c r="Q20" s="708"/>
      <c r="R20" s="708"/>
      <c r="S20" s="708"/>
      <c r="T20" s="708"/>
      <c r="U20" s="708"/>
      <c r="V20" s="708"/>
      <c r="W20" s="708"/>
      <c r="X20" s="708"/>
      <c r="Y20" s="708"/>
      <c r="Z20" s="708"/>
      <c r="AA20" s="708"/>
      <c r="AB20" s="708"/>
      <c r="AC20" s="708"/>
      <c r="AD20" s="708"/>
      <c r="AE20" s="708"/>
      <c r="AF20" s="708"/>
      <c r="AG20" s="708"/>
      <c r="AH20" s="708"/>
      <c r="AI20" s="1235"/>
      <c r="AJ20" s="52"/>
      <c r="AR20" s="17"/>
    </row>
    <row r="21" spans="1:48" ht="29.4" customHeight="1" thickBot="1">
      <c r="A21" s="1188" t="s">
        <v>246</v>
      </c>
      <c r="B21" s="1189"/>
      <c r="C21" s="1189"/>
      <c r="D21" s="1189"/>
      <c r="E21" s="1189"/>
      <c r="F21" s="1189"/>
      <c r="G21" s="1189"/>
      <c r="H21" s="1189"/>
      <c r="I21" s="1189"/>
      <c r="J21" s="1189"/>
      <c r="K21" s="1189"/>
      <c r="L21" s="1189"/>
      <c r="M21" s="1193" t="s">
        <v>247</v>
      </c>
      <c r="N21" s="1194"/>
      <c r="O21" s="1194"/>
      <c r="P21" s="1194"/>
      <c r="Q21" s="1194"/>
      <c r="R21" s="1194"/>
      <c r="S21" s="1194"/>
      <c r="T21" s="1194"/>
      <c r="U21" s="1194"/>
      <c r="V21" s="1194"/>
      <c r="W21" s="1194"/>
      <c r="X21" s="1194"/>
      <c r="Y21" s="1194"/>
      <c r="Z21" s="1194"/>
      <c r="AA21" s="1194"/>
      <c r="AB21" s="1194"/>
      <c r="AC21" s="1194"/>
      <c r="AD21" s="1194"/>
      <c r="AE21" s="1194"/>
      <c r="AF21" s="1194"/>
      <c r="AG21" s="1194"/>
      <c r="AH21" s="1194"/>
      <c r="AI21" s="1195"/>
      <c r="AJ21" s="52"/>
      <c r="AR21" s="17"/>
    </row>
    <row r="22" spans="1:48" ht="117" customHeight="1">
      <c r="A22" s="968" t="s">
        <v>2360</v>
      </c>
      <c r="B22" s="968"/>
      <c r="C22" s="968"/>
      <c r="D22" s="968"/>
      <c r="E22" s="968"/>
      <c r="F22" s="968"/>
      <c r="G22" s="968"/>
      <c r="H22" s="968"/>
      <c r="I22" s="968"/>
      <c r="J22" s="968"/>
      <c r="K22" s="968"/>
      <c r="L22" s="968"/>
      <c r="M22" s="968"/>
      <c r="N22" s="968"/>
      <c r="O22" s="968"/>
      <c r="P22" s="968"/>
      <c r="Q22" s="968"/>
      <c r="R22" s="968"/>
      <c r="S22" s="968"/>
      <c r="T22" s="968"/>
      <c r="U22" s="968"/>
      <c r="V22" s="968"/>
      <c r="W22" s="968"/>
      <c r="X22" s="968"/>
      <c r="Y22" s="968"/>
      <c r="Z22" s="968"/>
      <c r="AA22" s="968"/>
      <c r="AB22" s="968"/>
      <c r="AC22" s="968"/>
      <c r="AD22" s="968"/>
      <c r="AE22" s="968"/>
      <c r="AF22" s="968"/>
      <c r="AG22" s="968"/>
      <c r="AH22" s="968"/>
      <c r="AI22" s="968"/>
      <c r="AJ22" s="52"/>
      <c r="AR22" s="17"/>
    </row>
    <row r="23" spans="1:48" ht="3.6" customHeight="1">
      <c r="A23" s="71"/>
      <c r="B23" s="71"/>
      <c r="C23" s="71"/>
      <c r="D23" s="71"/>
      <c r="E23" s="71"/>
      <c r="F23" s="71"/>
      <c r="G23" s="71"/>
      <c r="H23" s="71"/>
      <c r="I23" s="71"/>
      <c r="J23" s="71"/>
      <c r="K23" s="71"/>
      <c r="L23" s="71"/>
      <c r="M23" s="71"/>
      <c r="N23" s="71"/>
      <c r="O23" s="71"/>
      <c r="P23" s="71"/>
      <c r="Q23" s="71"/>
      <c r="R23" s="71"/>
      <c r="S23" s="71"/>
      <c r="T23" s="71"/>
      <c r="U23" s="71"/>
      <c r="V23" s="71"/>
      <c r="W23" s="71"/>
      <c r="X23" s="71"/>
      <c r="Y23" s="71"/>
      <c r="Z23" s="82"/>
      <c r="AA23" s="82"/>
      <c r="AB23" s="82"/>
      <c r="AC23" s="82"/>
      <c r="AD23" s="82"/>
      <c r="AE23" s="82"/>
      <c r="AF23" s="82"/>
      <c r="AG23" s="83"/>
      <c r="AH23" s="83"/>
      <c r="AI23" s="48"/>
      <c r="AJ23" s="52"/>
      <c r="AK23" s="47"/>
      <c r="AL23" s="47"/>
      <c r="AM23" s="47"/>
      <c r="AR23" s="17"/>
    </row>
    <row r="24" spans="1:48" ht="21.75" customHeight="1" thickBot="1">
      <c r="A24" s="748" t="s">
        <v>248</v>
      </c>
      <c r="B24" s="748"/>
      <c r="C24" s="748"/>
      <c r="D24" s="748"/>
      <c r="E24" s="748"/>
      <c r="F24" s="748"/>
      <c r="G24" s="748"/>
      <c r="H24" s="748"/>
      <c r="I24" s="748"/>
      <c r="J24" s="748"/>
      <c r="K24" s="748"/>
      <c r="L24" s="748"/>
      <c r="M24" s="748"/>
      <c r="N24" s="748"/>
      <c r="O24" s="748"/>
      <c r="P24" s="748"/>
      <c r="Q24" s="748"/>
      <c r="R24" s="748"/>
      <c r="S24" s="748"/>
      <c r="T24" s="748"/>
      <c r="U24" s="748"/>
      <c r="V24" s="748"/>
      <c r="W24" s="748"/>
      <c r="X24" s="748"/>
      <c r="Y24" s="748"/>
      <c r="Z24" s="748"/>
      <c r="AA24" s="748"/>
      <c r="AB24" s="748"/>
      <c r="AC24" s="748"/>
      <c r="AD24" s="748"/>
      <c r="AE24" s="748"/>
      <c r="AF24" s="748"/>
      <c r="AG24" s="748"/>
      <c r="AH24" s="748"/>
      <c r="AI24" s="748"/>
      <c r="AJ24" s="47"/>
    </row>
    <row r="25" spans="1:48" ht="17.25" customHeight="1" thickBot="1">
      <c r="A25" s="1233" t="s">
        <v>123</v>
      </c>
      <c r="B25" s="1233"/>
      <c r="C25" s="1233"/>
      <c r="D25" s="1233"/>
      <c r="E25" s="1233"/>
      <c r="F25" s="1233"/>
      <c r="G25" s="1233"/>
      <c r="H25" s="1233"/>
      <c r="I25" s="1233"/>
      <c r="J25" s="1233"/>
      <c r="K25" s="1233"/>
      <c r="L25" s="1233"/>
      <c r="M25" s="1233"/>
      <c r="N25" s="1233"/>
      <c r="O25" s="1233"/>
      <c r="P25" s="1233"/>
      <c r="Q25" s="1233"/>
      <c r="R25" s="1233"/>
      <c r="S25" s="1233"/>
      <c r="T25" s="1233"/>
      <c r="U25" s="1233"/>
      <c r="V25" s="1233"/>
      <c r="W25" s="1233"/>
      <c r="X25" s="1233"/>
      <c r="Y25" s="1233"/>
      <c r="Z25" s="1233"/>
      <c r="AA25" s="1233"/>
      <c r="AB25" s="1233"/>
      <c r="AC25" s="1233"/>
      <c r="AD25" s="1233"/>
      <c r="AE25" s="1233"/>
      <c r="AF25" s="1233"/>
      <c r="AG25" s="1234"/>
      <c r="AH25" s="1172" t="str" cm="1">
        <f t="array" ref="AH25">IF(G5="", "", IF(AND(PRODUCT((A28:A33="✓")*1), OR(A19="", AND(A19="✓", A27="✓"))),"○","×"))</f>
        <v>○</v>
      </c>
      <c r="AI25" s="1173"/>
      <c r="AJ25" s="27"/>
      <c r="AK25" s="1169" t="s">
        <v>249</v>
      </c>
      <c r="AL25" s="1170"/>
      <c r="AM25" s="1170"/>
      <c r="AN25" s="1170"/>
      <c r="AO25" s="1170"/>
      <c r="AP25" s="1170"/>
      <c r="AQ25" s="1170"/>
      <c r="AR25" s="1170"/>
      <c r="AS25" s="1170"/>
      <c r="AT25" s="1170"/>
      <c r="AU25" s="1170"/>
      <c r="AV25" s="1171"/>
    </row>
    <row r="26" spans="1:48" ht="14.25" customHeight="1" thickBot="1">
      <c r="A26" s="1185" t="s">
        <v>250</v>
      </c>
      <c r="B26" s="1186"/>
      <c r="C26" s="1186"/>
      <c r="D26" s="1186"/>
      <c r="E26" s="1186"/>
      <c r="F26" s="1186"/>
      <c r="G26" s="1186"/>
      <c r="H26" s="1186"/>
      <c r="I26" s="1186"/>
      <c r="J26" s="1186"/>
      <c r="K26" s="1186"/>
      <c r="L26" s="1186"/>
      <c r="M26" s="1186"/>
      <c r="N26" s="1186"/>
      <c r="O26" s="1186"/>
      <c r="P26" s="1186"/>
      <c r="Q26" s="1186"/>
      <c r="R26" s="1186"/>
      <c r="S26" s="1186"/>
      <c r="T26" s="1186"/>
      <c r="U26" s="1186"/>
      <c r="V26" s="1186"/>
      <c r="W26" s="1186"/>
      <c r="X26" s="1186"/>
      <c r="Y26" s="1186"/>
      <c r="Z26" s="1187"/>
      <c r="AA26" s="1245" t="s">
        <v>251</v>
      </c>
      <c r="AB26" s="1246"/>
      <c r="AC26" s="1246"/>
      <c r="AD26" s="1246"/>
      <c r="AE26" s="1246"/>
      <c r="AF26" s="1246"/>
      <c r="AG26" s="1246"/>
      <c r="AH26" s="1247"/>
      <c r="AI26" s="1248"/>
      <c r="AJ26" s="47"/>
      <c r="AL26" s="18"/>
    </row>
    <row r="27" spans="1:48" ht="28.8" customHeight="1">
      <c r="A27" s="112" t="s">
        <v>2344</v>
      </c>
      <c r="B27" s="933" t="s">
        <v>2207</v>
      </c>
      <c r="C27" s="933"/>
      <c r="D27" s="933"/>
      <c r="E27" s="933"/>
      <c r="F27" s="933"/>
      <c r="G27" s="933"/>
      <c r="H27" s="933"/>
      <c r="I27" s="933"/>
      <c r="J27" s="933"/>
      <c r="K27" s="933"/>
      <c r="L27" s="933"/>
      <c r="M27" s="933"/>
      <c r="N27" s="933"/>
      <c r="O27" s="933"/>
      <c r="P27" s="933"/>
      <c r="Q27" s="933"/>
      <c r="R27" s="933"/>
      <c r="S27" s="933"/>
      <c r="T27" s="933"/>
      <c r="U27" s="933"/>
      <c r="V27" s="933"/>
      <c r="W27" s="933"/>
      <c r="X27" s="933"/>
      <c r="Y27" s="933"/>
      <c r="Z27" s="934"/>
      <c r="AA27" s="751" t="s">
        <v>132</v>
      </c>
      <c r="AB27" s="751"/>
      <c r="AC27" s="751"/>
      <c r="AD27" s="751"/>
      <c r="AE27" s="751"/>
      <c r="AF27" s="751"/>
      <c r="AG27" s="751"/>
      <c r="AH27" s="751"/>
      <c r="AI27" s="751"/>
      <c r="AJ27" s="54"/>
    </row>
    <row r="28" spans="1:48" ht="37.200000000000003" customHeight="1">
      <c r="A28" s="110" t="s">
        <v>2344</v>
      </c>
      <c r="B28" s="933" t="s">
        <v>2209</v>
      </c>
      <c r="C28" s="933"/>
      <c r="D28" s="933"/>
      <c r="E28" s="933"/>
      <c r="F28" s="933"/>
      <c r="G28" s="933"/>
      <c r="H28" s="933"/>
      <c r="I28" s="933"/>
      <c r="J28" s="933"/>
      <c r="K28" s="933"/>
      <c r="L28" s="933"/>
      <c r="M28" s="933"/>
      <c r="N28" s="933"/>
      <c r="O28" s="933"/>
      <c r="P28" s="933"/>
      <c r="Q28" s="933"/>
      <c r="R28" s="933"/>
      <c r="S28" s="933"/>
      <c r="T28" s="933"/>
      <c r="U28" s="933"/>
      <c r="V28" s="933"/>
      <c r="W28" s="933"/>
      <c r="X28" s="933"/>
      <c r="Y28" s="933"/>
      <c r="Z28" s="934"/>
      <c r="AA28" s="1184" t="s">
        <v>252</v>
      </c>
      <c r="AB28" s="1184"/>
      <c r="AC28" s="1184"/>
      <c r="AD28" s="1184"/>
      <c r="AE28" s="1184"/>
      <c r="AF28" s="1184"/>
      <c r="AG28" s="1184"/>
      <c r="AH28" s="1184"/>
      <c r="AI28" s="1184"/>
      <c r="AJ28" s="54"/>
    </row>
    <row r="29" spans="1:48" ht="30" customHeight="1">
      <c r="A29" s="110" t="s">
        <v>2344</v>
      </c>
      <c r="B29" s="1231" t="s">
        <v>253</v>
      </c>
      <c r="C29" s="1231"/>
      <c r="D29" s="1231"/>
      <c r="E29" s="1231"/>
      <c r="F29" s="1231"/>
      <c r="G29" s="1231"/>
      <c r="H29" s="1231"/>
      <c r="I29" s="1231"/>
      <c r="J29" s="1231"/>
      <c r="K29" s="1231"/>
      <c r="L29" s="1231"/>
      <c r="M29" s="1231"/>
      <c r="N29" s="1231"/>
      <c r="O29" s="1231"/>
      <c r="P29" s="1231"/>
      <c r="Q29" s="1231"/>
      <c r="R29" s="1231"/>
      <c r="S29" s="1231"/>
      <c r="T29" s="1231"/>
      <c r="U29" s="1231"/>
      <c r="V29" s="1231"/>
      <c r="W29" s="1231"/>
      <c r="X29" s="1231"/>
      <c r="Y29" s="1231"/>
      <c r="Z29" s="1232"/>
      <c r="AA29" s="1184" t="s">
        <v>254</v>
      </c>
      <c r="AB29" s="1184"/>
      <c r="AC29" s="1184"/>
      <c r="AD29" s="1184"/>
      <c r="AE29" s="1184"/>
      <c r="AF29" s="1184"/>
      <c r="AG29" s="1184"/>
      <c r="AH29" s="1184"/>
      <c r="AI29" s="1184"/>
      <c r="AJ29" s="27"/>
    </row>
    <row r="30" spans="1:48" ht="30" customHeight="1">
      <c r="A30" s="110" t="s">
        <v>2344</v>
      </c>
      <c r="B30" s="933" t="s">
        <v>131</v>
      </c>
      <c r="C30" s="933"/>
      <c r="D30" s="933"/>
      <c r="E30" s="933"/>
      <c r="F30" s="933"/>
      <c r="G30" s="933"/>
      <c r="H30" s="933"/>
      <c r="I30" s="933"/>
      <c r="J30" s="933"/>
      <c r="K30" s="933"/>
      <c r="L30" s="933"/>
      <c r="M30" s="933"/>
      <c r="N30" s="933"/>
      <c r="O30" s="933"/>
      <c r="P30" s="933"/>
      <c r="Q30" s="933"/>
      <c r="R30" s="933"/>
      <c r="S30" s="933"/>
      <c r="T30" s="933"/>
      <c r="U30" s="933"/>
      <c r="V30" s="933"/>
      <c r="W30" s="933"/>
      <c r="X30" s="933"/>
      <c r="Y30" s="933"/>
      <c r="Z30" s="934"/>
      <c r="AA30" s="751" t="s">
        <v>132</v>
      </c>
      <c r="AB30" s="751"/>
      <c r="AC30" s="751"/>
      <c r="AD30" s="751"/>
      <c r="AE30" s="751"/>
      <c r="AF30" s="751"/>
      <c r="AG30" s="751"/>
      <c r="AH30" s="751"/>
      <c r="AI30" s="751"/>
      <c r="AJ30" s="27"/>
      <c r="AK30" s="18"/>
    </row>
    <row r="31" spans="1:48" ht="30" customHeight="1">
      <c r="A31" s="110" t="s">
        <v>2344</v>
      </c>
      <c r="B31" s="933" t="s">
        <v>133</v>
      </c>
      <c r="C31" s="933"/>
      <c r="D31" s="933"/>
      <c r="E31" s="933"/>
      <c r="F31" s="933"/>
      <c r="G31" s="933"/>
      <c r="H31" s="933"/>
      <c r="I31" s="933"/>
      <c r="J31" s="933"/>
      <c r="K31" s="933"/>
      <c r="L31" s="933"/>
      <c r="M31" s="933"/>
      <c r="N31" s="933"/>
      <c r="O31" s="933"/>
      <c r="P31" s="933"/>
      <c r="Q31" s="933"/>
      <c r="R31" s="933"/>
      <c r="S31" s="933"/>
      <c r="T31" s="933"/>
      <c r="U31" s="933"/>
      <c r="V31" s="933"/>
      <c r="W31" s="933"/>
      <c r="X31" s="933"/>
      <c r="Y31" s="933"/>
      <c r="Z31" s="934"/>
      <c r="AA31" s="1184" t="s">
        <v>134</v>
      </c>
      <c r="AB31" s="1184"/>
      <c r="AC31" s="1184"/>
      <c r="AD31" s="1184"/>
      <c r="AE31" s="1184"/>
      <c r="AF31" s="1184"/>
      <c r="AG31" s="1184"/>
      <c r="AH31" s="1184"/>
      <c r="AI31" s="1184"/>
      <c r="AJ31" s="27"/>
      <c r="AK31" s="18"/>
      <c r="AL31" s="19"/>
    </row>
    <row r="32" spans="1:48" ht="19.95" customHeight="1">
      <c r="A32" s="110" t="s">
        <v>2344</v>
      </c>
      <c r="B32" s="1231" t="s">
        <v>255</v>
      </c>
      <c r="C32" s="1231"/>
      <c r="D32" s="1231"/>
      <c r="E32" s="1231"/>
      <c r="F32" s="1231"/>
      <c r="G32" s="1231"/>
      <c r="H32" s="1231"/>
      <c r="I32" s="1231"/>
      <c r="J32" s="1231"/>
      <c r="K32" s="1231"/>
      <c r="L32" s="1231"/>
      <c r="M32" s="1231"/>
      <c r="N32" s="1231"/>
      <c r="O32" s="1231"/>
      <c r="P32" s="1231"/>
      <c r="Q32" s="1231"/>
      <c r="R32" s="1231"/>
      <c r="S32" s="1231"/>
      <c r="T32" s="1231"/>
      <c r="U32" s="1231"/>
      <c r="V32" s="1231"/>
      <c r="W32" s="1231"/>
      <c r="X32" s="1231"/>
      <c r="Y32" s="1231"/>
      <c r="Z32" s="1232"/>
      <c r="AA32" s="764" t="s">
        <v>136</v>
      </c>
      <c r="AB32" s="764"/>
      <c r="AC32" s="764"/>
      <c r="AD32" s="764"/>
      <c r="AE32" s="764"/>
      <c r="AF32" s="764"/>
      <c r="AG32" s="764"/>
      <c r="AH32" s="764"/>
      <c r="AI32" s="764"/>
      <c r="AJ32" s="27"/>
      <c r="AK32" s="18"/>
      <c r="AL32" s="19"/>
    </row>
    <row r="33" spans="1:52" ht="24.6" customHeight="1" thickBot="1">
      <c r="A33" s="113" t="s">
        <v>2344</v>
      </c>
      <c r="B33" s="1174" t="s">
        <v>2357</v>
      </c>
      <c r="C33" s="1174"/>
      <c r="D33" s="1174"/>
      <c r="E33" s="1174"/>
      <c r="F33" s="1174"/>
      <c r="G33" s="1174"/>
      <c r="H33" s="1174"/>
      <c r="I33" s="1174"/>
      <c r="J33" s="1174"/>
      <c r="K33" s="1174"/>
      <c r="L33" s="1174"/>
      <c r="M33" s="1174"/>
      <c r="N33" s="1174"/>
      <c r="O33" s="1174"/>
      <c r="P33" s="1174"/>
      <c r="Q33" s="1174"/>
      <c r="R33" s="1174"/>
      <c r="S33" s="1174"/>
      <c r="T33" s="1174"/>
      <c r="U33" s="1174"/>
      <c r="V33" s="1174"/>
      <c r="W33" s="1174"/>
      <c r="X33" s="1174"/>
      <c r="Y33" s="1174"/>
      <c r="Z33" s="1175"/>
      <c r="AA33" s="751" t="s">
        <v>132</v>
      </c>
      <c r="AB33" s="751"/>
      <c r="AC33" s="751"/>
      <c r="AD33" s="751"/>
      <c r="AE33" s="751"/>
      <c r="AF33" s="751"/>
      <c r="AG33" s="751"/>
      <c r="AH33" s="751"/>
      <c r="AI33" s="751"/>
      <c r="AJ33" s="27"/>
      <c r="AK33" s="18"/>
      <c r="AL33" s="19"/>
    </row>
    <row r="34" spans="1:52" s="47" customFormat="1" ht="10.199999999999999" customHeight="1" thickBot="1">
      <c r="A34" s="27"/>
      <c r="B34" s="27"/>
      <c r="C34" s="29"/>
      <c r="D34" s="27"/>
      <c r="E34" s="27"/>
      <c r="F34" s="27"/>
      <c r="G34" s="27"/>
      <c r="H34" s="27"/>
      <c r="I34" s="27"/>
      <c r="J34" s="27"/>
      <c r="K34" s="27"/>
      <c r="L34" s="27"/>
      <c r="M34" s="27"/>
      <c r="N34" s="27"/>
      <c r="O34" s="27"/>
      <c r="P34" s="27"/>
      <c r="Q34" s="27"/>
      <c r="R34" s="27"/>
      <c r="S34" s="27"/>
      <c r="T34" s="27"/>
      <c r="U34" s="27"/>
      <c r="V34" s="27"/>
      <c r="W34" s="27"/>
      <c r="X34" s="27"/>
      <c r="Y34" s="27"/>
      <c r="Z34" s="29"/>
      <c r="AA34" s="29"/>
      <c r="AB34" s="29"/>
      <c r="AC34" s="29"/>
      <c r="AD34" s="29"/>
      <c r="AE34" s="29"/>
      <c r="AF34" s="29"/>
      <c r="AG34" s="29"/>
      <c r="AH34" s="29"/>
      <c r="AI34" s="27"/>
      <c r="AJ34" s="27"/>
    </row>
    <row r="35" spans="1:52" ht="25.95" customHeight="1" thickBot="1">
      <c r="A35" s="27"/>
      <c r="B35" s="27"/>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1176" t="str">
        <f>IF(G5="", "", IF(AND(OR(AND(B40="✓",B41=""), AND(B40="",B41="✓")),B37="✓",G43&lt;&gt;"",J43&lt;&gt;""),"○","×"))</f>
        <v>○</v>
      </c>
      <c r="AI35" s="1177"/>
      <c r="AJ35" s="23"/>
      <c r="AK35" s="849" t="s">
        <v>256</v>
      </c>
      <c r="AL35" s="850"/>
      <c r="AM35" s="850"/>
      <c r="AN35" s="850"/>
      <c r="AO35" s="850"/>
      <c r="AP35" s="850"/>
      <c r="AQ35" s="850"/>
      <c r="AR35" s="850"/>
      <c r="AS35" s="850"/>
      <c r="AT35" s="850"/>
      <c r="AU35" s="850"/>
      <c r="AV35" s="851"/>
      <c r="AW35" s="70"/>
    </row>
    <row r="36" spans="1:52" ht="10.199999999999999" customHeight="1" thickBot="1">
      <c r="A36" s="20"/>
      <c r="B36" s="75"/>
      <c r="C36" s="76"/>
      <c r="D36" s="76"/>
      <c r="E36" s="76"/>
      <c r="F36" s="76"/>
      <c r="G36" s="76"/>
      <c r="H36" s="76"/>
      <c r="I36" s="76"/>
      <c r="J36" s="76"/>
      <c r="K36" s="76"/>
      <c r="L36" s="76"/>
      <c r="M36" s="76"/>
      <c r="N36" s="76"/>
      <c r="O36" s="76"/>
      <c r="P36" s="76"/>
      <c r="Q36" s="76"/>
      <c r="R36" s="76"/>
      <c r="S36" s="76"/>
      <c r="T36" s="76"/>
      <c r="U36" s="76"/>
      <c r="V36" s="76"/>
      <c r="W36" s="76"/>
      <c r="X36" s="76"/>
      <c r="Y36" s="76"/>
      <c r="Z36" s="76"/>
      <c r="AA36" s="76"/>
      <c r="AB36" s="76"/>
      <c r="AC36" s="76"/>
      <c r="AD36" s="76"/>
      <c r="AE36" s="76"/>
      <c r="AF36" s="76"/>
      <c r="AG36" s="76"/>
      <c r="AH36" s="23"/>
      <c r="AI36" s="84"/>
      <c r="AJ36" s="23"/>
      <c r="AK36" s="21"/>
    </row>
    <row r="37" spans="1:52" ht="24.6" customHeight="1" thickBot="1">
      <c r="A37" s="22"/>
      <c r="B37" s="114" t="s">
        <v>2344</v>
      </c>
      <c r="C37" s="1249" t="s">
        <v>2358</v>
      </c>
      <c r="D37" s="1250"/>
      <c r="E37" s="1250"/>
      <c r="F37" s="1250"/>
      <c r="G37" s="1250"/>
      <c r="H37" s="1250"/>
      <c r="I37" s="1250"/>
      <c r="J37" s="1250"/>
      <c r="K37" s="1250"/>
      <c r="L37" s="1250"/>
      <c r="M37" s="1250"/>
      <c r="N37" s="1250"/>
      <c r="O37" s="1250"/>
      <c r="P37" s="1250"/>
      <c r="Q37" s="1250"/>
      <c r="R37" s="1250"/>
      <c r="S37" s="1250"/>
      <c r="T37" s="1250"/>
      <c r="U37" s="1250"/>
      <c r="V37" s="1250"/>
      <c r="W37" s="1250"/>
      <c r="X37" s="1250"/>
      <c r="Y37" s="1250"/>
      <c r="Z37" s="1250"/>
      <c r="AA37" s="1250"/>
      <c r="AB37" s="1250"/>
      <c r="AC37" s="1250"/>
      <c r="AD37" s="1250"/>
      <c r="AE37" s="1250"/>
      <c r="AF37" s="1250"/>
      <c r="AG37" s="1250"/>
      <c r="AH37" s="1250"/>
      <c r="AI37" s="24"/>
      <c r="AJ37" s="74"/>
    </row>
    <row r="38" spans="1:52" ht="6" customHeight="1">
      <c r="A38" s="22"/>
      <c r="B38" s="73"/>
      <c r="C38" s="23"/>
      <c r="D38" s="72"/>
      <c r="E38" s="72"/>
      <c r="F38" s="72"/>
      <c r="G38" s="72"/>
      <c r="H38" s="72"/>
      <c r="I38" s="72"/>
      <c r="J38" s="72"/>
      <c r="K38" s="72"/>
      <c r="L38" s="72"/>
      <c r="M38" s="72"/>
      <c r="N38" s="72"/>
      <c r="O38" s="72"/>
      <c r="P38" s="72"/>
      <c r="Q38" s="72"/>
      <c r="R38" s="72"/>
      <c r="S38" s="72"/>
      <c r="T38" s="72"/>
      <c r="U38" s="72"/>
      <c r="V38" s="72"/>
      <c r="W38" s="72"/>
      <c r="X38" s="72"/>
      <c r="Y38" s="72"/>
      <c r="Z38" s="72"/>
      <c r="AA38" s="72"/>
      <c r="AB38" s="72"/>
      <c r="AC38" s="72"/>
      <c r="AD38" s="72"/>
      <c r="AE38" s="72"/>
      <c r="AF38" s="72"/>
      <c r="AG38" s="72"/>
      <c r="AH38" s="72"/>
      <c r="AI38" s="24"/>
      <c r="AJ38" s="74"/>
    </row>
    <row r="39" spans="1:52" ht="15.6" customHeight="1" thickBot="1">
      <c r="A39" s="22"/>
      <c r="B39" s="1181" t="s">
        <v>257</v>
      </c>
      <c r="C39" s="1181"/>
      <c r="D39" s="1181"/>
      <c r="E39" s="1181"/>
      <c r="F39" s="1181"/>
      <c r="G39" s="1181"/>
      <c r="H39" s="1181"/>
      <c r="I39" s="1181"/>
      <c r="J39" s="1181"/>
      <c r="K39" s="1181"/>
      <c r="L39" s="1181"/>
      <c r="M39" s="1181"/>
      <c r="N39" s="1181"/>
      <c r="O39" s="1181"/>
      <c r="P39" s="1181"/>
      <c r="Q39" s="1181"/>
      <c r="R39" s="1181"/>
      <c r="S39" s="1181"/>
      <c r="T39" s="1181"/>
      <c r="U39" s="1181"/>
      <c r="V39" s="1181"/>
      <c r="W39" s="72"/>
      <c r="X39" s="72"/>
      <c r="Y39" s="72"/>
      <c r="Z39" s="72"/>
      <c r="AA39" s="72"/>
      <c r="AB39" s="72"/>
      <c r="AC39" s="72"/>
      <c r="AD39" s="72"/>
      <c r="AE39" s="72"/>
      <c r="AF39" s="72"/>
      <c r="AG39" s="72"/>
      <c r="AH39" s="72"/>
      <c r="AI39" s="24"/>
      <c r="AJ39" s="74"/>
    </row>
    <row r="40" spans="1:52" ht="40.200000000000003" customHeight="1" thickBot="1">
      <c r="A40" s="22"/>
      <c r="B40" s="115" t="s">
        <v>2344</v>
      </c>
      <c r="C40" s="1249" t="s">
        <v>2208</v>
      </c>
      <c r="D40" s="1250"/>
      <c r="E40" s="1250"/>
      <c r="F40" s="1250"/>
      <c r="G40" s="1250"/>
      <c r="H40" s="1250"/>
      <c r="I40" s="1250"/>
      <c r="J40" s="1250"/>
      <c r="K40" s="1250"/>
      <c r="L40" s="1250"/>
      <c r="M40" s="1250"/>
      <c r="N40" s="1250"/>
      <c r="O40" s="1250"/>
      <c r="P40" s="1250"/>
      <c r="Q40" s="1250"/>
      <c r="R40" s="1250"/>
      <c r="S40" s="1250"/>
      <c r="T40" s="1250"/>
      <c r="U40" s="1250"/>
      <c r="V40" s="1250"/>
      <c r="W40" s="1250"/>
      <c r="X40" s="1250"/>
      <c r="Y40" s="1250"/>
      <c r="Z40" s="1250"/>
      <c r="AA40" s="1250"/>
      <c r="AB40" s="1250"/>
      <c r="AC40" s="1250"/>
      <c r="AD40" s="1250"/>
      <c r="AE40" s="1250"/>
      <c r="AF40" s="1250"/>
      <c r="AG40" s="1250"/>
      <c r="AH40" s="1250"/>
      <c r="AI40" s="26"/>
      <c r="AJ40" s="27"/>
      <c r="AK40" s="25"/>
    </row>
    <row r="41" spans="1:52" ht="25.95" customHeight="1" thickBot="1">
      <c r="A41" s="22"/>
      <c r="B41" s="114"/>
      <c r="C41" s="1250" t="s">
        <v>258</v>
      </c>
      <c r="D41" s="1250"/>
      <c r="E41" s="1250"/>
      <c r="F41" s="1250"/>
      <c r="G41" s="1250"/>
      <c r="H41" s="1250"/>
      <c r="I41" s="1250"/>
      <c r="J41" s="1250"/>
      <c r="K41" s="1250"/>
      <c r="L41" s="1250"/>
      <c r="M41" s="1250"/>
      <c r="N41" s="1250"/>
      <c r="O41" s="1250"/>
      <c r="P41" s="1250"/>
      <c r="Q41" s="1250"/>
      <c r="R41" s="1250"/>
      <c r="S41" s="1250"/>
      <c r="T41" s="1250"/>
      <c r="U41" s="1250"/>
      <c r="V41" s="1250"/>
      <c r="W41" s="1250"/>
      <c r="X41" s="1250"/>
      <c r="Y41" s="1250"/>
      <c r="Z41" s="1250"/>
      <c r="AA41" s="1250"/>
      <c r="AB41" s="1250"/>
      <c r="AC41" s="1250"/>
      <c r="AD41" s="1250"/>
      <c r="AE41" s="1250"/>
      <c r="AF41" s="1250"/>
      <c r="AG41" s="1250"/>
      <c r="AH41" s="1250"/>
      <c r="AI41" s="26"/>
      <c r="AJ41" s="27"/>
      <c r="AK41" s="25"/>
    </row>
    <row r="42" spans="1:52" ht="9.6" customHeight="1" thickBot="1">
      <c r="A42" s="28"/>
      <c r="B42" s="29"/>
      <c r="C42" s="23"/>
      <c r="D42" s="27"/>
      <c r="E42" s="27"/>
      <c r="F42" s="27"/>
      <c r="G42" s="27"/>
      <c r="H42" s="27"/>
      <c r="I42" s="27"/>
      <c r="J42" s="27"/>
      <c r="K42" s="27"/>
      <c r="L42" s="27"/>
      <c r="M42" s="27"/>
      <c r="N42" s="27"/>
      <c r="O42" s="27"/>
      <c r="P42" s="27"/>
      <c r="Q42" s="27"/>
      <c r="R42" s="27"/>
      <c r="S42" s="27"/>
      <c r="T42" s="27"/>
      <c r="U42" s="27"/>
      <c r="V42" s="27"/>
      <c r="W42" s="27"/>
      <c r="X42" s="27"/>
      <c r="Y42" s="27"/>
      <c r="Z42" s="27"/>
      <c r="AA42" s="27"/>
      <c r="AB42" s="27"/>
      <c r="AC42" s="27"/>
      <c r="AD42" s="27"/>
      <c r="AE42" s="27"/>
      <c r="AF42" s="27"/>
      <c r="AG42" s="27"/>
      <c r="AH42" s="27"/>
      <c r="AI42" s="30"/>
      <c r="AJ42" s="23"/>
    </row>
    <row r="43" spans="1:52" s="19" customFormat="1" ht="17.399999999999999" customHeight="1" thickBot="1">
      <c r="A43" s="31"/>
      <c r="B43" s="32" t="s">
        <v>141</v>
      </c>
      <c r="C43" s="32"/>
      <c r="D43" s="874">
        <v>7</v>
      </c>
      <c r="E43" s="1180"/>
      <c r="F43" s="32" t="s">
        <v>142</v>
      </c>
      <c r="G43" s="1178" t="s">
        <v>2355</v>
      </c>
      <c r="H43" s="1179"/>
      <c r="I43" s="32" t="s">
        <v>143</v>
      </c>
      <c r="J43" s="1178" t="s">
        <v>2355</v>
      </c>
      <c r="K43" s="1179"/>
      <c r="L43" s="32" t="s">
        <v>144</v>
      </c>
      <c r="M43" s="27"/>
      <c r="N43" s="874" t="s">
        <v>42</v>
      </c>
      <c r="O43" s="874"/>
      <c r="P43" s="874"/>
      <c r="Q43" s="1254" t="str">
        <f>IF(G5="","",G5)</f>
        <v>○○サービス事業所</v>
      </c>
      <c r="R43" s="1254"/>
      <c r="S43" s="1254"/>
      <c r="T43" s="1254"/>
      <c r="U43" s="1254"/>
      <c r="V43" s="1254"/>
      <c r="W43" s="1254"/>
      <c r="X43" s="1254"/>
      <c r="Y43" s="1254"/>
      <c r="Z43" s="1254"/>
      <c r="AA43" s="1254"/>
      <c r="AB43" s="1254"/>
      <c r="AC43" s="1254"/>
      <c r="AD43" s="1254"/>
      <c r="AE43" s="1254"/>
      <c r="AF43" s="1254"/>
      <c r="AG43" s="1254"/>
      <c r="AH43" s="1254"/>
      <c r="AI43" s="30"/>
      <c r="AJ43" s="23"/>
    </row>
    <row r="44" spans="1:52" s="19" customFormat="1" ht="18" customHeight="1">
      <c r="A44" s="31"/>
      <c r="B44" s="33"/>
      <c r="C44" s="32"/>
      <c r="D44" s="32"/>
      <c r="E44" s="32"/>
      <c r="F44" s="32"/>
      <c r="G44" s="32"/>
      <c r="H44" s="32"/>
      <c r="I44" s="32"/>
      <c r="J44" s="32"/>
      <c r="K44" s="32"/>
      <c r="L44" s="32"/>
      <c r="M44" s="32"/>
      <c r="N44" s="967" t="s">
        <v>145</v>
      </c>
      <c r="O44" s="967"/>
      <c r="P44" s="967"/>
      <c r="Q44" s="879" t="s">
        <v>21</v>
      </c>
      <c r="R44" s="879"/>
      <c r="S44" s="1229" t="str">
        <f>IF(基本情報入力シート!L26="", "", 基本情報入力シート!L26)</f>
        <v>代表取締役</v>
      </c>
      <c r="T44" s="1229"/>
      <c r="U44" s="1229"/>
      <c r="V44" s="1229"/>
      <c r="W44" s="1229"/>
      <c r="X44" s="966"/>
      <c r="Y44" s="966"/>
      <c r="Z44" s="1229" t="str">
        <f>IF(基本情報入力シート!L27="", "", 基本情報入力シート!L27)</f>
        <v>厚労　太郎</v>
      </c>
      <c r="AA44" s="1229"/>
      <c r="AB44" s="1229"/>
      <c r="AC44" s="1229"/>
      <c r="AD44" s="1229"/>
      <c r="AE44" s="1229"/>
      <c r="AF44" s="1229"/>
      <c r="AG44" s="1229"/>
      <c r="AH44" s="1229"/>
      <c r="AI44" s="30"/>
      <c r="AJ44" s="23"/>
    </row>
    <row r="45" spans="1:52" s="19" customFormat="1" ht="10.199999999999999" customHeight="1">
      <c r="A45" s="34"/>
      <c r="B45" s="35"/>
      <c r="C45" s="36"/>
      <c r="D45" s="36"/>
      <c r="E45" s="36"/>
      <c r="F45" s="36"/>
      <c r="G45" s="36"/>
      <c r="H45" s="36"/>
      <c r="I45" s="36"/>
      <c r="J45" s="36"/>
      <c r="K45" s="36"/>
      <c r="L45" s="36"/>
      <c r="M45" s="36"/>
      <c r="N45" s="36"/>
      <c r="O45" s="36"/>
      <c r="P45" s="35"/>
      <c r="Q45" s="36"/>
      <c r="R45" s="37"/>
      <c r="S45" s="37"/>
      <c r="T45" s="37"/>
      <c r="U45" s="37"/>
      <c r="V45" s="37"/>
      <c r="W45" s="38"/>
      <c r="X45" s="38"/>
      <c r="Y45" s="38"/>
      <c r="Z45" s="38"/>
      <c r="AA45" s="38"/>
      <c r="AB45" s="38"/>
      <c r="AC45" s="38"/>
      <c r="AD45" s="38"/>
      <c r="AE45" s="38"/>
      <c r="AF45" s="38"/>
      <c r="AG45" s="38"/>
      <c r="AH45" s="38"/>
      <c r="AI45" s="39"/>
      <c r="AJ45" s="23"/>
    </row>
    <row r="46" spans="1:52" ht="42" customHeight="1">
      <c r="A46" s="1255" t="s">
        <v>259</v>
      </c>
      <c r="B46" s="1255"/>
      <c r="C46" s="1255"/>
      <c r="D46" s="1255"/>
      <c r="E46" s="1255"/>
      <c r="F46" s="1255"/>
      <c r="G46" s="1255"/>
      <c r="H46" s="1255"/>
      <c r="I46" s="1255"/>
      <c r="J46" s="1255"/>
      <c r="K46" s="1255"/>
      <c r="L46" s="1255"/>
      <c r="M46" s="1255"/>
      <c r="N46" s="1255"/>
      <c r="O46" s="1255"/>
      <c r="P46" s="1255"/>
      <c r="Q46" s="1255"/>
      <c r="R46" s="1255"/>
      <c r="S46" s="1255"/>
      <c r="T46" s="1255"/>
      <c r="U46" s="1255"/>
      <c r="V46" s="1255"/>
      <c r="W46" s="1255"/>
      <c r="X46" s="1255"/>
      <c r="Y46" s="1255"/>
      <c r="Z46" s="1255"/>
      <c r="AA46" s="1255"/>
      <c r="AB46" s="1255"/>
      <c r="AC46" s="1255"/>
      <c r="AD46" s="1255"/>
      <c r="AE46" s="1255"/>
      <c r="AF46" s="1255"/>
      <c r="AG46" s="1255"/>
      <c r="AH46" s="1255"/>
      <c r="AI46" s="1255"/>
      <c r="AJ46" s="81"/>
      <c r="AK46" s="164"/>
      <c r="AL46" s="164"/>
      <c r="AM46" s="164"/>
      <c r="AN46" s="164"/>
      <c r="AO46" s="164"/>
      <c r="AP46" s="164"/>
      <c r="AQ46" s="164"/>
      <c r="AR46" s="164"/>
      <c r="AS46" s="164"/>
      <c r="AT46" s="164"/>
      <c r="AU46" s="164"/>
      <c r="AV46" s="164"/>
      <c r="AW46" s="164"/>
      <c r="AX46" s="164"/>
      <c r="AY46" s="164"/>
      <c r="AZ46" s="164"/>
    </row>
    <row r="47" spans="1:52" ht="4.2" customHeight="1">
      <c r="A47" s="47"/>
      <c r="B47" s="49"/>
      <c r="C47" s="47"/>
      <c r="D47" s="47"/>
      <c r="E47" s="47"/>
      <c r="F47" s="47"/>
      <c r="G47" s="47"/>
      <c r="H47" s="47"/>
      <c r="I47" s="47"/>
      <c r="J47" s="47"/>
      <c r="K47" s="47"/>
      <c r="L47" s="47"/>
      <c r="M47" s="47"/>
      <c r="N47" s="47"/>
      <c r="O47" s="47"/>
      <c r="P47" s="47"/>
      <c r="Q47" s="47"/>
      <c r="R47" s="47"/>
      <c r="S47" s="47"/>
      <c r="T47" s="47"/>
      <c r="U47" s="47"/>
      <c r="V47" s="47"/>
      <c r="W47" s="47"/>
      <c r="X47" s="47"/>
      <c r="Y47" s="47"/>
      <c r="Z47" s="47"/>
      <c r="AA47" s="47"/>
      <c r="AB47" s="47"/>
      <c r="AC47" s="47"/>
      <c r="AD47" s="47"/>
      <c r="AE47" s="47"/>
      <c r="AF47" s="47"/>
      <c r="AG47" s="47"/>
      <c r="AH47" s="47"/>
      <c r="AI47" s="47"/>
      <c r="AJ47" s="47"/>
    </row>
    <row r="48" spans="1:52" ht="21" customHeight="1">
      <c r="A48" s="51" t="s">
        <v>260</v>
      </c>
      <c r="B48" s="49"/>
      <c r="C48" s="48"/>
      <c r="D48" s="48"/>
      <c r="E48" s="50"/>
      <c r="F48" s="47"/>
      <c r="G48" s="47"/>
      <c r="H48" s="47"/>
      <c r="I48" s="47"/>
      <c r="J48" s="47"/>
      <c r="K48" s="47"/>
      <c r="L48" s="47"/>
      <c r="M48" s="47"/>
      <c r="N48" s="47"/>
      <c r="O48" s="47"/>
      <c r="P48" s="47"/>
      <c r="Q48" s="47"/>
      <c r="R48" s="47"/>
      <c r="S48" s="47"/>
      <c r="T48" s="47"/>
      <c r="U48" s="47"/>
      <c r="V48" s="47"/>
      <c r="W48" s="47"/>
      <c r="X48" s="47"/>
      <c r="Y48" s="47"/>
      <c r="Z48" s="47"/>
      <c r="AA48" s="47"/>
      <c r="AB48" s="47"/>
      <c r="AC48" s="47"/>
      <c r="AD48" s="47"/>
      <c r="AE48" s="47"/>
      <c r="AF48" s="47"/>
      <c r="AG48" s="47"/>
      <c r="AH48" s="47"/>
      <c r="AI48" s="47"/>
      <c r="AJ48" s="47"/>
    </row>
    <row r="49" spans="1:53">
      <c r="A49" s="48" t="s">
        <v>261</v>
      </c>
      <c r="B49" s="48"/>
      <c r="C49" s="48"/>
      <c r="D49" s="48"/>
      <c r="E49" s="48"/>
      <c r="F49" s="48"/>
      <c r="G49" s="48"/>
      <c r="H49" s="48"/>
      <c r="I49" s="48"/>
      <c r="J49" s="48"/>
      <c r="K49" s="48"/>
      <c r="L49" s="48"/>
      <c r="M49" s="48"/>
      <c r="N49" s="48"/>
      <c r="O49" s="48"/>
      <c r="P49" s="48"/>
      <c r="Q49" s="48"/>
      <c r="R49" s="48"/>
      <c r="S49" s="48"/>
      <c r="T49" s="48"/>
      <c r="U49" s="48"/>
      <c r="V49" s="48"/>
      <c r="W49" s="48"/>
      <c r="X49" s="48"/>
      <c r="Y49" s="48"/>
      <c r="Z49" s="48"/>
      <c r="AA49" s="48"/>
      <c r="AB49" s="48"/>
      <c r="AC49" s="48"/>
      <c r="AD49" s="48"/>
      <c r="AE49" s="48"/>
      <c r="AF49" s="48"/>
      <c r="AG49" s="48"/>
      <c r="AH49" s="48"/>
      <c r="AI49" s="48"/>
      <c r="AJ49" s="48"/>
    </row>
    <row r="50" spans="1:53" ht="10.5" customHeight="1">
      <c r="A50" s="85"/>
      <c r="B50" s="85"/>
      <c r="C50" s="85"/>
      <c r="D50" s="85"/>
      <c r="E50" s="85"/>
      <c r="F50" s="85"/>
      <c r="G50" s="85"/>
      <c r="H50" s="85"/>
      <c r="I50" s="85"/>
      <c r="J50" s="85"/>
      <c r="K50" s="85"/>
      <c r="L50" s="85"/>
      <c r="M50" s="85"/>
      <c r="N50" s="85"/>
      <c r="O50" s="85"/>
      <c r="P50" s="85"/>
      <c r="Q50" s="85"/>
      <c r="R50" s="85"/>
      <c r="S50" s="85"/>
      <c r="T50" s="85"/>
      <c r="U50" s="85"/>
      <c r="V50" s="85"/>
      <c r="W50" s="85"/>
      <c r="X50" s="85"/>
      <c r="Y50" s="85"/>
      <c r="Z50" s="85"/>
      <c r="AA50" s="85"/>
      <c r="AB50" s="85"/>
      <c r="AC50" s="85"/>
      <c r="AD50" s="85"/>
      <c r="AE50" s="85"/>
      <c r="AF50" s="85"/>
      <c r="AG50" s="85"/>
      <c r="AH50" s="85"/>
      <c r="AI50" s="85"/>
      <c r="AJ50" s="85"/>
    </row>
    <row r="51" spans="1:53" ht="15" customHeight="1">
      <c r="A51" s="1251" t="s">
        <v>262</v>
      </c>
      <c r="B51" s="1252"/>
      <c r="C51" s="1252"/>
      <c r="D51" s="1252"/>
      <c r="E51" s="1252"/>
      <c r="F51" s="1252"/>
      <c r="G51" s="1252"/>
      <c r="H51" s="1252"/>
      <c r="I51" s="1252"/>
      <c r="J51" s="1252"/>
      <c r="K51" s="1252"/>
      <c r="L51" s="1252"/>
      <c r="M51" s="1252"/>
      <c r="N51" s="1252"/>
      <c r="O51" s="1252"/>
      <c r="P51" s="1252"/>
      <c r="Q51" s="1252"/>
      <c r="R51" s="1252"/>
      <c r="S51" s="1252"/>
      <c r="T51" s="1252"/>
      <c r="U51" s="1252"/>
      <c r="V51" s="1252"/>
      <c r="W51" s="1252"/>
      <c r="X51" s="1252"/>
      <c r="Y51" s="1252"/>
      <c r="Z51" s="1252"/>
      <c r="AA51" s="1252"/>
      <c r="AB51" s="1252"/>
      <c r="AC51" s="1252"/>
      <c r="AD51" s="1252"/>
      <c r="AE51" s="1252"/>
      <c r="AF51" s="1252"/>
      <c r="AG51" s="1252"/>
      <c r="AH51" s="1252"/>
      <c r="AI51" s="1252"/>
      <c r="AJ51" s="1253"/>
      <c r="BA51" s="70" t="s">
        <v>263</v>
      </c>
    </row>
    <row r="52" spans="1:53">
      <c r="A52" s="1158" t="s">
        <v>264</v>
      </c>
      <c r="B52" s="1159"/>
      <c r="C52" s="1159"/>
      <c r="D52" s="1159"/>
      <c r="E52" s="1159"/>
      <c r="F52" s="1159"/>
      <c r="G52" s="1159"/>
      <c r="H52" s="1159"/>
      <c r="I52" s="1159"/>
      <c r="J52" s="1159"/>
      <c r="K52" s="1159"/>
      <c r="L52" s="1159"/>
      <c r="M52" s="1159"/>
      <c r="N52" s="1159"/>
      <c r="O52" s="1159"/>
      <c r="P52" s="1159"/>
      <c r="Q52" s="1159"/>
      <c r="R52" s="1159"/>
      <c r="S52" s="1159"/>
      <c r="T52" s="1159"/>
      <c r="U52" s="1159"/>
      <c r="V52" s="1159"/>
      <c r="W52" s="1159"/>
      <c r="X52" s="1159"/>
      <c r="Y52" s="1159"/>
      <c r="Z52" s="1159"/>
      <c r="AA52" s="1159"/>
      <c r="AB52" s="1159"/>
      <c r="AC52" s="1159"/>
      <c r="AD52" s="1159"/>
      <c r="AE52" s="1155" t="str">
        <f>IF(G5="", "", IF(AH13="○", "〇", "×"))</f>
        <v>〇</v>
      </c>
      <c r="AF52" s="1155"/>
      <c r="AG52" s="1155"/>
      <c r="AH52" s="1155"/>
      <c r="AI52" s="1155"/>
      <c r="AJ52" s="1155"/>
      <c r="BA52" s="70">
        <f>COUNTIF(A52:AJ58, "×")</f>
        <v>0</v>
      </c>
    </row>
    <row r="53" spans="1:53" ht="15" customHeight="1">
      <c r="A53" s="1251" t="s">
        <v>265</v>
      </c>
      <c r="B53" s="1252"/>
      <c r="C53" s="1252"/>
      <c r="D53" s="1252"/>
      <c r="E53" s="1252"/>
      <c r="F53" s="1252"/>
      <c r="G53" s="1252"/>
      <c r="H53" s="1252"/>
      <c r="I53" s="1252"/>
      <c r="J53" s="1252"/>
      <c r="K53" s="1252"/>
      <c r="L53" s="1252"/>
      <c r="M53" s="1252"/>
      <c r="N53" s="1252"/>
      <c r="O53" s="1252"/>
      <c r="P53" s="1252"/>
      <c r="Q53" s="1252"/>
      <c r="R53" s="1252"/>
      <c r="S53" s="1252"/>
      <c r="T53" s="1252"/>
      <c r="U53" s="1252"/>
      <c r="V53" s="1252"/>
      <c r="W53" s="1252"/>
      <c r="X53" s="1252"/>
      <c r="Y53" s="1252"/>
      <c r="Z53" s="1252"/>
      <c r="AA53" s="1252"/>
      <c r="AB53" s="1252"/>
      <c r="AC53" s="1252"/>
      <c r="AD53" s="1252"/>
      <c r="AE53" s="1252"/>
      <c r="AF53" s="1252"/>
      <c r="AG53" s="1252"/>
      <c r="AH53" s="1252"/>
      <c r="AI53" s="1252"/>
      <c r="AJ53" s="1253"/>
    </row>
    <row r="54" spans="1:53">
      <c r="A54" s="1156" t="s">
        <v>266</v>
      </c>
      <c r="B54" s="1157"/>
      <c r="C54" s="1157"/>
      <c r="D54" s="1157"/>
      <c r="E54" s="1157"/>
      <c r="F54" s="1157"/>
      <c r="G54" s="1157"/>
      <c r="H54" s="1157"/>
      <c r="I54" s="1157"/>
      <c r="J54" s="1157"/>
      <c r="K54" s="1157"/>
      <c r="L54" s="1157"/>
      <c r="M54" s="1157"/>
      <c r="N54" s="1157"/>
      <c r="O54" s="1157"/>
      <c r="P54" s="1157"/>
      <c r="Q54" s="1157"/>
      <c r="R54" s="1157"/>
      <c r="S54" s="1157"/>
      <c r="T54" s="1157"/>
      <c r="U54" s="1157"/>
      <c r="V54" s="1157"/>
      <c r="W54" s="1157"/>
      <c r="X54" s="1157"/>
      <c r="Y54" s="1157"/>
      <c r="Z54" s="1157"/>
      <c r="AA54" s="1157"/>
      <c r="AB54" s="1157"/>
      <c r="AC54" s="1157"/>
      <c r="AD54" s="1157"/>
      <c r="AE54" s="1155" t="str">
        <f>AH25</f>
        <v>○</v>
      </c>
      <c r="AF54" s="1155"/>
      <c r="AG54" s="1155"/>
      <c r="AH54" s="1155"/>
      <c r="AI54" s="1155"/>
      <c r="AJ54" s="1155"/>
    </row>
    <row r="55" spans="1:53">
      <c r="A55" s="1160" t="s">
        <v>267</v>
      </c>
      <c r="B55" s="1161"/>
      <c r="C55" s="1161"/>
      <c r="D55" s="1161"/>
      <c r="E55" s="1161"/>
      <c r="F55" s="1161"/>
      <c r="G55" s="1161"/>
      <c r="H55" s="1161"/>
      <c r="I55" s="1161"/>
      <c r="J55" s="1161"/>
      <c r="K55" s="1161"/>
      <c r="L55" s="1161"/>
      <c r="M55" s="1161"/>
      <c r="N55" s="1161"/>
      <c r="O55" s="1161"/>
      <c r="P55" s="1161"/>
      <c r="Q55" s="1161"/>
      <c r="R55" s="1161"/>
      <c r="S55" s="1161"/>
      <c r="T55" s="1161"/>
      <c r="U55" s="1161"/>
      <c r="V55" s="1161"/>
      <c r="W55" s="1161"/>
      <c r="X55" s="1161"/>
      <c r="Y55" s="1161"/>
      <c r="Z55" s="1161"/>
      <c r="AA55" s="1161"/>
      <c r="AB55" s="1161"/>
      <c r="AC55" s="1161"/>
      <c r="AD55" s="1161"/>
      <c r="AE55" s="1155" t="str">
        <f>AH35</f>
        <v>○</v>
      </c>
      <c r="AF55" s="1155"/>
      <c r="AG55" s="1155"/>
      <c r="AH55" s="1155"/>
      <c r="AI55" s="1155"/>
      <c r="AJ55" s="1155"/>
    </row>
    <row r="56" spans="1:53" ht="15" customHeight="1">
      <c r="A56" s="1251" t="s">
        <v>268</v>
      </c>
      <c r="B56" s="1252"/>
      <c r="C56" s="1252"/>
      <c r="D56" s="1252"/>
      <c r="E56" s="1252"/>
      <c r="F56" s="1252"/>
      <c r="G56" s="1252"/>
      <c r="H56" s="1252"/>
      <c r="I56" s="1252"/>
      <c r="J56" s="1252"/>
      <c r="K56" s="1252"/>
      <c r="L56" s="1252"/>
      <c r="M56" s="1252"/>
      <c r="N56" s="1252"/>
      <c r="O56" s="1252"/>
      <c r="P56" s="1252"/>
      <c r="Q56" s="1252"/>
      <c r="R56" s="1252"/>
      <c r="S56" s="1252"/>
      <c r="T56" s="1252"/>
      <c r="U56" s="1252"/>
      <c r="V56" s="1252"/>
      <c r="W56" s="1252"/>
      <c r="X56" s="1252"/>
      <c r="Y56" s="1252"/>
      <c r="Z56" s="1252"/>
      <c r="AA56" s="1252"/>
      <c r="AB56" s="1252"/>
      <c r="AC56" s="1252"/>
      <c r="AD56" s="1252"/>
      <c r="AE56" s="1252"/>
      <c r="AF56" s="1252"/>
      <c r="AG56" s="1252"/>
      <c r="AH56" s="1252"/>
      <c r="AI56" s="1252"/>
      <c r="AJ56" s="1253"/>
    </row>
    <row r="57" spans="1:53">
      <c r="A57" s="1156" t="s">
        <v>269</v>
      </c>
      <c r="B57" s="1157"/>
      <c r="C57" s="1157"/>
      <c r="D57" s="1157"/>
      <c r="E57" s="1157"/>
      <c r="F57" s="1157"/>
      <c r="G57" s="1157"/>
      <c r="H57" s="1157"/>
      <c r="I57" s="1157"/>
      <c r="J57" s="1157"/>
      <c r="K57" s="1157"/>
      <c r="L57" s="1157"/>
      <c r="M57" s="1157"/>
      <c r="N57" s="1157"/>
      <c r="O57" s="1157"/>
      <c r="P57" s="1157"/>
      <c r="Q57" s="1157"/>
      <c r="R57" s="1157"/>
      <c r="S57" s="1157"/>
      <c r="T57" s="1157"/>
      <c r="U57" s="1157"/>
      <c r="V57" s="1157"/>
      <c r="W57" s="1157"/>
      <c r="X57" s="1157"/>
      <c r="Y57" s="1157"/>
      <c r="Z57" s="1157"/>
      <c r="AA57" s="1157"/>
      <c r="AB57" s="1157"/>
      <c r="AC57" s="1157"/>
      <c r="AD57" s="1157"/>
      <c r="AE57" s="1155" t="str">
        <f>'別紙様式2-4（補助金 個票） '!T8</f>
        <v>○</v>
      </c>
      <c r="AF57" s="1155"/>
      <c r="AG57" s="1155"/>
      <c r="AH57" s="1155"/>
      <c r="AI57" s="1155"/>
      <c r="AJ57" s="1155"/>
      <c r="AR57" s="332"/>
    </row>
    <row r="58" spans="1:53">
      <c r="A58" s="1162" t="s">
        <v>270</v>
      </c>
      <c r="B58" s="1163"/>
      <c r="C58" s="1163"/>
      <c r="D58" s="1163"/>
      <c r="E58" s="1163"/>
      <c r="F58" s="1163"/>
      <c r="G58" s="1163"/>
      <c r="H58" s="1163"/>
      <c r="I58" s="1163"/>
      <c r="J58" s="1163"/>
      <c r="K58" s="1163"/>
      <c r="L58" s="1163"/>
      <c r="M58" s="1163"/>
      <c r="N58" s="1163"/>
      <c r="O58" s="1163"/>
      <c r="P58" s="1163"/>
      <c r="Q58" s="1163"/>
      <c r="R58" s="1163"/>
      <c r="S58" s="1163"/>
      <c r="T58" s="1163"/>
      <c r="U58" s="1163"/>
      <c r="V58" s="1163"/>
      <c r="W58" s="1163"/>
      <c r="X58" s="1163"/>
      <c r="Y58" s="1163"/>
      <c r="Z58" s="1163"/>
      <c r="AA58" s="1163"/>
      <c r="AB58" s="1163"/>
      <c r="AC58" s="1163"/>
      <c r="AD58" s="1163"/>
      <c r="AE58" s="1155" t="str">
        <f>'別紙様式2-4（補助金 個票） '!T9</f>
        <v>提出先未選択</v>
      </c>
      <c r="AF58" s="1155"/>
      <c r="AG58" s="1155"/>
      <c r="AH58" s="1155"/>
      <c r="AI58" s="1155"/>
      <c r="AJ58" s="1155"/>
    </row>
    <row r="59" spans="1:53">
      <c r="A59" s="1160" t="s">
        <v>271</v>
      </c>
      <c r="B59" s="1161"/>
      <c r="C59" s="1161"/>
      <c r="D59" s="1161"/>
      <c r="E59" s="1161"/>
      <c r="F59" s="1161"/>
      <c r="G59" s="1161"/>
      <c r="H59" s="1161"/>
      <c r="I59" s="1161"/>
      <c r="J59" s="1161"/>
      <c r="K59" s="1161"/>
      <c r="L59" s="1161"/>
      <c r="M59" s="1161"/>
      <c r="N59" s="1161"/>
      <c r="O59" s="1161"/>
      <c r="P59" s="1161"/>
      <c r="Q59" s="1161"/>
      <c r="R59" s="1161"/>
      <c r="S59" s="1161"/>
      <c r="T59" s="1161"/>
      <c r="U59" s="1161"/>
      <c r="V59" s="1161"/>
      <c r="W59" s="1161"/>
      <c r="X59" s="1161"/>
      <c r="Y59" s="1161"/>
      <c r="Z59" s="1161"/>
      <c r="AA59" s="1161"/>
      <c r="AB59" s="1161"/>
      <c r="AC59" s="1161"/>
      <c r="AD59" s="1161"/>
      <c r="AE59" s="1155" t="str">
        <f>'別紙様式2-4（補助金 個票） '!T10</f>
        <v>○</v>
      </c>
      <c r="AF59" s="1155"/>
      <c r="AG59" s="1155"/>
      <c r="AH59" s="1155"/>
      <c r="AI59" s="1155"/>
      <c r="AJ59" s="1155"/>
    </row>
    <row r="60" spans="1:53" ht="14.4" customHeight="1">
      <c r="A60" s="77"/>
      <c r="B60" s="77"/>
      <c r="C60" s="77"/>
      <c r="D60" s="77"/>
      <c r="E60" s="77"/>
      <c r="F60" s="77"/>
      <c r="G60" s="77"/>
      <c r="H60" s="77"/>
      <c r="I60" s="77"/>
      <c r="J60" s="77"/>
      <c r="K60" s="77"/>
      <c r="L60" s="560"/>
      <c r="M60" s="77"/>
      <c r="N60" s="77"/>
      <c r="O60" s="77"/>
      <c r="P60" s="77"/>
      <c r="Q60" s="77"/>
      <c r="R60" s="77"/>
      <c r="S60" s="77"/>
      <c r="T60" s="77"/>
      <c r="U60" s="77"/>
      <c r="V60" s="77"/>
      <c r="W60" s="77"/>
      <c r="X60" s="77"/>
      <c r="Y60" s="77"/>
      <c r="Z60" s="77"/>
      <c r="AA60" s="77"/>
      <c r="AB60" s="77"/>
      <c r="AC60" s="77"/>
      <c r="AD60" s="77"/>
      <c r="AE60" s="77"/>
      <c r="AF60" s="77"/>
      <c r="AG60" s="77"/>
      <c r="AH60" s="77"/>
      <c r="AI60" s="77"/>
      <c r="AJ60" s="77"/>
    </row>
    <row r="61" spans="1:53" s="53" customFormat="1" ht="25.2" customHeight="1">
      <c r="A61" s="1165" t="s">
        <v>272</v>
      </c>
      <c r="B61" s="1165"/>
      <c r="C61" s="1165"/>
      <c r="D61" s="1165"/>
      <c r="E61" s="1165"/>
      <c r="F61" s="1165"/>
      <c r="G61" s="1165"/>
      <c r="H61" s="1165"/>
      <c r="I61" s="1165"/>
      <c r="J61" s="1165"/>
      <c r="K61" s="1165"/>
      <c r="L61" s="1165"/>
      <c r="M61" s="1165"/>
      <c r="N61" s="1165"/>
      <c r="O61" s="1165"/>
      <c r="P61" s="1165"/>
      <c r="Q61" s="1165"/>
      <c r="R61" s="1165"/>
      <c r="S61" s="1165"/>
      <c r="T61" s="1165"/>
      <c r="U61" s="1165"/>
      <c r="V61" s="1165"/>
      <c r="W61" s="1165"/>
      <c r="X61" s="1165"/>
      <c r="Y61" s="1165"/>
      <c r="Z61" s="1165"/>
      <c r="AA61" s="1165"/>
      <c r="AB61" s="1165"/>
      <c r="AC61" s="1165"/>
      <c r="AD61" s="1165"/>
      <c r="AE61" s="1165"/>
      <c r="AF61" s="1165"/>
      <c r="AG61" s="1165"/>
      <c r="AH61" s="1165"/>
      <c r="AI61" s="1165"/>
      <c r="AJ61" s="1165"/>
    </row>
    <row r="62" spans="1:53" s="53" customFormat="1" ht="20.399999999999999" customHeight="1" thickBot="1">
      <c r="A62" s="163" t="s">
        <v>273</v>
      </c>
      <c r="B62" s="163"/>
      <c r="C62" s="163"/>
      <c r="D62" s="163"/>
      <c r="E62" s="163"/>
      <c r="F62" s="163"/>
      <c r="G62" s="163"/>
      <c r="H62" s="163"/>
      <c r="I62" s="163"/>
      <c r="J62" s="163"/>
      <c r="K62" s="163"/>
      <c r="L62" s="163"/>
      <c r="M62" s="163"/>
      <c r="N62" s="163"/>
      <c r="O62" s="163"/>
      <c r="P62" s="163"/>
      <c r="Q62" s="163"/>
      <c r="R62" s="163"/>
      <c r="S62" s="163"/>
      <c r="T62" s="163"/>
      <c r="U62" s="163"/>
      <c r="V62" s="163"/>
      <c r="W62" s="163"/>
      <c r="X62" s="163"/>
      <c r="Y62" s="163"/>
      <c r="Z62" s="163"/>
      <c r="AA62" s="163"/>
      <c r="AB62" s="163"/>
      <c r="AC62" s="163"/>
      <c r="AD62" s="163"/>
      <c r="AE62" s="163"/>
      <c r="AF62" s="163"/>
      <c r="AG62" s="163"/>
      <c r="AH62" s="163"/>
      <c r="AI62" s="163"/>
      <c r="AJ62" s="163"/>
    </row>
    <row r="63" spans="1:53" ht="36.6" customHeight="1" thickBot="1">
      <c r="A63" s="1243" t="s">
        <v>36</v>
      </c>
      <c r="B63" s="1243"/>
      <c r="C63" s="1244" t="s">
        <v>274</v>
      </c>
      <c r="D63" s="1244"/>
      <c r="E63" s="1244"/>
      <c r="F63" s="1244"/>
      <c r="G63" s="1244"/>
      <c r="H63" s="1244" t="s">
        <v>275</v>
      </c>
      <c r="I63" s="1244"/>
      <c r="J63" s="1244"/>
      <c r="K63" s="1244"/>
      <c r="L63" s="1244"/>
      <c r="M63" s="1244"/>
      <c r="N63" s="1244"/>
      <c r="O63" s="1244"/>
      <c r="P63" s="1244"/>
      <c r="Q63" s="1244"/>
      <c r="R63" s="1244"/>
      <c r="S63" s="1244"/>
      <c r="T63" s="1240" t="s">
        <v>276</v>
      </c>
      <c r="U63" s="1241"/>
      <c r="V63" s="1241"/>
      <c r="W63" s="1241"/>
      <c r="X63" s="1241"/>
      <c r="Y63" s="1241"/>
      <c r="Z63" s="1241"/>
      <c r="AA63" s="1241"/>
      <c r="AB63" s="1241"/>
      <c r="AC63" s="1241"/>
      <c r="AD63" s="1241"/>
      <c r="AE63" s="1241"/>
      <c r="AF63" s="1241"/>
      <c r="AG63" s="1241"/>
      <c r="AH63" s="1241"/>
      <c r="AI63" s="1241"/>
      <c r="AJ63" s="1242"/>
      <c r="AK63" s="740" t="s">
        <v>2165</v>
      </c>
      <c r="AL63" s="740"/>
      <c r="AM63" s="740"/>
      <c r="AN63" s="740"/>
      <c r="AO63" s="740"/>
      <c r="AP63" s="740"/>
      <c r="AQ63" s="740"/>
      <c r="AR63" s="740"/>
      <c r="AS63" s="740"/>
      <c r="AT63" s="740"/>
      <c r="AU63" s="740"/>
      <c r="AV63" s="741"/>
    </row>
    <row r="64" spans="1:53" ht="31.95" customHeight="1">
      <c r="A64" s="1256" t="str">
        <f>AE1</f>
        <v/>
      </c>
      <c r="B64" s="1256"/>
      <c r="C64" s="1238">
        <f>IFERROR(SUMIF('別紙様式2-4（補助金 個票） '!$D$11:$D$110, '別紙様式2-3（補助金　総括表）'!A64, '別紙様式2-4（補助金 個票） '!$M$11:$M$110), "未入力あり")</f>
        <v>0</v>
      </c>
      <c r="D64" s="1238"/>
      <c r="E64" s="1238"/>
      <c r="F64" s="1238"/>
      <c r="G64" s="1238"/>
      <c r="H64" s="1239" t="str">
        <f>IF(C64&gt;0, IFERROR((VLOOKUP(A64&amp;"○"&amp;"○", '別紙様式2-4（補助金 個票） '!AI:AJ, 2, FALSE)), "振込先未選択"), "")</f>
        <v/>
      </c>
      <c r="I64" s="1239"/>
      <c r="J64" s="1239"/>
      <c r="K64" s="1239"/>
      <c r="L64" s="1239"/>
      <c r="M64" s="1239"/>
      <c r="N64" s="1239"/>
      <c r="O64" s="1239"/>
      <c r="P64" s="1239"/>
      <c r="Q64" s="1239"/>
      <c r="R64" s="1239"/>
      <c r="S64" s="1239"/>
      <c r="T64" s="1240" t="str">
        <f>IFERROR(IF(H64="", "", VLOOKUP(H64, '別紙様式2-4（補助金 個票） '!$F$11:$S$110, 14, FALSE)), "未記入")</f>
        <v/>
      </c>
      <c r="U64" s="1241"/>
      <c r="V64" s="1241"/>
      <c r="W64" s="1241"/>
      <c r="X64" s="1241"/>
      <c r="Y64" s="1241"/>
      <c r="Z64" s="1241"/>
      <c r="AA64" s="1241"/>
      <c r="AB64" s="1241"/>
      <c r="AC64" s="1241"/>
      <c r="AD64" s="1241"/>
      <c r="AE64" s="1241"/>
      <c r="AF64" s="1241"/>
      <c r="AG64" s="1241"/>
      <c r="AH64" s="1241"/>
      <c r="AI64" s="1241"/>
      <c r="AJ64" s="1242"/>
    </row>
    <row r="65" spans="1:36" ht="8.4" customHeight="1">
      <c r="A65" s="89"/>
      <c r="B65" s="89"/>
      <c r="C65" s="90"/>
      <c r="D65" s="90"/>
      <c r="E65" s="90"/>
      <c r="F65" s="90"/>
      <c r="G65" s="90"/>
      <c r="H65" s="91"/>
      <c r="I65" s="91"/>
      <c r="J65" s="91"/>
      <c r="K65" s="91"/>
      <c r="L65" s="91"/>
      <c r="M65" s="91"/>
      <c r="N65" s="91"/>
      <c r="O65" s="91"/>
      <c r="P65" s="91"/>
      <c r="Q65" s="91"/>
      <c r="R65" s="91"/>
      <c r="S65" s="91"/>
      <c r="T65" s="92"/>
      <c r="U65" s="92"/>
      <c r="V65" s="92"/>
      <c r="W65" s="92"/>
      <c r="X65" s="92"/>
      <c r="Y65" s="92"/>
      <c r="Z65" s="92"/>
      <c r="AA65" s="92"/>
      <c r="AB65" s="92"/>
      <c r="AC65" s="92"/>
      <c r="AD65" s="92"/>
      <c r="AE65" s="92"/>
      <c r="AF65" s="92"/>
      <c r="AG65" s="92"/>
      <c r="AH65" s="92"/>
      <c r="AI65" s="92"/>
      <c r="AJ65" s="92"/>
    </row>
    <row r="66" spans="1:36" ht="24.6" customHeight="1"/>
    <row r="67" spans="1:36" ht="24.6" customHeight="1"/>
    <row r="68" spans="1:36" ht="61.2" customHeight="1"/>
    <row r="69" spans="1:36" s="41" customFormat="1" ht="29.4" customHeight="1"/>
    <row r="70" spans="1:36" ht="13.95" customHeight="1"/>
    <row r="71" spans="1:36" ht="13.95" customHeight="1"/>
    <row r="72" spans="1:36" ht="13.95" customHeight="1">
      <c r="A72" s="1168"/>
      <c r="B72" s="1168"/>
      <c r="C72" s="1167"/>
      <c r="D72" s="1167"/>
      <c r="E72" s="1167"/>
      <c r="F72" s="1167"/>
      <c r="G72" s="1167"/>
      <c r="H72" s="1166"/>
      <c r="I72" s="1166"/>
      <c r="J72" s="1166"/>
      <c r="K72" s="1166"/>
      <c r="L72" s="1166"/>
      <c r="M72" s="1166"/>
      <c r="N72" s="1166"/>
      <c r="O72" s="1166"/>
      <c r="P72" s="1166"/>
      <c r="Q72" s="1166"/>
      <c r="R72" s="1166"/>
      <c r="S72" s="1166"/>
      <c r="T72" s="1164"/>
      <c r="U72" s="1164"/>
      <c r="V72" s="1164"/>
      <c r="W72" s="1164"/>
      <c r="X72" s="1164"/>
      <c r="Y72" s="1164"/>
      <c r="Z72" s="1164"/>
      <c r="AA72" s="1164"/>
      <c r="AB72" s="1164"/>
      <c r="AC72" s="1164"/>
      <c r="AD72" s="1164"/>
      <c r="AE72" s="1164"/>
      <c r="AF72" s="1164"/>
      <c r="AG72" s="1164"/>
      <c r="AH72" s="1164"/>
      <c r="AI72" s="1164"/>
      <c r="AJ72" s="1164"/>
    </row>
    <row r="73" spans="1:36" ht="13.95" customHeight="1">
      <c r="A73" s="1168"/>
      <c r="B73" s="1168"/>
      <c r="C73" s="1167"/>
      <c r="D73" s="1167"/>
      <c r="E73" s="1167"/>
      <c r="F73" s="1167"/>
      <c r="G73" s="1167"/>
      <c r="H73" s="1166"/>
      <c r="I73" s="1166"/>
      <c r="J73" s="1166"/>
      <c r="K73" s="1166"/>
      <c r="L73" s="1166"/>
      <c r="M73" s="1166"/>
      <c r="N73" s="1166"/>
      <c r="O73" s="1166"/>
      <c r="P73" s="1166"/>
      <c r="Q73" s="1166"/>
      <c r="R73" s="1166"/>
      <c r="S73" s="1166"/>
      <c r="T73" s="1164"/>
      <c r="U73" s="1164"/>
      <c r="V73" s="1164"/>
      <c r="W73" s="1164"/>
      <c r="X73" s="1164"/>
      <c r="Y73" s="1164"/>
      <c r="Z73" s="1164"/>
      <c r="AA73" s="1164"/>
      <c r="AB73" s="1164"/>
      <c r="AC73" s="1164"/>
      <c r="AD73" s="1164"/>
      <c r="AE73" s="1164"/>
      <c r="AF73" s="1164"/>
      <c r="AG73" s="1164"/>
      <c r="AH73" s="1164"/>
      <c r="AI73" s="1164"/>
      <c r="AJ73" s="1164"/>
    </row>
    <row r="74" spans="1:36" ht="13.95" customHeight="1">
      <c r="A74" s="1168"/>
      <c r="B74" s="1168"/>
      <c r="C74" s="1167"/>
      <c r="D74" s="1167"/>
      <c r="E74" s="1167"/>
      <c r="F74" s="1167"/>
      <c r="G74" s="1167"/>
      <c r="H74" s="1166"/>
      <c r="I74" s="1166"/>
      <c r="J74" s="1166"/>
      <c r="K74" s="1166"/>
      <c r="L74" s="1166"/>
      <c r="M74" s="1166"/>
      <c r="N74" s="1166"/>
      <c r="O74" s="1166"/>
      <c r="P74" s="1166"/>
      <c r="Q74" s="1166"/>
      <c r="R74" s="1166"/>
      <c r="S74" s="1166"/>
      <c r="T74" s="1164"/>
      <c r="U74" s="1164"/>
      <c r="V74" s="1164"/>
      <c r="W74" s="1164"/>
      <c r="X74" s="1164"/>
      <c r="Y74" s="1164"/>
      <c r="Z74" s="1164"/>
      <c r="AA74" s="1164"/>
      <c r="AB74" s="1164"/>
      <c r="AC74" s="1164"/>
      <c r="AD74" s="1164"/>
      <c r="AE74" s="1164"/>
      <c r="AF74" s="1164"/>
      <c r="AG74" s="1164"/>
      <c r="AH74" s="1164"/>
      <c r="AI74" s="1164"/>
      <c r="AJ74" s="1164"/>
    </row>
    <row r="75" spans="1:36" ht="13.95" customHeight="1">
      <c r="A75" s="1168"/>
      <c r="B75" s="1168"/>
      <c r="C75" s="1167"/>
      <c r="D75" s="1167"/>
      <c r="E75" s="1167"/>
      <c r="F75" s="1167"/>
      <c r="G75" s="1167"/>
      <c r="H75" s="1166"/>
      <c r="I75" s="1166"/>
      <c r="J75" s="1166"/>
      <c r="K75" s="1166"/>
      <c r="L75" s="1166"/>
      <c r="M75" s="1166"/>
      <c r="N75" s="1166"/>
      <c r="O75" s="1166"/>
      <c r="P75" s="1166"/>
      <c r="Q75" s="1166"/>
      <c r="R75" s="1166"/>
      <c r="S75" s="1166"/>
      <c r="T75" s="1164"/>
      <c r="U75" s="1164"/>
      <c r="V75" s="1164"/>
      <c r="W75" s="1164"/>
      <c r="X75" s="1164"/>
      <c r="Y75" s="1164"/>
      <c r="Z75" s="1164"/>
      <c r="AA75" s="1164"/>
      <c r="AB75" s="1164"/>
      <c r="AC75" s="1164"/>
      <c r="AD75" s="1164"/>
      <c r="AE75" s="1164"/>
      <c r="AF75" s="1164"/>
      <c r="AG75" s="1164"/>
      <c r="AH75" s="1164"/>
      <c r="AI75" s="1164"/>
      <c r="AJ75" s="1164"/>
    </row>
    <row r="76" spans="1:36" ht="13.95" customHeight="1">
      <c r="A76" s="1168"/>
      <c r="B76" s="1168"/>
      <c r="C76" s="1167"/>
      <c r="D76" s="1167"/>
      <c r="E76" s="1167"/>
      <c r="F76" s="1167"/>
      <c r="G76" s="1167"/>
      <c r="H76" s="1166"/>
      <c r="I76" s="1166"/>
      <c r="J76" s="1166"/>
      <c r="K76" s="1166"/>
      <c r="L76" s="1166"/>
      <c r="M76" s="1166"/>
      <c r="N76" s="1166"/>
      <c r="O76" s="1166"/>
      <c r="P76" s="1166"/>
      <c r="Q76" s="1166"/>
      <c r="R76" s="1166"/>
      <c r="S76" s="1166"/>
      <c r="T76" s="1164"/>
      <c r="U76" s="1164"/>
      <c r="V76" s="1164"/>
      <c r="W76" s="1164"/>
      <c r="X76" s="1164"/>
      <c r="Y76" s="1164"/>
      <c r="Z76" s="1164"/>
      <c r="AA76" s="1164"/>
      <c r="AB76" s="1164"/>
      <c r="AC76" s="1164"/>
      <c r="AD76" s="1164"/>
      <c r="AE76" s="1164"/>
      <c r="AF76" s="1164"/>
      <c r="AG76" s="1164"/>
      <c r="AH76" s="1164"/>
      <c r="AI76" s="1164"/>
      <c r="AJ76" s="1164"/>
    </row>
    <row r="77" spans="1:36" ht="13.95" customHeight="1">
      <c r="A77" s="1168"/>
      <c r="B77" s="1168"/>
      <c r="C77" s="1167"/>
      <c r="D77" s="1167"/>
      <c r="E77" s="1167"/>
      <c r="F77" s="1167"/>
      <c r="G77" s="1167"/>
      <c r="H77" s="1166"/>
      <c r="I77" s="1166"/>
      <c r="J77" s="1166"/>
      <c r="K77" s="1166"/>
      <c r="L77" s="1166"/>
      <c r="M77" s="1166"/>
      <c r="N77" s="1166"/>
      <c r="O77" s="1166"/>
      <c r="P77" s="1166"/>
      <c r="Q77" s="1166"/>
      <c r="R77" s="1166"/>
      <c r="S77" s="1166"/>
      <c r="T77" s="1164"/>
      <c r="U77" s="1164"/>
      <c r="V77" s="1164"/>
      <c r="W77" s="1164"/>
      <c r="X77" s="1164"/>
      <c r="Y77" s="1164"/>
      <c r="Z77" s="1164"/>
      <c r="AA77" s="1164"/>
      <c r="AB77" s="1164"/>
      <c r="AC77" s="1164"/>
      <c r="AD77" s="1164"/>
      <c r="AE77" s="1164"/>
      <c r="AF77" s="1164"/>
      <c r="AG77" s="1164"/>
      <c r="AH77" s="1164"/>
      <c r="AI77" s="1164"/>
      <c r="AJ77" s="1164"/>
    </row>
    <row r="78" spans="1:36" ht="13.95" customHeight="1">
      <c r="A78" s="1168"/>
      <c r="B78" s="1168"/>
      <c r="C78" s="1167"/>
      <c r="D78" s="1167"/>
      <c r="E78" s="1167"/>
      <c r="F78" s="1167"/>
      <c r="G78" s="1167"/>
      <c r="H78" s="1166"/>
      <c r="I78" s="1166"/>
      <c r="J78" s="1166"/>
      <c r="K78" s="1166"/>
      <c r="L78" s="1166"/>
      <c r="M78" s="1166"/>
      <c r="N78" s="1166"/>
      <c r="O78" s="1166"/>
      <c r="P78" s="1166"/>
      <c r="Q78" s="1166"/>
      <c r="R78" s="1166"/>
      <c r="S78" s="1166"/>
      <c r="T78" s="1164"/>
      <c r="U78" s="1164"/>
      <c r="V78" s="1164"/>
      <c r="W78" s="1164"/>
      <c r="X78" s="1164"/>
      <c r="Y78" s="1164"/>
      <c r="Z78" s="1164"/>
      <c r="AA78" s="1164"/>
      <c r="AB78" s="1164"/>
      <c r="AC78" s="1164"/>
      <c r="AD78" s="1164"/>
      <c r="AE78" s="1164"/>
      <c r="AF78" s="1164"/>
      <c r="AG78" s="1164"/>
      <c r="AH78" s="1164"/>
      <c r="AI78" s="1164"/>
      <c r="AJ78" s="1164"/>
    </row>
    <row r="79" spans="1:36" ht="13.95" customHeight="1">
      <c r="A79" s="1168"/>
      <c r="B79" s="1168"/>
      <c r="C79" s="1167"/>
      <c r="D79" s="1167"/>
      <c r="E79" s="1167"/>
      <c r="F79" s="1167"/>
      <c r="G79" s="1167"/>
      <c r="H79" s="1166"/>
      <c r="I79" s="1166"/>
      <c r="J79" s="1166"/>
      <c r="K79" s="1166"/>
      <c r="L79" s="1166"/>
      <c r="M79" s="1166"/>
      <c r="N79" s="1166"/>
      <c r="O79" s="1166"/>
      <c r="P79" s="1166"/>
      <c r="Q79" s="1166"/>
      <c r="R79" s="1166"/>
      <c r="S79" s="1166"/>
      <c r="T79" s="1164"/>
      <c r="U79" s="1164"/>
      <c r="V79" s="1164"/>
      <c r="W79" s="1164"/>
      <c r="X79" s="1164"/>
      <c r="Y79" s="1164"/>
      <c r="Z79" s="1164"/>
      <c r="AA79" s="1164"/>
      <c r="AB79" s="1164"/>
      <c r="AC79" s="1164"/>
      <c r="AD79" s="1164"/>
      <c r="AE79" s="1164"/>
      <c r="AF79" s="1164"/>
      <c r="AG79" s="1164"/>
      <c r="AH79" s="1164"/>
      <c r="AI79" s="1164"/>
      <c r="AJ79" s="1164"/>
    </row>
    <row r="80" spans="1:36" ht="13.95" customHeight="1">
      <c r="A80" s="1168"/>
      <c r="B80" s="1168"/>
      <c r="C80" s="1167"/>
      <c r="D80" s="1167"/>
      <c r="E80" s="1167"/>
      <c r="F80" s="1167"/>
      <c r="G80" s="1167"/>
      <c r="H80" s="1166"/>
      <c r="I80" s="1166"/>
      <c r="J80" s="1166"/>
      <c r="K80" s="1166"/>
      <c r="L80" s="1166"/>
      <c r="M80" s="1166"/>
      <c r="N80" s="1166"/>
      <c r="O80" s="1166"/>
      <c r="P80" s="1166"/>
      <c r="Q80" s="1166"/>
      <c r="R80" s="1166"/>
      <c r="S80" s="1166"/>
      <c r="T80" s="1164"/>
      <c r="U80" s="1164"/>
      <c r="V80" s="1164"/>
      <c r="W80" s="1164"/>
      <c r="X80" s="1164"/>
      <c r="Y80" s="1164"/>
      <c r="Z80" s="1164"/>
      <c r="AA80" s="1164"/>
      <c r="AB80" s="1164"/>
      <c r="AC80" s="1164"/>
      <c r="AD80" s="1164"/>
      <c r="AE80" s="1164"/>
      <c r="AF80" s="1164"/>
      <c r="AG80" s="1164"/>
      <c r="AH80" s="1164"/>
      <c r="AI80" s="1164"/>
      <c r="AJ80" s="1164"/>
    </row>
    <row r="81" spans="1:36" ht="13.95" customHeight="1">
      <c r="A81" s="1168"/>
      <c r="B81" s="1168"/>
      <c r="C81" s="1167"/>
      <c r="D81" s="1167"/>
      <c r="E81" s="1167"/>
      <c r="F81" s="1167"/>
      <c r="G81" s="1167"/>
      <c r="H81" s="1166"/>
      <c r="I81" s="1166"/>
      <c r="J81" s="1166"/>
      <c r="K81" s="1166"/>
      <c r="L81" s="1166"/>
      <c r="M81" s="1166"/>
      <c r="N81" s="1166"/>
      <c r="O81" s="1166"/>
      <c r="P81" s="1166"/>
      <c r="Q81" s="1166"/>
      <c r="R81" s="1166"/>
      <c r="S81" s="1166"/>
      <c r="T81" s="1164"/>
      <c r="U81" s="1164"/>
      <c r="V81" s="1164"/>
      <c r="W81" s="1164"/>
      <c r="X81" s="1164"/>
      <c r="Y81" s="1164"/>
      <c r="Z81" s="1164"/>
      <c r="AA81" s="1164"/>
      <c r="AB81" s="1164"/>
      <c r="AC81" s="1164"/>
      <c r="AD81" s="1164"/>
      <c r="AE81" s="1164"/>
      <c r="AF81" s="1164"/>
      <c r="AG81" s="1164"/>
      <c r="AH81" s="1164"/>
      <c r="AI81" s="1164"/>
      <c r="AJ81" s="1164"/>
    </row>
    <row r="82" spans="1:36" ht="13.95" customHeight="1">
      <c r="A82" s="1168"/>
      <c r="B82" s="1168"/>
      <c r="C82" s="1167"/>
      <c r="D82" s="1167"/>
      <c r="E82" s="1167"/>
      <c r="F82" s="1167"/>
      <c r="G82" s="1167"/>
      <c r="H82" s="1166"/>
      <c r="I82" s="1166"/>
      <c r="J82" s="1166"/>
      <c r="K82" s="1166"/>
      <c r="L82" s="1166"/>
      <c r="M82" s="1166"/>
      <c r="N82" s="1166"/>
      <c r="O82" s="1166"/>
      <c r="P82" s="1166"/>
      <c r="Q82" s="1166"/>
      <c r="R82" s="1166"/>
      <c r="S82" s="1166"/>
      <c r="T82" s="1164"/>
      <c r="U82" s="1164"/>
      <c r="V82" s="1164"/>
      <c r="W82" s="1164"/>
      <c r="X82" s="1164"/>
      <c r="Y82" s="1164"/>
      <c r="Z82" s="1164"/>
      <c r="AA82" s="1164"/>
      <c r="AB82" s="1164"/>
      <c r="AC82" s="1164"/>
      <c r="AD82" s="1164"/>
      <c r="AE82" s="1164"/>
      <c r="AF82" s="1164"/>
      <c r="AG82" s="1164"/>
      <c r="AH82" s="1164"/>
      <c r="AI82" s="1164"/>
      <c r="AJ82" s="1164"/>
    </row>
    <row r="83" spans="1:36" ht="13.95" customHeight="1">
      <c r="A83" s="1168"/>
      <c r="B83" s="1168"/>
      <c r="C83" s="1167"/>
      <c r="D83" s="1167"/>
      <c r="E83" s="1167"/>
      <c r="F83" s="1167"/>
      <c r="G83" s="1167"/>
      <c r="H83" s="1166"/>
      <c r="I83" s="1166"/>
      <c r="J83" s="1166"/>
      <c r="K83" s="1166"/>
      <c r="L83" s="1166"/>
      <c r="M83" s="1166"/>
      <c r="N83" s="1166"/>
      <c r="O83" s="1166"/>
      <c r="P83" s="1166"/>
      <c r="Q83" s="1166"/>
      <c r="R83" s="1166"/>
      <c r="S83" s="1166"/>
      <c r="T83" s="1164"/>
      <c r="U83" s="1164"/>
      <c r="V83" s="1164"/>
      <c r="W83" s="1164"/>
      <c r="X83" s="1164"/>
      <c r="Y83" s="1164"/>
      <c r="Z83" s="1164"/>
      <c r="AA83" s="1164"/>
      <c r="AB83" s="1164"/>
      <c r="AC83" s="1164"/>
      <c r="AD83" s="1164"/>
      <c r="AE83" s="1164"/>
      <c r="AF83" s="1164"/>
      <c r="AG83" s="1164"/>
      <c r="AH83" s="1164"/>
      <c r="AI83" s="1164"/>
      <c r="AJ83" s="1164"/>
    </row>
    <row r="84" spans="1:36" ht="13.95" customHeight="1">
      <c r="A84" s="1168"/>
      <c r="B84" s="1168"/>
      <c r="C84" s="1167"/>
      <c r="D84" s="1167"/>
      <c r="E84" s="1167"/>
      <c r="F84" s="1167"/>
      <c r="G84" s="1167"/>
      <c r="H84" s="1166"/>
      <c r="I84" s="1166"/>
      <c r="J84" s="1166"/>
      <c r="K84" s="1166"/>
      <c r="L84" s="1166"/>
      <c r="M84" s="1166"/>
      <c r="N84" s="1166"/>
      <c r="O84" s="1166"/>
      <c r="P84" s="1166"/>
      <c r="Q84" s="1166"/>
      <c r="R84" s="1166"/>
      <c r="S84" s="1166"/>
      <c r="T84" s="1164"/>
      <c r="U84" s="1164"/>
      <c r="V84" s="1164"/>
      <c r="W84" s="1164"/>
      <c r="X84" s="1164"/>
      <c r="Y84" s="1164"/>
      <c r="Z84" s="1164"/>
      <c r="AA84" s="1164"/>
      <c r="AB84" s="1164"/>
      <c r="AC84" s="1164"/>
      <c r="AD84" s="1164"/>
      <c r="AE84" s="1164"/>
      <c r="AF84" s="1164"/>
      <c r="AG84" s="1164"/>
      <c r="AH84" s="1164"/>
      <c r="AI84" s="1164"/>
      <c r="AJ84" s="1164"/>
    </row>
    <row r="85" spans="1:36" ht="13.95" customHeight="1">
      <c r="A85" s="1168"/>
      <c r="B85" s="1168"/>
      <c r="C85" s="1167"/>
      <c r="D85" s="1167"/>
      <c r="E85" s="1167"/>
      <c r="F85" s="1167"/>
      <c r="G85" s="1167"/>
      <c r="H85" s="1166"/>
      <c r="I85" s="1166"/>
      <c r="J85" s="1166"/>
      <c r="K85" s="1166"/>
      <c r="L85" s="1166"/>
      <c r="M85" s="1166"/>
      <c r="N85" s="1166"/>
      <c r="O85" s="1166"/>
      <c r="P85" s="1166"/>
      <c r="Q85" s="1166"/>
      <c r="R85" s="1166"/>
      <c r="S85" s="1166"/>
      <c r="T85" s="1164"/>
      <c r="U85" s="1164"/>
      <c r="V85" s="1164"/>
      <c r="W85" s="1164"/>
      <c r="X85" s="1164"/>
      <c r="Y85" s="1164"/>
      <c r="Z85" s="1164"/>
      <c r="AA85" s="1164"/>
      <c r="AB85" s="1164"/>
      <c r="AC85" s="1164"/>
      <c r="AD85" s="1164"/>
      <c r="AE85" s="1164"/>
      <c r="AF85" s="1164"/>
      <c r="AG85" s="1164"/>
      <c r="AH85" s="1164"/>
      <c r="AI85" s="1164"/>
      <c r="AJ85" s="1164"/>
    </row>
    <row r="86" spans="1:36" ht="13.95" customHeight="1">
      <c r="A86" s="1168"/>
      <c r="B86" s="1168"/>
      <c r="C86" s="1167"/>
      <c r="D86" s="1167"/>
      <c r="E86" s="1167"/>
      <c r="F86" s="1167"/>
      <c r="G86" s="1167"/>
      <c r="H86" s="1166"/>
      <c r="I86" s="1166"/>
      <c r="J86" s="1166"/>
      <c r="K86" s="1166"/>
      <c r="L86" s="1166"/>
      <c r="M86" s="1166"/>
      <c r="N86" s="1166"/>
      <c r="O86" s="1166"/>
      <c r="P86" s="1166"/>
      <c r="Q86" s="1166"/>
      <c r="R86" s="1166"/>
      <c r="S86" s="1166"/>
      <c r="T86" s="1164"/>
      <c r="U86" s="1164"/>
      <c r="V86" s="1164"/>
      <c r="W86" s="1164"/>
      <c r="X86" s="1164"/>
      <c r="Y86" s="1164"/>
      <c r="Z86" s="1164"/>
      <c r="AA86" s="1164"/>
      <c r="AB86" s="1164"/>
      <c r="AC86" s="1164"/>
      <c r="AD86" s="1164"/>
      <c r="AE86" s="1164"/>
      <c r="AF86" s="1164"/>
      <c r="AG86" s="1164"/>
      <c r="AH86" s="1164"/>
      <c r="AI86" s="1164"/>
      <c r="AJ86" s="1164"/>
    </row>
    <row r="87" spans="1:36" ht="13.95" customHeight="1">
      <c r="A87" s="1168"/>
      <c r="B87" s="1168"/>
      <c r="C87" s="1167"/>
      <c r="D87" s="1167"/>
      <c r="E87" s="1167"/>
      <c r="F87" s="1167"/>
      <c r="G87" s="1167"/>
      <c r="H87" s="1166"/>
      <c r="I87" s="1166"/>
      <c r="J87" s="1166"/>
      <c r="K87" s="1166"/>
      <c r="L87" s="1166"/>
      <c r="M87" s="1166"/>
      <c r="N87" s="1166"/>
      <c r="O87" s="1166"/>
      <c r="P87" s="1166"/>
      <c r="Q87" s="1166"/>
      <c r="R87" s="1166"/>
      <c r="S87" s="1166"/>
      <c r="T87" s="1164"/>
      <c r="U87" s="1164"/>
      <c r="V87" s="1164"/>
      <c r="W87" s="1164"/>
      <c r="X87" s="1164"/>
      <c r="Y87" s="1164"/>
      <c r="Z87" s="1164"/>
      <c r="AA87" s="1164"/>
      <c r="AB87" s="1164"/>
      <c r="AC87" s="1164"/>
      <c r="AD87" s="1164"/>
      <c r="AE87" s="1164"/>
      <c r="AF87" s="1164"/>
      <c r="AG87" s="1164"/>
      <c r="AH87" s="1164"/>
      <c r="AI87" s="1164"/>
      <c r="AJ87" s="1164"/>
    </row>
    <row r="88" spans="1:36" ht="13.95" customHeight="1">
      <c r="A88" s="1168"/>
      <c r="B88" s="1168"/>
      <c r="C88" s="1167"/>
      <c r="D88" s="1167"/>
      <c r="E88" s="1167"/>
      <c r="F88" s="1167"/>
      <c r="G88" s="1167"/>
      <c r="H88" s="1166"/>
      <c r="I88" s="1166"/>
      <c r="J88" s="1166"/>
      <c r="K88" s="1166"/>
      <c r="L88" s="1166"/>
      <c r="M88" s="1166"/>
      <c r="N88" s="1166"/>
      <c r="O88" s="1166"/>
      <c r="P88" s="1166"/>
      <c r="Q88" s="1166"/>
      <c r="R88" s="1166"/>
      <c r="S88" s="1166"/>
      <c r="T88" s="1164"/>
      <c r="U88" s="1164"/>
      <c r="V88" s="1164"/>
      <c r="W88" s="1164"/>
      <c r="X88" s="1164"/>
      <c r="Y88" s="1164"/>
      <c r="Z88" s="1164"/>
      <c r="AA88" s="1164"/>
      <c r="AB88" s="1164"/>
      <c r="AC88" s="1164"/>
      <c r="AD88" s="1164"/>
      <c r="AE88" s="1164"/>
      <c r="AF88" s="1164"/>
      <c r="AG88" s="1164"/>
      <c r="AH88" s="1164"/>
      <c r="AI88" s="1164"/>
      <c r="AJ88" s="1164"/>
    </row>
    <row r="89" spans="1:36" ht="13.95" customHeight="1">
      <c r="A89" s="1168"/>
      <c r="B89" s="1168"/>
      <c r="C89" s="1167"/>
      <c r="D89" s="1167"/>
      <c r="E89" s="1167"/>
      <c r="F89" s="1167"/>
      <c r="G89" s="1167"/>
      <c r="H89" s="1166"/>
      <c r="I89" s="1166"/>
      <c r="J89" s="1166"/>
      <c r="K89" s="1166"/>
      <c r="L89" s="1166"/>
      <c r="M89" s="1166"/>
      <c r="N89" s="1166"/>
      <c r="O89" s="1166"/>
      <c r="P89" s="1166"/>
      <c r="Q89" s="1166"/>
      <c r="R89" s="1166"/>
      <c r="S89" s="1166"/>
      <c r="T89" s="1164"/>
      <c r="U89" s="1164"/>
      <c r="V89" s="1164"/>
      <c r="W89" s="1164"/>
      <c r="X89" s="1164"/>
      <c r="Y89" s="1164"/>
      <c r="Z89" s="1164"/>
      <c r="AA89" s="1164"/>
      <c r="AB89" s="1164"/>
      <c r="AC89" s="1164"/>
      <c r="AD89" s="1164"/>
      <c r="AE89" s="1164"/>
      <c r="AF89" s="1164"/>
      <c r="AG89" s="1164"/>
      <c r="AH89" s="1164"/>
      <c r="AI89" s="1164"/>
      <c r="AJ89" s="1164"/>
    </row>
    <row r="90" spans="1:36" ht="13.95" customHeight="1">
      <c r="A90" s="1168"/>
      <c r="B90" s="1168"/>
      <c r="C90" s="1167"/>
      <c r="D90" s="1167"/>
      <c r="E90" s="1167"/>
      <c r="F90" s="1167"/>
      <c r="G90" s="1167"/>
      <c r="H90" s="1166"/>
      <c r="I90" s="1166"/>
      <c r="J90" s="1166"/>
      <c r="K90" s="1166"/>
      <c r="L90" s="1166"/>
      <c r="M90" s="1166"/>
      <c r="N90" s="1166"/>
      <c r="O90" s="1166"/>
      <c r="P90" s="1166"/>
      <c r="Q90" s="1166"/>
      <c r="R90" s="1166"/>
      <c r="S90" s="1166"/>
      <c r="T90" s="1164"/>
      <c r="U90" s="1164"/>
      <c r="V90" s="1164"/>
      <c r="W90" s="1164"/>
      <c r="X90" s="1164"/>
      <c r="Y90" s="1164"/>
      <c r="Z90" s="1164"/>
      <c r="AA90" s="1164"/>
      <c r="AB90" s="1164"/>
      <c r="AC90" s="1164"/>
      <c r="AD90" s="1164"/>
      <c r="AE90" s="1164"/>
      <c r="AF90" s="1164"/>
      <c r="AG90" s="1164"/>
      <c r="AH90" s="1164"/>
      <c r="AI90" s="1164"/>
      <c r="AJ90" s="1164"/>
    </row>
    <row r="91" spans="1:36" ht="13.95" customHeight="1">
      <c r="A91" s="1168"/>
      <c r="B91" s="1168"/>
      <c r="C91" s="1167"/>
      <c r="D91" s="1167"/>
      <c r="E91" s="1167"/>
      <c r="F91" s="1167"/>
      <c r="G91" s="1167"/>
      <c r="H91" s="1166"/>
      <c r="I91" s="1166"/>
      <c r="J91" s="1166"/>
      <c r="K91" s="1166"/>
      <c r="L91" s="1166"/>
      <c r="M91" s="1166"/>
      <c r="N91" s="1166"/>
      <c r="O91" s="1166"/>
      <c r="P91" s="1166"/>
      <c r="Q91" s="1166"/>
      <c r="R91" s="1166"/>
      <c r="S91" s="1166"/>
      <c r="T91" s="1164"/>
      <c r="U91" s="1164"/>
      <c r="V91" s="1164"/>
      <c r="W91" s="1164"/>
      <c r="X91" s="1164"/>
      <c r="Y91" s="1164"/>
      <c r="Z91" s="1164"/>
      <c r="AA91" s="1164"/>
      <c r="AB91" s="1164"/>
      <c r="AC91" s="1164"/>
      <c r="AD91" s="1164"/>
      <c r="AE91" s="1164"/>
      <c r="AF91" s="1164"/>
      <c r="AG91" s="1164"/>
      <c r="AH91" s="1164"/>
      <c r="AI91" s="1164"/>
      <c r="AJ91" s="1164"/>
    </row>
    <row r="92" spans="1:36" ht="13.95" customHeight="1">
      <c r="A92" s="1168"/>
      <c r="B92" s="1168"/>
      <c r="C92" s="1167"/>
      <c r="D92" s="1167"/>
      <c r="E92" s="1167"/>
      <c r="F92" s="1167"/>
      <c r="G92" s="1167"/>
      <c r="H92" s="1166"/>
      <c r="I92" s="1166"/>
      <c r="J92" s="1166"/>
      <c r="K92" s="1166"/>
      <c r="L92" s="1166"/>
      <c r="M92" s="1166"/>
      <c r="N92" s="1166"/>
      <c r="O92" s="1166"/>
      <c r="P92" s="1166"/>
      <c r="Q92" s="1166"/>
      <c r="R92" s="1166"/>
      <c r="S92" s="1166"/>
      <c r="T92" s="1164"/>
      <c r="U92" s="1164"/>
      <c r="V92" s="1164"/>
      <c r="W92" s="1164"/>
      <c r="X92" s="1164"/>
      <c r="Y92" s="1164"/>
      <c r="Z92" s="1164"/>
      <c r="AA92" s="1164"/>
      <c r="AB92" s="1164"/>
      <c r="AC92" s="1164"/>
      <c r="AD92" s="1164"/>
      <c r="AE92" s="1164"/>
      <c r="AF92" s="1164"/>
      <c r="AG92" s="1164"/>
      <c r="AH92" s="1164"/>
      <c r="AI92" s="1164"/>
      <c r="AJ92" s="1164"/>
    </row>
    <row r="93" spans="1:36" ht="13.95" customHeight="1">
      <c r="A93" s="1168"/>
      <c r="B93" s="1168"/>
      <c r="C93" s="1167"/>
      <c r="D93" s="1167"/>
      <c r="E93" s="1167"/>
      <c r="F93" s="1167"/>
      <c r="G93" s="1167"/>
      <c r="H93" s="1166"/>
      <c r="I93" s="1166"/>
      <c r="J93" s="1166"/>
      <c r="K93" s="1166"/>
      <c r="L93" s="1166"/>
      <c r="M93" s="1166"/>
      <c r="N93" s="1166"/>
      <c r="O93" s="1166"/>
      <c r="P93" s="1166"/>
      <c r="Q93" s="1166"/>
      <c r="R93" s="1166"/>
      <c r="S93" s="1166"/>
      <c r="T93" s="1164"/>
      <c r="U93" s="1164"/>
      <c r="V93" s="1164"/>
      <c r="W93" s="1164"/>
      <c r="X93" s="1164"/>
      <c r="Y93" s="1164"/>
      <c r="Z93" s="1164"/>
      <c r="AA93" s="1164"/>
      <c r="AB93" s="1164"/>
      <c r="AC93" s="1164"/>
      <c r="AD93" s="1164"/>
      <c r="AE93" s="1164"/>
      <c r="AF93" s="1164"/>
      <c r="AG93" s="1164"/>
      <c r="AH93" s="1164"/>
      <c r="AI93" s="1164"/>
      <c r="AJ93" s="1164"/>
    </row>
    <row r="94" spans="1:36" ht="13.95" customHeight="1">
      <c r="A94" s="1168"/>
      <c r="B94" s="1168"/>
      <c r="C94" s="1167"/>
      <c r="D94" s="1167"/>
      <c r="E94" s="1167"/>
      <c r="F94" s="1167"/>
      <c r="G94" s="1167"/>
      <c r="H94" s="1166"/>
      <c r="I94" s="1166"/>
      <c r="J94" s="1166"/>
      <c r="K94" s="1166"/>
      <c r="L94" s="1166"/>
      <c r="M94" s="1166"/>
      <c r="N94" s="1166"/>
      <c r="O94" s="1166"/>
      <c r="P94" s="1166"/>
      <c r="Q94" s="1166"/>
      <c r="R94" s="1166"/>
      <c r="S94" s="1166"/>
      <c r="T94" s="1164"/>
      <c r="U94" s="1164"/>
      <c r="V94" s="1164"/>
      <c r="W94" s="1164"/>
      <c r="X94" s="1164"/>
      <c r="Y94" s="1164"/>
      <c r="Z94" s="1164"/>
      <c r="AA94" s="1164"/>
      <c r="AB94" s="1164"/>
      <c r="AC94" s="1164"/>
      <c r="AD94" s="1164"/>
      <c r="AE94" s="1164"/>
      <c r="AF94" s="1164"/>
      <c r="AG94" s="1164"/>
      <c r="AH94" s="1164"/>
      <c r="AI94" s="1164"/>
      <c r="AJ94" s="1164"/>
    </row>
    <row r="95" spans="1:36" ht="13.95" customHeight="1">
      <c r="A95" s="1168"/>
      <c r="B95" s="1168"/>
      <c r="C95" s="1167"/>
      <c r="D95" s="1167"/>
      <c r="E95" s="1167"/>
      <c r="F95" s="1167"/>
      <c r="G95" s="1167"/>
      <c r="H95" s="1166"/>
      <c r="I95" s="1166"/>
      <c r="J95" s="1166"/>
      <c r="K95" s="1166"/>
      <c r="L95" s="1166"/>
      <c r="M95" s="1166"/>
      <c r="N95" s="1166"/>
      <c r="O95" s="1166"/>
      <c r="P95" s="1166"/>
      <c r="Q95" s="1166"/>
      <c r="R95" s="1166"/>
      <c r="S95" s="1166"/>
      <c r="T95" s="1164"/>
      <c r="U95" s="1164"/>
      <c r="V95" s="1164"/>
      <c r="W95" s="1164"/>
      <c r="X95" s="1164"/>
      <c r="Y95" s="1164"/>
      <c r="Z95" s="1164"/>
      <c r="AA95" s="1164"/>
      <c r="AB95" s="1164"/>
      <c r="AC95" s="1164"/>
      <c r="AD95" s="1164"/>
      <c r="AE95" s="1164"/>
      <c r="AF95" s="1164"/>
      <c r="AG95" s="1164"/>
      <c r="AH95" s="1164"/>
      <c r="AI95" s="1164"/>
      <c r="AJ95" s="1164"/>
    </row>
    <row r="96" spans="1:36" ht="13.95" customHeight="1">
      <c r="A96" s="1168"/>
      <c r="B96" s="1168"/>
      <c r="C96" s="1167"/>
      <c r="D96" s="1167"/>
      <c r="E96" s="1167"/>
      <c r="F96" s="1167"/>
      <c r="G96" s="1167"/>
      <c r="H96" s="1166"/>
      <c r="I96" s="1166"/>
      <c r="J96" s="1166"/>
      <c r="K96" s="1166"/>
      <c r="L96" s="1166"/>
      <c r="M96" s="1166"/>
      <c r="N96" s="1166"/>
      <c r="O96" s="1166"/>
      <c r="P96" s="1166"/>
      <c r="Q96" s="1166"/>
      <c r="R96" s="1166"/>
      <c r="S96" s="1166"/>
      <c r="T96" s="1164"/>
      <c r="U96" s="1164"/>
      <c r="V96" s="1164"/>
      <c r="W96" s="1164"/>
      <c r="X96" s="1164"/>
      <c r="Y96" s="1164"/>
      <c r="Z96" s="1164"/>
      <c r="AA96" s="1164"/>
      <c r="AB96" s="1164"/>
      <c r="AC96" s="1164"/>
      <c r="AD96" s="1164"/>
      <c r="AE96" s="1164"/>
      <c r="AF96" s="1164"/>
      <c r="AG96" s="1164"/>
      <c r="AH96" s="1164"/>
      <c r="AI96" s="1164"/>
      <c r="AJ96" s="1164"/>
    </row>
    <row r="97" spans="1:36" ht="13.95" customHeight="1">
      <c r="A97" s="1168"/>
      <c r="B97" s="1168"/>
      <c r="C97" s="1167"/>
      <c r="D97" s="1167"/>
      <c r="E97" s="1167"/>
      <c r="F97" s="1167"/>
      <c r="G97" s="1167"/>
      <c r="H97" s="1166"/>
      <c r="I97" s="1166"/>
      <c r="J97" s="1166"/>
      <c r="K97" s="1166"/>
      <c r="L97" s="1166"/>
      <c r="M97" s="1166"/>
      <c r="N97" s="1166"/>
      <c r="O97" s="1166"/>
      <c r="P97" s="1166"/>
      <c r="Q97" s="1166"/>
      <c r="R97" s="1166"/>
      <c r="S97" s="1166"/>
      <c r="T97" s="1164"/>
      <c r="U97" s="1164"/>
      <c r="V97" s="1164"/>
      <c r="W97" s="1164"/>
      <c r="X97" s="1164"/>
      <c r="Y97" s="1164"/>
      <c r="Z97" s="1164"/>
      <c r="AA97" s="1164"/>
      <c r="AB97" s="1164"/>
      <c r="AC97" s="1164"/>
      <c r="AD97" s="1164"/>
      <c r="AE97" s="1164"/>
      <c r="AF97" s="1164"/>
      <c r="AG97" s="1164"/>
      <c r="AH97" s="1164"/>
      <c r="AI97" s="1164"/>
      <c r="AJ97" s="1164"/>
    </row>
    <row r="98" spans="1:36" ht="13.95" customHeight="1">
      <c r="A98" s="1168"/>
      <c r="B98" s="1168"/>
      <c r="C98" s="1167"/>
      <c r="D98" s="1167"/>
      <c r="E98" s="1167"/>
      <c r="F98" s="1167"/>
      <c r="G98" s="1167"/>
      <c r="H98" s="1166"/>
      <c r="I98" s="1166"/>
      <c r="J98" s="1166"/>
      <c r="K98" s="1166"/>
      <c r="L98" s="1166"/>
      <c r="M98" s="1166"/>
      <c r="N98" s="1166"/>
      <c r="O98" s="1166"/>
      <c r="P98" s="1166"/>
      <c r="Q98" s="1166"/>
      <c r="R98" s="1166"/>
      <c r="S98" s="1166"/>
      <c r="T98" s="1164"/>
      <c r="U98" s="1164"/>
      <c r="V98" s="1164"/>
      <c r="W98" s="1164"/>
      <c r="X98" s="1164"/>
      <c r="Y98" s="1164"/>
      <c r="Z98" s="1164"/>
      <c r="AA98" s="1164"/>
      <c r="AB98" s="1164"/>
      <c r="AC98" s="1164"/>
      <c r="AD98" s="1164"/>
      <c r="AE98" s="1164"/>
      <c r="AF98" s="1164"/>
      <c r="AG98" s="1164"/>
      <c r="AH98" s="1164"/>
      <c r="AI98" s="1164"/>
      <c r="AJ98" s="1164"/>
    </row>
    <row r="99" spans="1:36" ht="13.95" customHeight="1">
      <c r="A99" s="1168"/>
      <c r="B99" s="1168"/>
      <c r="C99" s="1167"/>
      <c r="D99" s="1167"/>
      <c r="E99" s="1167"/>
      <c r="F99" s="1167"/>
      <c r="G99" s="1167"/>
      <c r="H99" s="1166"/>
      <c r="I99" s="1166"/>
      <c r="J99" s="1166"/>
      <c r="K99" s="1166"/>
      <c r="L99" s="1166"/>
      <c r="M99" s="1166"/>
      <c r="N99" s="1166"/>
      <c r="O99" s="1166"/>
      <c r="P99" s="1166"/>
      <c r="Q99" s="1166"/>
      <c r="R99" s="1166"/>
      <c r="S99" s="1166"/>
      <c r="T99" s="1164"/>
      <c r="U99" s="1164"/>
      <c r="V99" s="1164"/>
      <c r="W99" s="1164"/>
      <c r="X99" s="1164"/>
      <c r="Y99" s="1164"/>
      <c r="Z99" s="1164"/>
      <c r="AA99" s="1164"/>
      <c r="AB99" s="1164"/>
      <c r="AC99" s="1164"/>
      <c r="AD99" s="1164"/>
      <c r="AE99" s="1164"/>
      <c r="AF99" s="1164"/>
      <c r="AG99" s="1164"/>
      <c r="AH99" s="1164"/>
      <c r="AI99" s="1164"/>
      <c r="AJ99" s="1164"/>
    </row>
    <row r="100" spans="1:36" ht="13.95" customHeight="1">
      <c r="A100" s="1168"/>
      <c r="B100" s="1168"/>
      <c r="C100" s="1167"/>
      <c r="D100" s="1167"/>
      <c r="E100" s="1167"/>
      <c r="F100" s="1167"/>
      <c r="G100" s="1167"/>
      <c r="H100" s="1166"/>
      <c r="I100" s="1166"/>
      <c r="J100" s="1166"/>
      <c r="K100" s="1166"/>
      <c r="L100" s="1166"/>
      <c r="M100" s="1166"/>
      <c r="N100" s="1166"/>
      <c r="O100" s="1166"/>
      <c r="P100" s="1166"/>
      <c r="Q100" s="1166"/>
      <c r="R100" s="1166"/>
      <c r="S100" s="1166"/>
      <c r="T100" s="1164"/>
      <c r="U100" s="1164"/>
      <c r="V100" s="1164"/>
      <c r="W100" s="1164"/>
      <c r="X100" s="1164"/>
      <c r="Y100" s="1164"/>
      <c r="Z100" s="1164"/>
      <c r="AA100" s="1164"/>
      <c r="AB100" s="1164"/>
      <c r="AC100" s="1164"/>
      <c r="AD100" s="1164"/>
      <c r="AE100" s="1164"/>
      <c r="AF100" s="1164"/>
      <c r="AG100" s="1164"/>
      <c r="AH100" s="1164"/>
      <c r="AI100" s="1164"/>
      <c r="AJ100" s="1164"/>
    </row>
    <row r="101" spans="1:36" ht="13.95" customHeight="1">
      <c r="A101" s="1168"/>
      <c r="B101" s="1168"/>
      <c r="C101" s="1167"/>
      <c r="D101" s="1167"/>
      <c r="E101" s="1167"/>
      <c r="F101" s="1167"/>
      <c r="G101" s="1167"/>
      <c r="H101" s="1166"/>
      <c r="I101" s="1166"/>
      <c r="J101" s="1166"/>
      <c r="K101" s="1166"/>
      <c r="L101" s="1166"/>
      <c r="M101" s="1166"/>
      <c r="N101" s="1166"/>
      <c r="O101" s="1166"/>
      <c r="P101" s="1166"/>
      <c r="Q101" s="1166"/>
      <c r="R101" s="1166"/>
      <c r="S101" s="1166"/>
      <c r="T101" s="1164"/>
      <c r="U101" s="1164"/>
      <c r="V101" s="1164"/>
      <c r="W101" s="1164"/>
      <c r="X101" s="1164"/>
      <c r="Y101" s="1164"/>
      <c r="Z101" s="1164"/>
      <c r="AA101" s="1164"/>
      <c r="AB101" s="1164"/>
      <c r="AC101" s="1164"/>
      <c r="AD101" s="1164"/>
      <c r="AE101" s="1164"/>
      <c r="AF101" s="1164"/>
      <c r="AG101" s="1164"/>
      <c r="AH101" s="1164"/>
      <c r="AI101" s="1164"/>
      <c r="AJ101" s="1164"/>
    </row>
    <row r="102" spans="1:36" ht="13.95" customHeight="1">
      <c r="A102" s="1168"/>
      <c r="B102" s="1168"/>
      <c r="C102" s="1167"/>
      <c r="D102" s="1167"/>
      <c r="E102" s="1167"/>
      <c r="F102" s="1167"/>
      <c r="G102" s="1167"/>
      <c r="H102" s="1166"/>
      <c r="I102" s="1166"/>
      <c r="J102" s="1166"/>
      <c r="K102" s="1166"/>
      <c r="L102" s="1166"/>
      <c r="M102" s="1166"/>
      <c r="N102" s="1166"/>
      <c r="O102" s="1166"/>
      <c r="P102" s="1166"/>
      <c r="Q102" s="1166"/>
      <c r="R102" s="1166"/>
      <c r="S102" s="1166"/>
      <c r="T102" s="1164"/>
      <c r="U102" s="1164"/>
      <c r="V102" s="1164"/>
      <c r="W102" s="1164"/>
      <c r="X102" s="1164"/>
      <c r="Y102" s="1164"/>
      <c r="Z102" s="1164"/>
      <c r="AA102" s="1164"/>
      <c r="AB102" s="1164"/>
      <c r="AC102" s="1164"/>
      <c r="AD102" s="1164"/>
      <c r="AE102" s="1164"/>
      <c r="AF102" s="1164"/>
      <c r="AG102" s="1164"/>
      <c r="AH102" s="1164"/>
      <c r="AI102" s="1164"/>
      <c r="AJ102" s="1164"/>
    </row>
    <row r="103" spans="1:36" ht="13.95" customHeight="1">
      <c r="A103" s="1168"/>
      <c r="B103" s="1168"/>
      <c r="C103" s="1167"/>
      <c r="D103" s="1167"/>
      <c r="E103" s="1167"/>
      <c r="F103" s="1167"/>
      <c r="G103" s="1167"/>
      <c r="H103" s="1166"/>
      <c r="I103" s="1166"/>
      <c r="J103" s="1166"/>
      <c r="K103" s="1166"/>
      <c r="L103" s="1166"/>
      <c r="M103" s="1166"/>
      <c r="N103" s="1166"/>
      <c r="O103" s="1166"/>
      <c r="P103" s="1166"/>
      <c r="Q103" s="1166"/>
      <c r="R103" s="1166"/>
      <c r="S103" s="1166"/>
      <c r="T103" s="1164"/>
      <c r="U103" s="1164"/>
      <c r="V103" s="1164"/>
      <c r="W103" s="1164"/>
      <c r="X103" s="1164"/>
      <c r="Y103" s="1164"/>
      <c r="Z103" s="1164"/>
      <c r="AA103" s="1164"/>
      <c r="AB103" s="1164"/>
      <c r="AC103" s="1164"/>
      <c r="AD103" s="1164"/>
      <c r="AE103" s="1164"/>
      <c r="AF103" s="1164"/>
      <c r="AG103" s="1164"/>
      <c r="AH103" s="1164"/>
      <c r="AI103" s="1164"/>
      <c r="AJ103" s="1164"/>
    </row>
    <row r="104" spans="1:36" ht="13.95" customHeight="1">
      <c r="A104" s="1168"/>
      <c r="B104" s="1168"/>
      <c r="C104" s="1167"/>
      <c r="D104" s="1167"/>
      <c r="E104" s="1167"/>
      <c r="F104" s="1167"/>
      <c r="G104" s="1167"/>
      <c r="H104" s="1166"/>
      <c r="I104" s="1166"/>
      <c r="J104" s="1166"/>
      <c r="K104" s="1166"/>
      <c r="L104" s="1166"/>
      <c r="M104" s="1166"/>
      <c r="N104" s="1166"/>
      <c r="O104" s="1166"/>
      <c r="P104" s="1166"/>
      <c r="Q104" s="1166"/>
      <c r="R104" s="1166"/>
      <c r="S104" s="1166"/>
      <c r="T104" s="1164"/>
      <c r="U104" s="1164"/>
      <c r="V104" s="1164"/>
      <c r="W104" s="1164"/>
      <c r="X104" s="1164"/>
      <c r="Y104" s="1164"/>
      <c r="Z104" s="1164"/>
      <c r="AA104" s="1164"/>
      <c r="AB104" s="1164"/>
      <c r="AC104" s="1164"/>
      <c r="AD104" s="1164"/>
      <c r="AE104" s="1164"/>
      <c r="AF104" s="1164"/>
      <c r="AG104" s="1164"/>
      <c r="AH104" s="1164"/>
      <c r="AI104" s="1164"/>
      <c r="AJ104" s="1164"/>
    </row>
    <row r="105" spans="1:36" ht="13.95" customHeight="1">
      <c r="A105" s="1168"/>
      <c r="B105" s="1168"/>
      <c r="C105" s="1167"/>
      <c r="D105" s="1167"/>
      <c r="E105" s="1167"/>
      <c r="F105" s="1167"/>
      <c r="G105" s="1167"/>
      <c r="H105" s="1166"/>
      <c r="I105" s="1166"/>
      <c r="J105" s="1166"/>
      <c r="K105" s="1166"/>
      <c r="L105" s="1166"/>
      <c r="M105" s="1166"/>
      <c r="N105" s="1166"/>
      <c r="O105" s="1166"/>
      <c r="P105" s="1166"/>
      <c r="Q105" s="1166"/>
      <c r="R105" s="1166"/>
      <c r="S105" s="1166"/>
      <c r="T105" s="1164"/>
      <c r="U105" s="1164"/>
      <c r="V105" s="1164"/>
      <c r="W105" s="1164"/>
      <c r="X105" s="1164"/>
      <c r="Y105" s="1164"/>
      <c r="Z105" s="1164"/>
      <c r="AA105" s="1164"/>
      <c r="AB105" s="1164"/>
      <c r="AC105" s="1164"/>
      <c r="AD105" s="1164"/>
      <c r="AE105" s="1164"/>
      <c r="AF105" s="1164"/>
      <c r="AG105" s="1164"/>
      <c r="AH105" s="1164"/>
      <c r="AI105" s="1164"/>
      <c r="AJ105" s="1164"/>
    </row>
    <row r="106" spans="1:36" ht="13.95" customHeight="1">
      <c r="A106" s="1168"/>
      <c r="B106" s="1168"/>
      <c r="C106" s="1167"/>
      <c r="D106" s="1167"/>
      <c r="E106" s="1167"/>
      <c r="F106" s="1167"/>
      <c r="G106" s="1167"/>
      <c r="H106" s="1166"/>
      <c r="I106" s="1166"/>
      <c r="J106" s="1166"/>
      <c r="K106" s="1166"/>
      <c r="L106" s="1166"/>
      <c r="M106" s="1166"/>
      <c r="N106" s="1166"/>
      <c r="O106" s="1166"/>
      <c r="P106" s="1166"/>
      <c r="Q106" s="1166"/>
      <c r="R106" s="1166"/>
      <c r="S106" s="1166"/>
      <c r="T106" s="1164"/>
      <c r="U106" s="1164"/>
      <c r="V106" s="1164"/>
      <c r="W106" s="1164"/>
      <c r="X106" s="1164"/>
      <c r="Y106" s="1164"/>
      <c r="Z106" s="1164"/>
      <c r="AA106" s="1164"/>
      <c r="AB106" s="1164"/>
      <c r="AC106" s="1164"/>
      <c r="AD106" s="1164"/>
      <c r="AE106" s="1164"/>
      <c r="AF106" s="1164"/>
      <c r="AG106" s="1164"/>
      <c r="AH106" s="1164"/>
      <c r="AI106" s="1164"/>
      <c r="AJ106" s="1164"/>
    </row>
    <row r="107" spans="1:36" ht="13.95" customHeight="1">
      <c r="A107" s="1168"/>
      <c r="B107" s="1168"/>
      <c r="C107" s="1167"/>
      <c r="D107" s="1167"/>
      <c r="E107" s="1167"/>
      <c r="F107" s="1167"/>
      <c r="G107" s="1167"/>
      <c r="H107" s="1166"/>
      <c r="I107" s="1166"/>
      <c r="J107" s="1166"/>
      <c r="K107" s="1166"/>
      <c r="L107" s="1166"/>
      <c r="M107" s="1166"/>
      <c r="N107" s="1166"/>
      <c r="O107" s="1166"/>
      <c r="P107" s="1166"/>
      <c r="Q107" s="1166"/>
      <c r="R107" s="1166"/>
      <c r="S107" s="1166"/>
      <c r="T107" s="1164"/>
      <c r="U107" s="1164"/>
      <c r="V107" s="1164"/>
      <c r="W107" s="1164"/>
      <c r="X107" s="1164"/>
      <c r="Y107" s="1164"/>
      <c r="Z107" s="1164"/>
      <c r="AA107" s="1164"/>
      <c r="AB107" s="1164"/>
      <c r="AC107" s="1164"/>
      <c r="AD107" s="1164"/>
      <c r="AE107" s="1164"/>
      <c r="AF107" s="1164"/>
      <c r="AG107" s="1164"/>
      <c r="AH107" s="1164"/>
      <c r="AI107" s="1164"/>
      <c r="AJ107" s="1164"/>
    </row>
    <row r="108" spans="1:36" ht="13.95" customHeight="1">
      <c r="A108" s="1168"/>
      <c r="B108" s="1168"/>
      <c r="C108" s="1167"/>
      <c r="D108" s="1167"/>
      <c r="E108" s="1167"/>
      <c r="F108" s="1167"/>
      <c r="G108" s="1167"/>
      <c r="H108" s="1166"/>
      <c r="I108" s="1166"/>
      <c r="J108" s="1166"/>
      <c r="K108" s="1166"/>
      <c r="L108" s="1166"/>
      <c r="M108" s="1166"/>
      <c r="N108" s="1166"/>
      <c r="O108" s="1166"/>
      <c r="P108" s="1166"/>
      <c r="Q108" s="1166"/>
      <c r="R108" s="1166"/>
      <c r="S108" s="1166"/>
      <c r="T108" s="1164"/>
      <c r="U108" s="1164"/>
      <c r="V108" s="1164"/>
      <c r="W108" s="1164"/>
      <c r="X108" s="1164"/>
      <c r="Y108" s="1164"/>
      <c r="Z108" s="1164"/>
      <c r="AA108" s="1164"/>
      <c r="AB108" s="1164"/>
      <c r="AC108" s="1164"/>
      <c r="AD108" s="1164"/>
      <c r="AE108" s="1164"/>
      <c r="AF108" s="1164"/>
      <c r="AG108" s="1164"/>
      <c r="AH108" s="1164"/>
      <c r="AI108" s="1164"/>
      <c r="AJ108" s="1164"/>
    </row>
    <row r="109" spans="1:36" ht="13.95" customHeight="1">
      <c r="A109" s="1168"/>
      <c r="B109" s="1168"/>
      <c r="C109" s="1167"/>
      <c r="D109" s="1167"/>
      <c r="E109" s="1167"/>
      <c r="F109" s="1167"/>
      <c r="G109" s="1167"/>
      <c r="H109" s="1166"/>
      <c r="I109" s="1166"/>
      <c r="J109" s="1166"/>
      <c r="K109" s="1166"/>
      <c r="L109" s="1166"/>
      <c r="M109" s="1166"/>
      <c r="N109" s="1166"/>
      <c r="O109" s="1166"/>
      <c r="P109" s="1166"/>
      <c r="Q109" s="1166"/>
      <c r="R109" s="1166"/>
      <c r="S109" s="1166"/>
      <c r="T109" s="1164"/>
      <c r="U109" s="1164"/>
      <c r="V109" s="1164"/>
      <c r="W109" s="1164"/>
      <c r="X109" s="1164"/>
      <c r="Y109" s="1164"/>
      <c r="Z109" s="1164"/>
      <c r="AA109" s="1164"/>
      <c r="AB109" s="1164"/>
      <c r="AC109" s="1164"/>
      <c r="AD109" s="1164"/>
      <c r="AE109" s="1164"/>
      <c r="AF109" s="1164"/>
      <c r="AG109" s="1164"/>
      <c r="AH109" s="1164"/>
      <c r="AI109" s="1164"/>
      <c r="AJ109" s="1164"/>
    </row>
    <row r="110" spans="1:36" ht="13.95" customHeight="1">
      <c r="A110" s="1168"/>
      <c r="B110" s="1168"/>
      <c r="C110" s="1167"/>
      <c r="D110" s="1167"/>
      <c r="E110" s="1167"/>
      <c r="F110" s="1167"/>
      <c r="G110" s="1167"/>
      <c r="H110" s="1166"/>
      <c r="I110" s="1166"/>
      <c r="J110" s="1166"/>
      <c r="K110" s="1166"/>
      <c r="L110" s="1166"/>
      <c r="M110" s="1166"/>
      <c r="N110" s="1166"/>
      <c r="O110" s="1166"/>
      <c r="P110" s="1166"/>
      <c r="Q110" s="1166"/>
      <c r="R110" s="1166"/>
      <c r="S110" s="1166"/>
      <c r="T110" s="1164"/>
      <c r="U110" s="1164"/>
      <c r="V110" s="1164"/>
      <c r="W110" s="1164"/>
      <c r="X110" s="1164"/>
      <c r="Y110" s="1164"/>
      <c r="Z110" s="1164"/>
      <c r="AA110" s="1164"/>
      <c r="AB110" s="1164"/>
      <c r="AC110" s="1164"/>
      <c r="AD110" s="1164"/>
      <c r="AE110" s="1164"/>
      <c r="AF110" s="1164"/>
      <c r="AG110" s="1164"/>
      <c r="AH110" s="1164"/>
      <c r="AI110" s="1164"/>
      <c r="AJ110" s="1164"/>
    </row>
    <row r="111" spans="1:36" ht="13.95" customHeight="1">
      <c r="A111" s="1168"/>
      <c r="B111" s="1168"/>
      <c r="C111" s="1167"/>
      <c r="D111" s="1167"/>
      <c r="E111" s="1167"/>
      <c r="F111" s="1167"/>
      <c r="G111" s="1167"/>
      <c r="H111" s="1166"/>
      <c r="I111" s="1166"/>
      <c r="J111" s="1166"/>
      <c r="K111" s="1166"/>
      <c r="L111" s="1166"/>
      <c r="M111" s="1166"/>
      <c r="N111" s="1166"/>
      <c r="O111" s="1166"/>
      <c r="P111" s="1166"/>
      <c r="Q111" s="1166"/>
      <c r="R111" s="1166"/>
      <c r="S111" s="1166"/>
      <c r="T111" s="1164"/>
      <c r="U111" s="1164"/>
      <c r="V111" s="1164"/>
      <c r="W111" s="1164"/>
      <c r="X111" s="1164"/>
      <c r="Y111" s="1164"/>
      <c r="Z111" s="1164"/>
      <c r="AA111" s="1164"/>
      <c r="AB111" s="1164"/>
      <c r="AC111" s="1164"/>
      <c r="AD111" s="1164"/>
      <c r="AE111" s="1164"/>
      <c r="AF111" s="1164"/>
      <c r="AG111" s="1164"/>
      <c r="AH111" s="1164"/>
      <c r="AI111" s="1164"/>
      <c r="AJ111" s="1164"/>
    </row>
    <row r="112" spans="1:36" ht="13.95" customHeight="1">
      <c r="A112" s="1168"/>
      <c r="B112" s="1168"/>
      <c r="C112" s="1167"/>
      <c r="D112" s="1167"/>
      <c r="E112" s="1167"/>
      <c r="F112" s="1167"/>
      <c r="G112" s="1167"/>
      <c r="H112" s="1166"/>
      <c r="I112" s="1166"/>
      <c r="J112" s="1166"/>
      <c r="K112" s="1166"/>
      <c r="L112" s="1166"/>
      <c r="M112" s="1166"/>
      <c r="N112" s="1166"/>
      <c r="O112" s="1166"/>
      <c r="P112" s="1166"/>
      <c r="Q112" s="1166"/>
      <c r="R112" s="1166"/>
      <c r="S112" s="1166"/>
      <c r="T112" s="1164"/>
      <c r="U112" s="1164"/>
      <c r="V112" s="1164"/>
      <c r="W112" s="1164"/>
      <c r="X112" s="1164"/>
      <c r="Y112" s="1164"/>
      <c r="Z112" s="1164"/>
      <c r="AA112" s="1164"/>
      <c r="AB112" s="1164"/>
      <c r="AC112" s="1164"/>
      <c r="AD112" s="1164"/>
      <c r="AE112" s="1164"/>
      <c r="AF112" s="1164"/>
      <c r="AG112" s="1164"/>
      <c r="AH112" s="1164"/>
      <c r="AI112" s="1164"/>
      <c r="AJ112" s="1164"/>
    </row>
    <row r="113" spans="1:36" ht="13.95" customHeight="1">
      <c r="A113" s="1168"/>
      <c r="B113" s="1168"/>
      <c r="C113" s="1167"/>
      <c r="D113" s="1167"/>
      <c r="E113" s="1167"/>
      <c r="F113" s="1167"/>
      <c r="G113" s="1167"/>
      <c r="H113" s="1166"/>
      <c r="I113" s="1166"/>
      <c r="J113" s="1166"/>
      <c r="K113" s="1166"/>
      <c r="L113" s="1166"/>
      <c r="M113" s="1166"/>
      <c r="N113" s="1166"/>
      <c r="O113" s="1166"/>
      <c r="P113" s="1166"/>
      <c r="Q113" s="1166"/>
      <c r="R113" s="1166"/>
      <c r="S113" s="1166"/>
      <c r="T113" s="1164"/>
      <c r="U113" s="1164"/>
      <c r="V113" s="1164"/>
      <c r="W113" s="1164"/>
      <c r="X113" s="1164"/>
      <c r="Y113" s="1164"/>
      <c r="Z113" s="1164"/>
      <c r="AA113" s="1164"/>
      <c r="AB113" s="1164"/>
      <c r="AC113" s="1164"/>
      <c r="AD113" s="1164"/>
      <c r="AE113" s="1164"/>
      <c r="AF113" s="1164"/>
      <c r="AG113" s="1164"/>
      <c r="AH113" s="1164"/>
      <c r="AI113" s="1164"/>
      <c r="AJ113" s="1164"/>
    </row>
    <row r="114" spans="1:36" ht="13.95" customHeight="1">
      <c r="A114" s="1168"/>
      <c r="B114" s="1168"/>
      <c r="C114" s="1167"/>
      <c r="D114" s="1167"/>
      <c r="E114" s="1167"/>
      <c r="F114" s="1167"/>
      <c r="G114" s="1167"/>
      <c r="H114" s="1166"/>
      <c r="I114" s="1166"/>
      <c r="J114" s="1166"/>
      <c r="K114" s="1166"/>
      <c r="L114" s="1166"/>
      <c r="M114" s="1166"/>
      <c r="N114" s="1166"/>
      <c r="O114" s="1166"/>
      <c r="P114" s="1166"/>
      <c r="Q114" s="1166"/>
      <c r="R114" s="1166"/>
      <c r="S114" s="1166"/>
      <c r="T114" s="1164"/>
      <c r="U114" s="1164"/>
      <c r="V114" s="1164"/>
      <c r="W114" s="1164"/>
      <c r="X114" s="1164"/>
      <c r="Y114" s="1164"/>
      <c r="Z114" s="1164"/>
      <c r="AA114" s="1164"/>
      <c r="AB114" s="1164"/>
      <c r="AC114" s="1164"/>
      <c r="AD114" s="1164"/>
      <c r="AE114" s="1164"/>
      <c r="AF114" s="1164"/>
      <c r="AG114" s="1164"/>
      <c r="AH114" s="1164"/>
      <c r="AI114" s="1164"/>
      <c r="AJ114" s="1164"/>
    </row>
    <row r="115" spans="1:36" ht="13.95" customHeight="1">
      <c r="A115" s="1168"/>
      <c r="B115" s="1168"/>
      <c r="C115" s="1167"/>
      <c r="D115" s="1167"/>
      <c r="E115" s="1167"/>
      <c r="F115" s="1167"/>
      <c r="G115" s="1167"/>
      <c r="H115" s="1166"/>
      <c r="I115" s="1166"/>
      <c r="J115" s="1166"/>
      <c r="K115" s="1166"/>
      <c r="L115" s="1166"/>
      <c r="M115" s="1166"/>
      <c r="N115" s="1166"/>
      <c r="O115" s="1166"/>
      <c r="P115" s="1166"/>
      <c r="Q115" s="1166"/>
      <c r="R115" s="1166"/>
      <c r="S115" s="1166"/>
      <c r="T115" s="1164"/>
      <c r="U115" s="1164"/>
      <c r="V115" s="1164"/>
      <c r="W115" s="1164"/>
      <c r="X115" s="1164"/>
      <c r="Y115" s="1164"/>
      <c r="Z115" s="1164"/>
      <c r="AA115" s="1164"/>
      <c r="AB115" s="1164"/>
      <c r="AC115" s="1164"/>
      <c r="AD115" s="1164"/>
      <c r="AE115" s="1164"/>
      <c r="AF115" s="1164"/>
      <c r="AG115" s="1164"/>
      <c r="AH115" s="1164"/>
      <c r="AI115" s="1164"/>
      <c r="AJ115" s="1164"/>
    </row>
    <row r="116" spans="1:36" ht="13.95" customHeight="1">
      <c r="A116" s="1168"/>
      <c r="B116" s="1168"/>
      <c r="C116" s="1167"/>
      <c r="D116" s="1167"/>
      <c r="E116" s="1167"/>
      <c r="F116" s="1167"/>
      <c r="G116" s="1167"/>
      <c r="H116" s="93"/>
      <c r="I116" s="93"/>
      <c r="J116" s="93"/>
      <c r="K116" s="93"/>
      <c r="L116" s="93"/>
      <c r="M116" s="93"/>
      <c r="N116" s="93"/>
      <c r="O116" s="93"/>
      <c r="P116" s="93"/>
      <c r="Q116" s="93"/>
      <c r="R116" s="93"/>
      <c r="S116" s="93"/>
      <c r="T116" s="93"/>
      <c r="U116" s="93"/>
      <c r="V116" s="93"/>
      <c r="W116" s="93"/>
      <c r="X116" s="93"/>
      <c r="Y116" s="93"/>
      <c r="Z116" s="93"/>
      <c r="AA116" s="93"/>
      <c r="AB116" s="93"/>
      <c r="AC116" s="93"/>
      <c r="AD116" s="93"/>
      <c r="AE116" s="93"/>
      <c r="AF116" s="93"/>
      <c r="AG116" s="93"/>
      <c r="AH116" s="93"/>
      <c r="AI116" s="93"/>
      <c r="AJ116" s="47"/>
    </row>
    <row r="117" spans="1:36">
      <c r="A117" s="47"/>
      <c r="B117" s="47"/>
      <c r="C117" s="47"/>
      <c r="D117" s="47"/>
      <c r="E117" s="47"/>
      <c r="F117" s="47"/>
      <c r="G117" s="47"/>
      <c r="H117" s="47"/>
      <c r="I117" s="47"/>
      <c r="J117" s="47"/>
      <c r="K117" s="47"/>
      <c r="L117" s="47"/>
      <c r="M117" s="47"/>
      <c r="N117" s="47"/>
      <c r="O117" s="47"/>
      <c r="P117" s="47"/>
      <c r="Q117" s="47"/>
      <c r="R117" s="47"/>
      <c r="S117" s="47"/>
      <c r="T117" s="47"/>
      <c r="U117" s="47"/>
      <c r="V117" s="47"/>
      <c r="W117" s="47"/>
      <c r="X117" s="47"/>
      <c r="Y117" s="47"/>
      <c r="Z117" s="47"/>
      <c r="AA117" s="47"/>
      <c r="AB117" s="47"/>
      <c r="AC117" s="47"/>
      <c r="AD117" s="47"/>
      <c r="AE117" s="47"/>
      <c r="AF117" s="47"/>
      <c r="AG117" s="47"/>
      <c r="AH117" s="47"/>
      <c r="AI117" s="47"/>
      <c r="AJ117" s="47"/>
    </row>
  </sheetData>
  <sheetProtection algorithmName="SHA-512" hashValue="UIL60rh1mfHcCaEq5C2CFzTbWa7MbR8CbpB07Xl4R0WGEa6STntBcDz2Qs2Abi//P9hexuThSWFyjNUWPR560Q==" saltValue="OOeSonoB07mmUhJ0ukxfIQ==" spinCount="100000" sheet="1" autoFilter="0"/>
  <mergeCells count="318">
    <mergeCell ref="T64:AJ64"/>
    <mergeCell ref="AK63:AV63"/>
    <mergeCell ref="A63:B63"/>
    <mergeCell ref="C63:G63"/>
    <mergeCell ref="S44:W44"/>
    <mergeCell ref="H63:S63"/>
    <mergeCell ref="AA26:AI26"/>
    <mergeCell ref="AA27:AI27"/>
    <mergeCell ref="C37:AH37"/>
    <mergeCell ref="C40:AH40"/>
    <mergeCell ref="A56:AJ56"/>
    <mergeCell ref="A53:AJ53"/>
    <mergeCell ref="N43:P43"/>
    <mergeCell ref="Q43:AH43"/>
    <mergeCell ref="A46:AI46"/>
    <mergeCell ref="A64:B64"/>
    <mergeCell ref="A51:AJ51"/>
    <mergeCell ref="C41:AH41"/>
    <mergeCell ref="A55:AD55"/>
    <mergeCell ref="AE58:AJ58"/>
    <mergeCell ref="AE52:AJ52"/>
    <mergeCell ref="AE54:AJ54"/>
    <mergeCell ref="AE55:AJ55"/>
    <mergeCell ref="AE57:AJ57"/>
    <mergeCell ref="T109:AD109"/>
    <mergeCell ref="N44:P44"/>
    <mergeCell ref="Q44:R44"/>
    <mergeCell ref="X44:Y44"/>
    <mergeCell ref="Z44:AH44"/>
    <mergeCell ref="A14:AI14"/>
    <mergeCell ref="A24:AI24"/>
    <mergeCell ref="B31:Z31"/>
    <mergeCell ref="B32:Z32"/>
    <mergeCell ref="AA30:AI30"/>
    <mergeCell ref="AA29:AI29"/>
    <mergeCell ref="B29:Z29"/>
    <mergeCell ref="B30:Z30"/>
    <mergeCell ref="A25:AG25"/>
    <mergeCell ref="B20:AI20"/>
    <mergeCell ref="B15:AI15"/>
    <mergeCell ref="B16:AI16"/>
    <mergeCell ref="B17:AI17"/>
    <mergeCell ref="A18:AI18"/>
    <mergeCell ref="B19:AI19"/>
    <mergeCell ref="A22:AI22"/>
    <mergeCell ref="C64:G64"/>
    <mergeCell ref="H64:S64"/>
    <mergeCell ref="T63:AJ63"/>
    <mergeCell ref="H111:S111"/>
    <mergeCell ref="T108:AD108"/>
    <mergeCell ref="B27:Z27"/>
    <mergeCell ref="B28:Z28"/>
    <mergeCell ref="H112:S112"/>
    <mergeCell ref="C102:G102"/>
    <mergeCell ref="C103:G103"/>
    <mergeCell ref="C104:G104"/>
    <mergeCell ref="C105:G105"/>
    <mergeCell ref="C106:G106"/>
    <mergeCell ref="C97:G97"/>
    <mergeCell ref="C98:G98"/>
    <mergeCell ref="C99:G99"/>
    <mergeCell ref="C100:G100"/>
    <mergeCell ref="C101:G101"/>
    <mergeCell ref="T101:AD101"/>
    <mergeCell ref="T102:AD102"/>
    <mergeCell ref="T96:AD96"/>
    <mergeCell ref="H98:S98"/>
    <mergeCell ref="C112:G112"/>
    <mergeCell ref="H97:S97"/>
    <mergeCell ref="AA31:AI31"/>
    <mergeCell ref="AA32:AI32"/>
    <mergeCell ref="T105:AD105"/>
    <mergeCell ref="T106:AD106"/>
    <mergeCell ref="T103:AD103"/>
    <mergeCell ref="H100:S100"/>
    <mergeCell ref="H101:S101"/>
    <mergeCell ref="C113:G113"/>
    <mergeCell ref="C114:G114"/>
    <mergeCell ref="C115:G115"/>
    <mergeCell ref="C116:G116"/>
    <mergeCell ref="T113:AD113"/>
    <mergeCell ref="T114:AD114"/>
    <mergeCell ref="T115:AD115"/>
    <mergeCell ref="C107:G107"/>
    <mergeCell ref="C108:G108"/>
    <mergeCell ref="C109:G109"/>
    <mergeCell ref="C110:G110"/>
    <mergeCell ref="C111:G111"/>
    <mergeCell ref="T111:AD111"/>
    <mergeCell ref="T112:AD112"/>
    <mergeCell ref="H113:S113"/>
    <mergeCell ref="H114:S114"/>
    <mergeCell ref="H115:S115"/>
    <mergeCell ref="H107:S107"/>
    <mergeCell ref="H108:S108"/>
    <mergeCell ref="H109:S109"/>
    <mergeCell ref="H110:S110"/>
    <mergeCell ref="T107:AD107"/>
    <mergeCell ref="T99:AD99"/>
    <mergeCell ref="T100:AD100"/>
    <mergeCell ref="A101:B101"/>
    <mergeCell ref="A100:B100"/>
    <mergeCell ref="A99:B99"/>
    <mergeCell ref="A116:B116"/>
    <mergeCell ref="A115:B115"/>
    <mergeCell ref="A114:B114"/>
    <mergeCell ref="A113:B113"/>
    <mergeCell ref="A112:B112"/>
    <mergeCell ref="A111:B111"/>
    <mergeCell ref="A110:B110"/>
    <mergeCell ref="A109:B109"/>
    <mergeCell ref="A108:B108"/>
    <mergeCell ref="A107:B107"/>
    <mergeCell ref="A106:B106"/>
    <mergeCell ref="T110:AD110"/>
    <mergeCell ref="H104:S104"/>
    <mergeCell ref="H105:S105"/>
    <mergeCell ref="H106:S106"/>
    <mergeCell ref="T104:AD104"/>
    <mergeCell ref="H102:S102"/>
    <mergeCell ref="H103:S103"/>
    <mergeCell ref="H99:S99"/>
    <mergeCell ref="H76:S76"/>
    <mergeCell ref="H77:S77"/>
    <mergeCell ref="H78:S78"/>
    <mergeCell ref="H80:S80"/>
    <mergeCell ref="C92:G92"/>
    <mergeCell ref="C90:G90"/>
    <mergeCell ref="C91:G91"/>
    <mergeCell ref="C84:G84"/>
    <mergeCell ref="H92:S92"/>
    <mergeCell ref="H93:S93"/>
    <mergeCell ref="C89:G89"/>
    <mergeCell ref="C80:G80"/>
    <mergeCell ref="C81:G81"/>
    <mergeCell ref="T98:AD98"/>
    <mergeCell ref="T97:AD97"/>
    <mergeCell ref="A105:B105"/>
    <mergeCell ref="A104:B104"/>
    <mergeCell ref="A103:B103"/>
    <mergeCell ref="A102:B102"/>
    <mergeCell ref="A80:B80"/>
    <mergeCell ref="A79:B79"/>
    <mergeCell ref="C93:G93"/>
    <mergeCell ref="C94:G94"/>
    <mergeCell ref="C95:G95"/>
    <mergeCell ref="C96:G96"/>
    <mergeCell ref="A84:B84"/>
    <mergeCell ref="A83:B83"/>
    <mergeCell ref="A82:B82"/>
    <mergeCell ref="A96:B96"/>
    <mergeCell ref="A95:B95"/>
    <mergeCell ref="A94:B94"/>
    <mergeCell ref="A98:B98"/>
    <mergeCell ref="A97:B97"/>
    <mergeCell ref="A93:B93"/>
    <mergeCell ref="A92:B92"/>
    <mergeCell ref="H96:S96"/>
    <mergeCell ref="T94:AD94"/>
    <mergeCell ref="A74:B74"/>
    <mergeCell ref="A75:B75"/>
    <mergeCell ref="A76:B76"/>
    <mergeCell ref="C72:G72"/>
    <mergeCell ref="C82:G82"/>
    <mergeCell ref="C83:G83"/>
    <mergeCell ref="H94:S94"/>
    <mergeCell ref="H85:S85"/>
    <mergeCell ref="H86:S86"/>
    <mergeCell ref="H87:S87"/>
    <mergeCell ref="A86:B86"/>
    <mergeCell ref="A85:B85"/>
    <mergeCell ref="C86:G86"/>
    <mergeCell ref="C85:G85"/>
    <mergeCell ref="H84:S84"/>
    <mergeCell ref="H88:S88"/>
    <mergeCell ref="A77:B77"/>
    <mergeCell ref="A81:B81"/>
    <mergeCell ref="C76:G76"/>
    <mergeCell ref="A78:B78"/>
    <mergeCell ref="H72:S72"/>
    <mergeCell ref="H73:S73"/>
    <mergeCell ref="H74:S74"/>
    <mergeCell ref="H75:S75"/>
    <mergeCell ref="T92:AD92"/>
    <mergeCell ref="T93:AD93"/>
    <mergeCell ref="T87:AD87"/>
    <mergeCell ref="T89:AD89"/>
    <mergeCell ref="T88:AD88"/>
    <mergeCell ref="T90:AD90"/>
    <mergeCell ref="H89:S89"/>
    <mergeCell ref="H90:S90"/>
    <mergeCell ref="H91:S91"/>
    <mergeCell ref="AY1:BC1"/>
    <mergeCell ref="AY2:BC3"/>
    <mergeCell ref="T80:AD80"/>
    <mergeCell ref="T81:AD81"/>
    <mergeCell ref="T85:AD85"/>
    <mergeCell ref="T86:AD86"/>
    <mergeCell ref="T76:AD76"/>
    <mergeCell ref="AE73:AJ73"/>
    <mergeCell ref="AE74:AJ74"/>
    <mergeCell ref="AE75:AJ75"/>
    <mergeCell ref="AE76:AJ76"/>
    <mergeCell ref="AE80:AJ80"/>
    <mergeCell ref="AE81:AJ81"/>
    <mergeCell ref="AE77:AJ77"/>
    <mergeCell ref="T77:AD77"/>
    <mergeCell ref="T78:AD78"/>
    <mergeCell ref="AE83:AJ83"/>
    <mergeCell ref="AE84:AJ84"/>
    <mergeCell ref="AE79:AJ79"/>
    <mergeCell ref="T79:AD79"/>
    <mergeCell ref="AE78:AJ78"/>
    <mergeCell ref="T82:AD82"/>
    <mergeCell ref="T83:AD83"/>
    <mergeCell ref="T84:AD84"/>
    <mergeCell ref="AB1:AD1"/>
    <mergeCell ref="AE1:AI1"/>
    <mergeCell ref="A10:F10"/>
    <mergeCell ref="A11:F11"/>
    <mergeCell ref="G11:J11"/>
    <mergeCell ref="A6:F8"/>
    <mergeCell ref="H6:L6"/>
    <mergeCell ref="A9:F9"/>
    <mergeCell ref="G4:AI4"/>
    <mergeCell ref="G5:AI5"/>
    <mergeCell ref="G7:AI7"/>
    <mergeCell ref="G8:AI8"/>
    <mergeCell ref="U11:X11"/>
    <mergeCell ref="A4:F4"/>
    <mergeCell ref="A5:F5"/>
    <mergeCell ref="Y11:AI11"/>
    <mergeCell ref="K11:T11"/>
    <mergeCell ref="AK25:AV25"/>
    <mergeCell ref="AH25:AI25"/>
    <mergeCell ref="B33:Z33"/>
    <mergeCell ref="AA33:AI33"/>
    <mergeCell ref="AH35:AI35"/>
    <mergeCell ref="J43:K43"/>
    <mergeCell ref="D43:E43"/>
    <mergeCell ref="B39:V39"/>
    <mergeCell ref="A2:AJ2"/>
    <mergeCell ref="AA28:AI28"/>
    <mergeCell ref="A26:Z26"/>
    <mergeCell ref="A21:L21"/>
    <mergeCell ref="AK13:AV13"/>
    <mergeCell ref="M21:AI21"/>
    <mergeCell ref="AH13:AI13"/>
    <mergeCell ref="G9:AI9"/>
    <mergeCell ref="G10:AI10"/>
    <mergeCell ref="AK35:AV35"/>
    <mergeCell ref="G43:H43"/>
    <mergeCell ref="AE115:AJ115"/>
    <mergeCell ref="AE114:AJ114"/>
    <mergeCell ref="AE113:AJ113"/>
    <mergeCell ref="AE112:AJ112"/>
    <mergeCell ref="AE111:AJ111"/>
    <mergeCell ref="AE110:AJ110"/>
    <mergeCell ref="AE109:AJ109"/>
    <mergeCell ref="AE108:AJ108"/>
    <mergeCell ref="AE107:AJ107"/>
    <mergeCell ref="AE106:AJ106"/>
    <mergeCell ref="AE105:AJ105"/>
    <mergeCell ref="AE104:AJ104"/>
    <mergeCell ref="AE103:AJ103"/>
    <mergeCell ref="AE102:AJ102"/>
    <mergeCell ref="AE101:AJ101"/>
    <mergeCell ref="AE100:AJ100"/>
    <mergeCell ref="AE99:AJ99"/>
    <mergeCell ref="AE98:AJ98"/>
    <mergeCell ref="C74:G74"/>
    <mergeCell ref="C75:G75"/>
    <mergeCell ref="A72:B72"/>
    <mergeCell ref="A73:B73"/>
    <mergeCell ref="AE97:AJ97"/>
    <mergeCell ref="AE96:AJ96"/>
    <mergeCell ref="AE95:AJ95"/>
    <mergeCell ref="AE94:AJ94"/>
    <mergeCell ref="AE93:AJ93"/>
    <mergeCell ref="AE92:AJ92"/>
    <mergeCell ref="AE91:AJ91"/>
    <mergeCell ref="AE90:AJ90"/>
    <mergeCell ref="AE89:AJ89"/>
    <mergeCell ref="T72:AD72"/>
    <mergeCell ref="T95:AD95"/>
    <mergeCell ref="H95:S95"/>
    <mergeCell ref="A89:B89"/>
    <mergeCell ref="A88:B88"/>
    <mergeCell ref="A87:B87"/>
    <mergeCell ref="C87:G87"/>
    <mergeCell ref="C88:G88"/>
    <mergeCell ref="A91:B91"/>
    <mergeCell ref="A90:B90"/>
    <mergeCell ref="T91:AD91"/>
    <mergeCell ref="AE59:AJ59"/>
    <mergeCell ref="A54:AD54"/>
    <mergeCell ref="A52:AD52"/>
    <mergeCell ref="A59:AD59"/>
    <mergeCell ref="A58:AD58"/>
    <mergeCell ref="A57:AD57"/>
    <mergeCell ref="AE88:AJ88"/>
    <mergeCell ref="AE87:AJ87"/>
    <mergeCell ref="AE86:AJ86"/>
    <mergeCell ref="AE85:AJ85"/>
    <mergeCell ref="AE82:AJ82"/>
    <mergeCell ref="AE72:AJ72"/>
    <mergeCell ref="A61:AJ61"/>
    <mergeCell ref="T73:AD73"/>
    <mergeCell ref="T74:AD74"/>
    <mergeCell ref="T75:AD75"/>
    <mergeCell ref="H79:S79"/>
    <mergeCell ref="H82:S82"/>
    <mergeCell ref="C77:G77"/>
    <mergeCell ref="H81:S81"/>
    <mergeCell ref="H83:S83"/>
    <mergeCell ref="C78:G78"/>
    <mergeCell ref="C79:G79"/>
    <mergeCell ref="C73:G73"/>
  </mergeCells>
  <phoneticPr fontId="9"/>
  <conditionalFormatting sqref="Z20">
    <cfRule type="expression" dxfId="13" priority="14">
      <formula>$Z$19&gt;0</formula>
    </cfRule>
  </conditionalFormatting>
  <conditionalFormatting sqref="B40:C41">
    <cfRule type="expression" dxfId="12" priority="13">
      <formula>$AW$35="○"</formula>
    </cfRule>
  </conditionalFormatting>
  <conditionalFormatting sqref="A3:AJ65">
    <cfRule type="expression" dxfId="11" priority="10">
      <formula>$A$2&lt;&gt;""</formula>
    </cfRule>
  </conditionalFormatting>
  <conditionalFormatting sqref="AK1:AW3">
    <cfRule type="expression" dxfId="10" priority="11">
      <formula>$AK$1=""</formula>
    </cfRule>
  </conditionalFormatting>
  <conditionalFormatting sqref="A27:AI27">
    <cfRule type="expression" dxfId="9" priority="12">
      <formula>AND($G$5&lt;&gt;"", $A$19="")</formula>
    </cfRule>
  </conditionalFormatting>
  <conditionalFormatting sqref="A21:AI21">
    <cfRule type="expression" dxfId="8" priority="7">
      <formula>AND($G$5&lt;&gt;"", $A$20="")</formula>
    </cfRule>
  </conditionalFormatting>
  <conditionalFormatting sqref="AK13:AV13">
    <cfRule type="expression" dxfId="7" priority="6">
      <formula>$AH$13="○"</formula>
    </cfRule>
  </conditionalFormatting>
  <conditionalFormatting sqref="AK25:AV25">
    <cfRule type="expression" dxfId="6" priority="5">
      <formula>$AH$25="○"</formula>
    </cfRule>
  </conditionalFormatting>
  <conditionalFormatting sqref="AK35:AV35">
    <cfRule type="expression" dxfId="5" priority="2">
      <formula>$AH$35="○"</formula>
    </cfRule>
  </conditionalFormatting>
  <conditionalFormatting sqref="AK63:AV63">
    <cfRule type="expression" dxfId="4" priority="1">
      <formula>OR($T$64="○", $T$64="債権譲渡をしていない")</formula>
    </cfRule>
  </conditionalFormatting>
  <dataValidations count="2">
    <dataValidation imeMode="hiragana" allowBlank="1" showInputMessage="1" showErrorMessage="1" sqref="W45 S44" xr:uid="{EFC14772-5571-4247-9E37-0A55E9399D18}"/>
    <dataValidation imeMode="halfAlpha" allowBlank="1" showInputMessage="1" showErrorMessage="1" sqref="J43:K43 D43:E43 G43:H43 A11 K11" xr:uid="{7C2E4F54-89B5-4D5E-81D4-6A54D7B5882B}"/>
  </dataValidations>
  <pageMargins left="0.62992125984251968" right="0.15748031496062992" top="0.62992125984251968" bottom="0.23622047244094491" header="0.51181102362204722" footer="0.35433070866141736"/>
  <headerFooter alignWithMargins="0"/>
  <rowBreaks count="1" manualBreakCount="1">
    <brk id="45" max="36" man="1"/>
  </rowBreaks>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r:uid="{089252B2-DEB8-4B07-87E8-1B360A1A2D2E}">
          <x14:formula1>
            <xm:f>【参考】数式用!$W$3:$W$4</xm:f>
          </x14:formula1>
          <xm:sqref>A27:A33 B40:B41 B37:B38 A15:A17 A19:A20</xm:sqref>
        </x14:dataValidation>
        <x14:dataValidation type="list" allowBlank="1" showInputMessage="1" showErrorMessage="1" xr:uid="{50D0B8B6-1D0D-4489-9EBB-4AE3608ED52E}">
          <x14:formula1>
            <xm:f>【参考】数式用!$AA$3:$AA$7</xm:f>
          </x14:formula1>
          <xm:sqref>M21</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512DE5-1FA0-4501-A541-C7789F99C385}">
  <sheetPr codeName="Sheet5">
    <pageSetUpPr fitToPage="1"/>
  </sheetPr>
  <dimension ref="A1:AL282"/>
  <sheetViews>
    <sheetView view="pageBreakPreview" zoomScale="80" zoomScaleNormal="46" zoomScaleSheetLayoutView="80" zoomScalePageLayoutView="70" workbookViewId="0">
      <selection activeCell="T9" sqref="T9"/>
    </sheetView>
  </sheetViews>
  <sheetFormatPr defaultColWidth="2.44140625" defaultRowHeight="13.2"/>
  <cols>
    <col min="1" max="1" width="5.44140625" customWidth="1"/>
    <col min="2" max="2" width="21.6640625" customWidth="1"/>
    <col min="3" max="3" width="16.44140625" style="41" customWidth="1"/>
    <col min="4" max="4" width="11.44140625" customWidth="1"/>
    <col min="5" max="5" width="15.88671875" customWidth="1"/>
    <col min="6" max="6" width="28.109375" customWidth="1"/>
    <col min="7" max="7" width="32.44140625" customWidth="1"/>
    <col min="8" max="8" width="3.44140625" customWidth="1"/>
    <col min="9" max="9" width="15.6640625" customWidth="1"/>
    <col min="10" max="10" width="17" customWidth="1"/>
    <col min="11" max="11" width="13.6640625" hidden="1" customWidth="1"/>
    <col min="12" max="12" width="7.109375" customWidth="1"/>
    <col min="13" max="13" width="16.88671875" style="41" customWidth="1"/>
    <col min="14" max="14" width="6" style="339" customWidth="1"/>
    <col min="15" max="15" width="6.33203125" style="14" customWidth="1"/>
    <col min="16" max="16" width="5.6640625" style="14" customWidth="1"/>
    <col min="17" max="17" width="5.88671875" style="14" customWidth="1"/>
    <col min="18" max="18" width="15.109375" style="14" customWidth="1"/>
    <col min="19" max="19" width="14.44140625" style="14" customWidth="1"/>
    <col min="20" max="20" width="10.88671875" customWidth="1"/>
    <col min="21" max="30" width="7" customWidth="1"/>
    <col min="31" max="31" width="32.6640625" customWidth="1"/>
    <col min="32" max="32" width="27.44140625" customWidth="1"/>
    <col min="33" max="33" width="18.44140625" hidden="1" customWidth="1"/>
    <col min="34" max="34" width="17.44140625" style="229" hidden="1" customWidth="1"/>
    <col min="35" max="35" width="22.33203125" hidden="1" customWidth="1"/>
    <col min="36" max="36" width="25.44140625" style="41" hidden="1" customWidth="1"/>
    <col min="37" max="37" width="2.44140625" hidden="1" customWidth="1"/>
    <col min="38" max="38" width="7.44140625" hidden="1" customWidth="1"/>
    <col min="39" max="39" width="0" hidden="1" customWidth="1"/>
  </cols>
  <sheetData>
    <row r="1" spans="1:38" ht="23.25" customHeight="1" thickBot="1">
      <c r="A1" s="218" t="s">
        <v>2210</v>
      </c>
      <c r="B1" s="47"/>
      <c r="C1" s="219"/>
      <c r="D1" s="218"/>
      <c r="E1" s="47"/>
      <c r="F1" s="47"/>
      <c r="G1" s="47"/>
      <c r="H1" s="47"/>
      <c r="I1" s="47"/>
      <c r="J1" s="221"/>
      <c r="K1" s="47"/>
      <c r="L1" s="222"/>
      <c r="M1" s="1257" t="s">
        <v>39</v>
      </c>
      <c r="N1" s="750"/>
      <c r="O1" s="1258"/>
      <c r="P1" s="1257" t="str">
        <f>IF(基本情報入力シート!AA16&lt;&gt;"", 基本情報入力シート!AA16, "")</f>
        <v/>
      </c>
      <c r="Q1" s="1259"/>
      <c r="R1" s="1260"/>
      <c r="S1" s="50"/>
      <c r="T1" s="109"/>
      <c r="U1" s="223"/>
      <c r="V1" s="223"/>
      <c r="W1" s="223"/>
      <c r="X1" s="223"/>
      <c r="Y1" s="223"/>
      <c r="Z1" s="223"/>
      <c r="AA1" s="223"/>
      <c r="AB1" s="223"/>
      <c r="AC1" s="223"/>
      <c r="AD1" s="223"/>
      <c r="AE1" s="223"/>
      <c r="AF1" s="70"/>
      <c r="AG1" s="70"/>
      <c r="AH1" s="736" t="s">
        <v>40</v>
      </c>
      <c r="AI1" s="736"/>
      <c r="AJ1" s="736"/>
      <c r="AK1" s="736"/>
      <c r="AL1" s="736"/>
    </row>
    <row r="2" spans="1:38" ht="21" customHeight="1" thickBot="1">
      <c r="A2" s="1283" t="str">
        <f>IF(AH2="加算様式を指定権者に提出", "！基本情報入力シート「１　提出の目的と提出先の自治体名」にて「加算様式を指定権者に提出」が選択されているため、この様式はグレーアウトされています。", "")</f>
        <v>！基本情報入力シート「１　提出の目的と提出先の自治体名」にて「加算様式を指定権者に提出」が選択されているため、この様式はグレーアウトされています。</v>
      </c>
      <c r="B2" s="1283"/>
      <c r="C2" s="1283"/>
      <c r="D2" s="1283"/>
      <c r="E2" s="1283"/>
      <c r="F2" s="1283"/>
      <c r="G2" s="1283"/>
      <c r="H2" s="1283"/>
      <c r="I2" s="1283"/>
      <c r="J2" s="1283"/>
      <c r="K2" s="1283"/>
      <c r="L2" s="221"/>
      <c r="M2" s="221"/>
      <c r="N2" s="221"/>
      <c r="O2" s="47"/>
      <c r="P2" s="47"/>
      <c r="Q2" s="47"/>
      <c r="R2" s="47"/>
      <c r="S2" s="47"/>
      <c r="T2" s="109"/>
      <c r="U2" s="223"/>
      <c r="V2" s="223"/>
      <c r="W2" s="223"/>
      <c r="X2" s="223"/>
      <c r="Y2" s="223"/>
      <c r="Z2" s="223"/>
      <c r="AA2" s="223"/>
      <c r="AB2" s="223"/>
      <c r="AC2" s="223"/>
      <c r="AD2" s="223"/>
      <c r="AE2" s="223"/>
      <c r="AH2" s="736" t="str">
        <f>IF(基本情報入力シート!V14="", "", 基本情報入力シート!V14)</f>
        <v>加算様式を指定権者に提出</v>
      </c>
      <c r="AI2" s="736"/>
      <c r="AJ2" s="736"/>
      <c r="AK2" s="736"/>
      <c r="AL2" s="736"/>
    </row>
    <row r="3" spans="1:38" ht="31.2" customHeight="1" thickBot="1">
      <c r="A3" s="1297" t="s">
        <v>42</v>
      </c>
      <c r="B3" s="1298"/>
      <c r="C3" s="1299" t="str">
        <f>IF(基本情報入力シート!L22="", "", 基本情報入力シート!L22)</f>
        <v>○○サービス事業所</v>
      </c>
      <c r="D3" s="1300"/>
      <c r="E3" s="1300"/>
      <c r="F3" s="1301"/>
      <c r="G3" s="224"/>
      <c r="H3" s="1282" t="s">
        <v>2306</v>
      </c>
      <c r="I3" s="1282"/>
      <c r="J3" s="1282"/>
      <c r="K3" s="1282"/>
      <c r="L3" s="1282"/>
      <c r="M3" s="1282"/>
      <c r="N3" s="1282"/>
      <c r="O3" s="1282"/>
      <c r="P3" s="1282"/>
      <c r="Q3" s="1282"/>
      <c r="R3" s="1282"/>
      <c r="S3" s="1282"/>
      <c r="T3" s="225"/>
      <c r="AH3" s="736"/>
      <c r="AI3" s="736"/>
      <c r="AJ3" s="736"/>
      <c r="AK3" s="736"/>
      <c r="AL3" s="736"/>
    </row>
    <row r="4" spans="1:38" ht="54.6" customHeight="1" thickBot="1">
      <c r="A4" s="205"/>
      <c r="B4" s="205"/>
      <c r="C4" s="226"/>
      <c r="D4" s="227"/>
      <c r="E4" s="227"/>
      <c r="F4" s="227"/>
      <c r="G4" s="228"/>
      <c r="H4" s="1282"/>
      <c r="I4" s="1282"/>
      <c r="J4" s="1282"/>
      <c r="K4" s="1282"/>
      <c r="L4" s="1282"/>
      <c r="M4" s="1282"/>
      <c r="N4" s="1282"/>
      <c r="O4" s="1282"/>
      <c r="P4" s="1282"/>
      <c r="Q4" s="1282"/>
      <c r="R4" s="1282"/>
      <c r="S4" s="1282"/>
      <c r="T4" s="225"/>
    </row>
    <row r="5" spans="1:38" ht="37.200000000000003" customHeight="1" thickBot="1">
      <c r="A5" s="1302" t="s">
        <v>277</v>
      </c>
      <c r="B5" s="1302"/>
      <c r="C5" s="1302"/>
      <c r="D5" s="1302"/>
      <c r="E5" s="1303"/>
      <c r="F5" s="524">
        <f>IFERROR(SUM(M:M),"")</f>
        <v>2457870</v>
      </c>
      <c r="G5" s="228"/>
      <c r="H5" s="1282"/>
      <c r="I5" s="1282"/>
      <c r="J5" s="1282"/>
      <c r="K5" s="1282"/>
      <c r="L5" s="1282"/>
      <c r="M5" s="1282"/>
      <c r="N5" s="1282"/>
      <c r="O5" s="1282"/>
      <c r="P5" s="1282"/>
      <c r="Q5" s="1282"/>
      <c r="R5" s="1282"/>
      <c r="S5" s="1282"/>
      <c r="T5" s="225"/>
    </row>
    <row r="6" spans="1:38" ht="36" customHeight="1" thickBot="1">
      <c r="A6" s="1316" t="s">
        <v>278</v>
      </c>
      <c r="B6" s="1317"/>
      <c r="C6" s="1317"/>
      <c r="D6" s="1317"/>
      <c r="E6" s="1317"/>
      <c r="F6" s="525" t="str">
        <f>IF(C3="", 0, IF(P1="", "提出先未選択", SUMIF(D:D, P1, M:M)))</f>
        <v>提出先未選択</v>
      </c>
      <c r="G6" s="228"/>
      <c r="H6" s="1282"/>
      <c r="I6" s="1282"/>
      <c r="J6" s="1282"/>
      <c r="K6" s="1282"/>
      <c r="L6" s="1282"/>
      <c r="M6" s="1282"/>
      <c r="N6" s="1282"/>
      <c r="O6" s="1282"/>
      <c r="P6" s="1282"/>
      <c r="Q6" s="1282"/>
      <c r="R6" s="1282"/>
      <c r="S6" s="1282"/>
      <c r="T6" s="225"/>
    </row>
    <row r="7" spans="1:38" ht="32.4" customHeight="1" thickBot="1">
      <c r="A7" s="47"/>
      <c r="B7" s="47"/>
      <c r="C7" s="219"/>
      <c r="D7" s="47"/>
      <c r="E7" s="47"/>
      <c r="F7" s="47"/>
      <c r="G7" s="47"/>
      <c r="H7" s="47"/>
      <c r="I7" s="47"/>
      <c r="J7" s="47"/>
      <c r="K7" s="47"/>
      <c r="L7" s="47"/>
      <c r="M7" s="230"/>
      <c r="N7" s="231"/>
      <c r="O7" s="231"/>
      <c r="P7" s="77"/>
      <c r="Q7" s="77"/>
      <c r="R7" s="77"/>
      <c r="S7" s="229"/>
      <c r="T7" s="109"/>
      <c r="U7" s="109"/>
      <c r="W7" s="229"/>
      <c r="Y7" s="41"/>
      <c r="AH7"/>
      <c r="AJ7"/>
    </row>
    <row r="8" spans="1:38" ht="45" customHeight="1" thickBot="1">
      <c r="A8" s="1304" t="s">
        <v>279</v>
      </c>
      <c r="B8" s="1307" t="s">
        <v>2168</v>
      </c>
      <c r="C8" s="1310" t="s">
        <v>31</v>
      </c>
      <c r="D8" s="1293" t="s">
        <v>32</v>
      </c>
      <c r="E8" s="1294"/>
      <c r="F8" s="1313" t="s">
        <v>184</v>
      </c>
      <c r="G8" s="1290" t="s">
        <v>34</v>
      </c>
      <c r="H8" s="1287" t="s">
        <v>35</v>
      </c>
      <c r="I8" s="1310" t="s">
        <v>2211</v>
      </c>
      <c r="J8" s="1264" t="s">
        <v>2214</v>
      </c>
      <c r="K8" s="1267"/>
      <c r="L8" s="1270" t="s">
        <v>2212</v>
      </c>
      <c r="M8" s="1284" t="s">
        <v>2213</v>
      </c>
      <c r="N8" s="1276" t="s">
        <v>280</v>
      </c>
      <c r="O8" s="1277"/>
      <c r="P8" s="1277"/>
      <c r="Q8" s="1278"/>
      <c r="R8" s="1273" t="s">
        <v>281</v>
      </c>
      <c r="S8" s="1261" t="s">
        <v>282</v>
      </c>
      <c r="T8" s="305" t="str">
        <f>IF(C3="", "", IF(AND(COUNTA(基本情報入力シート!X39:X138)=COUNTA(基本情報入力シート!AD39:AD138), COUNTIF(I11:I110, "○")=COUNTIF(AH11:AH110, "○")), "○","×"))</f>
        <v>○</v>
      </c>
      <c r="U8" s="739" t="s">
        <v>2162</v>
      </c>
      <c r="V8" s="740"/>
      <c r="W8" s="740"/>
      <c r="X8" s="740"/>
      <c r="Y8" s="740"/>
      <c r="Z8" s="740"/>
      <c r="AA8" s="740"/>
      <c r="AB8" s="740"/>
      <c r="AC8" s="740"/>
      <c r="AD8" s="740"/>
      <c r="AE8" s="741"/>
      <c r="AF8" s="109"/>
      <c r="AG8" s="109"/>
      <c r="AH8" s="232"/>
    </row>
    <row r="9" spans="1:38" ht="82.95" customHeight="1" thickBot="1">
      <c r="A9" s="1305"/>
      <c r="B9" s="1308"/>
      <c r="C9" s="1311"/>
      <c r="D9" s="1295"/>
      <c r="E9" s="1296"/>
      <c r="F9" s="1314"/>
      <c r="G9" s="1291"/>
      <c r="H9" s="1288"/>
      <c r="I9" s="1311"/>
      <c r="J9" s="1265"/>
      <c r="K9" s="1268"/>
      <c r="L9" s="1271"/>
      <c r="M9" s="1285"/>
      <c r="N9" s="1279"/>
      <c r="O9" s="1280"/>
      <c r="P9" s="1280"/>
      <c r="Q9" s="1281"/>
      <c r="R9" s="1274"/>
      <c r="S9" s="1262"/>
      <c r="T9" s="559" t="str">
        <f>IF(C3="", "", IF(P1="", "提出先未選択", IF(AND(COUNTIFS(D11:D110, P1, I11:I110, "○", R11:R110, "○")=1,COUNTA(N11:Q110)=COUNTA(R11:R110)),  "○","×")))</f>
        <v>提出先未選択</v>
      </c>
      <c r="U9" s="739" t="s">
        <v>2163</v>
      </c>
      <c r="V9" s="740"/>
      <c r="W9" s="740"/>
      <c r="X9" s="740"/>
      <c r="Y9" s="740"/>
      <c r="Z9" s="740"/>
      <c r="AA9" s="740"/>
      <c r="AB9" s="740"/>
      <c r="AC9" s="740"/>
      <c r="AD9" s="740"/>
      <c r="AE9" s="741"/>
      <c r="AF9" s="109"/>
      <c r="AG9" s="109"/>
      <c r="AH9" s="232"/>
    </row>
    <row r="10" spans="1:38" ht="47.25" customHeight="1" thickBot="1">
      <c r="A10" s="1306"/>
      <c r="B10" s="1309"/>
      <c r="C10" s="1312"/>
      <c r="D10" s="233" t="s">
        <v>36</v>
      </c>
      <c r="E10" s="233" t="s">
        <v>37</v>
      </c>
      <c r="F10" s="1315"/>
      <c r="G10" s="1292"/>
      <c r="H10" s="1289"/>
      <c r="I10" s="1312"/>
      <c r="J10" s="1266"/>
      <c r="K10" s="1269"/>
      <c r="L10" s="1272"/>
      <c r="M10" s="1286"/>
      <c r="N10" s="234" t="s">
        <v>283</v>
      </c>
      <c r="O10" s="234" t="s">
        <v>284</v>
      </c>
      <c r="P10" s="234" t="s">
        <v>285</v>
      </c>
      <c r="Q10" s="234" t="s">
        <v>286</v>
      </c>
      <c r="R10" s="1275"/>
      <c r="S10" s="1263"/>
      <c r="T10" s="305" t="str">
        <f>IF(C3="", "", IF(COUNTIFS(R11:R110, "○", S11:S110, "")=0, "○","×"))</f>
        <v>○</v>
      </c>
      <c r="U10" s="739" t="s">
        <v>287</v>
      </c>
      <c r="V10" s="740"/>
      <c r="W10" s="740"/>
      <c r="X10" s="740"/>
      <c r="Y10" s="740"/>
      <c r="Z10" s="740"/>
      <c r="AA10" s="740"/>
      <c r="AB10" s="740"/>
      <c r="AC10" s="740"/>
      <c r="AD10" s="740"/>
      <c r="AE10" s="741"/>
      <c r="AF10" s="109"/>
      <c r="AG10" s="235" t="s">
        <v>288</v>
      </c>
      <c r="AH10" s="327" t="s">
        <v>289</v>
      </c>
      <c r="AI10" s="327" t="s">
        <v>290</v>
      </c>
      <c r="AJ10" s="327" t="s">
        <v>291</v>
      </c>
    </row>
    <row r="11" spans="1:38" ht="36.75" customHeight="1">
      <c r="A11" s="236">
        <v>1</v>
      </c>
      <c r="B11" s="237" t="str">
        <f>IF(基本情報入力シート!B39="","",基本情報入力シート!B39)</f>
        <v>1314567891</v>
      </c>
      <c r="C11" s="238" t="str">
        <f>IF(基本情報入力シート!L39="","",基本情報入力シート!L39)</f>
        <v>東京都</v>
      </c>
      <c r="D11" s="238" t="str">
        <f>IF(基本情報入力シート!Q39="","",基本情報入力シート!Q39)</f>
        <v>東京都</v>
      </c>
      <c r="E11" s="238" t="str">
        <f>IF(基本情報入力シート!V39="","",基本情報入力シート!V39)</f>
        <v>三鷹市</v>
      </c>
      <c r="F11" s="238" t="str">
        <f>IF(基本情報入力シート!W39="","",基本情報入力シート!W39)</f>
        <v>障害福祉事業所名称０１</v>
      </c>
      <c r="G11" s="238" t="str">
        <f>IF(基本情報入力シート!X39="","",基本情報入力シート!X39)</f>
        <v>居宅介護</v>
      </c>
      <c r="H11" s="239" t="str">
        <f>IF(基本情報入力シート!Z39="","",基本情報入力シート!Z39)</f>
        <v>11</v>
      </c>
      <c r="I11" s="240" t="str">
        <f>IF(基本情報入力シート!AD39&lt;&gt;"", 基本情報入力シート!AD39, "")</f>
        <v>○</v>
      </c>
      <c r="J11" s="42">
        <f>IF(基本情報入力シート!AA39="","",基本情報入力シート!AA39)</f>
        <v>620000</v>
      </c>
      <c r="K11" s="43"/>
      <c r="L11" s="44">
        <f>IF(G11="","",VLOOKUP(G11,【参考】数式用!$A$3:$C$48,3,FALSE))</f>
        <v>0.127</v>
      </c>
      <c r="M11" s="241">
        <f t="shared" ref="M11:M42" si="0">IFERROR(IF(I11="○",ROUNDDOWN(ROUNDDOWN(J11,0)*L11,0),""), "金額未入力")</f>
        <v>78740</v>
      </c>
      <c r="N11" s="213" t="s">
        <v>2339</v>
      </c>
      <c r="O11" s="213"/>
      <c r="P11" s="213"/>
      <c r="Q11" s="179"/>
      <c r="R11" s="179" t="s">
        <v>2339</v>
      </c>
      <c r="S11" s="180" t="s">
        <v>2343</v>
      </c>
      <c r="T11" s="47"/>
      <c r="U11" s="1042" t="str">
        <f>IF(AND(M11&lt;&gt;"",AH11="×"),"！複数の交付対象月を選んでいる、交付対象月が選ばれていない又は補助金を申請予定でないのに交付対象月が選ばれています。", "")</f>
        <v/>
      </c>
      <c r="V11" s="1042"/>
      <c r="W11" s="1042"/>
      <c r="X11" s="1042"/>
      <c r="Y11" s="1042"/>
      <c r="Z11" s="1042"/>
      <c r="AA11" s="1042"/>
      <c r="AB11" s="1042"/>
      <c r="AC11" s="1042"/>
      <c r="AD11" s="1042"/>
      <c r="AE11" s="1042"/>
      <c r="AG11" s="254" t="str">
        <f>IF(AND(G11&lt;&gt;"",I11="○"), "色付け", "")</f>
        <v>色付け</v>
      </c>
      <c r="AH11" s="254" t="str">
        <f>IF(COUNTIF(N11:Q11, "○")=1, "○", "×")</f>
        <v>○</v>
      </c>
      <c r="AI11" s="242" t="str">
        <f>D11&amp;I11&amp;R11</f>
        <v>東京都○○</v>
      </c>
      <c r="AJ11" s="243" t="str">
        <f t="shared" ref="AJ11:AJ42" si="1">IF(R11="○", F11, "")</f>
        <v>障害福祉事業所名称０１</v>
      </c>
    </row>
    <row r="12" spans="1:38" ht="36.75" customHeight="1">
      <c r="A12" s="244">
        <f>A11+1</f>
        <v>2</v>
      </c>
      <c r="B12" s="245" t="str">
        <f>IF(基本情報入力シート!B40="","",基本情報入力シート!B40)</f>
        <v>1314567892</v>
      </c>
      <c r="C12" s="246" t="str">
        <f>IF(基本情報入力シート!L40="","",基本情報入力シート!L40)</f>
        <v>東京都</v>
      </c>
      <c r="D12" s="246" t="str">
        <f>IF(基本情報入力シート!Q40="","",基本情報入力シート!Q40)</f>
        <v>東京都</v>
      </c>
      <c r="E12" s="246" t="str">
        <f>IF(基本情報入力シート!V40="","",基本情報入力シート!V40)</f>
        <v>府中市</v>
      </c>
      <c r="F12" s="246" t="str">
        <f>IF(基本情報入力シート!W40="","",基本情報入力シート!W40)</f>
        <v>障害福祉事業所名称０２</v>
      </c>
      <c r="G12" s="246" t="str">
        <f>IF(基本情報入力シート!X40="","",基本情報入力シート!X40)</f>
        <v>生活介護</v>
      </c>
      <c r="H12" s="239" t="str">
        <f>IF(基本情報入力シート!Z40="","",基本情報入力シート!Z40)</f>
        <v>22</v>
      </c>
      <c r="I12" s="240" t="str">
        <f>IF(基本情報入力シート!AD40&lt;&gt;"", 基本情報入力シート!AD40, "")</f>
        <v>○</v>
      </c>
      <c r="J12" s="42">
        <f>IF(基本情報入力シート!AA40="","",基本情報入力シート!AA40)</f>
        <v>4740000</v>
      </c>
      <c r="K12" s="45"/>
      <c r="L12" s="44">
        <f>IF(G12="","",VLOOKUP(G12,【参考】数式用!$A$3:$C$48,3,FALSE))</f>
        <v>7.1999999999999995E-2</v>
      </c>
      <c r="M12" s="247">
        <f t="shared" si="0"/>
        <v>341280</v>
      </c>
      <c r="N12" s="213" t="s">
        <v>2339</v>
      </c>
      <c r="O12" s="214"/>
      <c r="P12" s="214"/>
      <c r="Q12" s="178"/>
      <c r="R12" s="178" t="s">
        <v>2342</v>
      </c>
      <c r="S12" s="181"/>
      <c r="T12" s="47"/>
      <c r="U12" s="1042" t="str">
        <f t="shared" ref="U12:U75" si="2">IF(AND(M12&lt;&gt;"",AH12="×"),"！複数の交付対象月を選んでいる、交付対象月が選ばれていない又は補助金を申請予定でないのに交付対象月が選ばれています。", "")</f>
        <v/>
      </c>
      <c r="V12" s="1042"/>
      <c r="W12" s="1042"/>
      <c r="X12" s="1042"/>
      <c r="Y12" s="1042"/>
      <c r="Z12" s="1042"/>
      <c r="AA12" s="1042"/>
      <c r="AB12" s="1042"/>
      <c r="AC12" s="1042"/>
      <c r="AD12" s="1042"/>
      <c r="AE12" s="1042"/>
      <c r="AG12" s="565" t="str">
        <f t="shared" ref="AG12:AG75" si="3">IF(AND(G12&lt;&gt;"",I12="○"), "色付け", "")</f>
        <v>色付け</v>
      </c>
      <c r="AH12" s="254" t="str">
        <f t="shared" ref="AH12:AH75" si="4">IF(COUNTIF(N12:Q12, "○")=1, "○", "×")</f>
        <v>○</v>
      </c>
      <c r="AI12" s="242" t="str">
        <f t="shared" ref="AI12:AI75" si="5">D12&amp;I12&amp;R12</f>
        <v>東京都○－</v>
      </c>
      <c r="AJ12" s="243" t="str">
        <f t="shared" si="1"/>
        <v/>
      </c>
    </row>
    <row r="13" spans="1:38" ht="36.75" customHeight="1">
      <c r="A13" s="244">
        <f t="shared" ref="A13:A76" si="6">A12+1</f>
        <v>3</v>
      </c>
      <c r="B13" s="245" t="str">
        <f>IF(基本情報入力シート!B41="","",基本情報入力シート!B41)</f>
        <v>1314567893</v>
      </c>
      <c r="C13" s="246" t="str">
        <f>IF(基本情報入力シート!L41="","",基本情報入力シート!L41)</f>
        <v>東京都</v>
      </c>
      <c r="D13" s="246" t="str">
        <f>IF(基本情報入力シート!Q41="","",基本情報入力シート!Q41)</f>
        <v>東京都</v>
      </c>
      <c r="E13" s="246" t="str">
        <f>IF(基本情報入力シート!V41="","",基本情報入力シート!V41)</f>
        <v>小金井市</v>
      </c>
      <c r="F13" s="246" t="str">
        <f>IF(基本情報入力シート!W41="","",基本情報入力シート!W41)</f>
        <v>障害福祉事業所名称０３</v>
      </c>
      <c r="G13" s="246" t="str">
        <f>IF(基本情報入力シート!X41="","",基本情報入力シート!X41)</f>
        <v>就労継続支援Ｂ型</v>
      </c>
      <c r="H13" s="239" t="str">
        <f>IF(基本情報入力シート!Z41="","",基本情報入力シート!Z41)</f>
        <v>46</v>
      </c>
      <c r="I13" s="240" t="str">
        <f>IF(基本情報入力シート!AD41&lt;&gt;"", 基本情報入力シート!AD41, "")</f>
        <v>○</v>
      </c>
      <c r="J13" s="42">
        <f>IF(基本情報入力シート!AA41="","",基本情報入力シート!AA41)</f>
        <v>2370000</v>
      </c>
      <c r="K13" s="45"/>
      <c r="L13" s="44">
        <f>IF(G13="","",VLOOKUP(G13,【参考】数式用!$A$3:$C$48,3,FALSE))</f>
        <v>5.5E-2</v>
      </c>
      <c r="M13" s="247">
        <f t="shared" si="0"/>
        <v>130350</v>
      </c>
      <c r="N13" s="213" t="s">
        <v>2339</v>
      </c>
      <c r="O13" s="214"/>
      <c r="P13" s="214"/>
      <c r="Q13" s="178"/>
      <c r="R13" s="178" t="s">
        <v>2342</v>
      </c>
      <c r="S13" s="181"/>
      <c r="T13" s="47"/>
      <c r="U13" s="1042" t="str">
        <f t="shared" si="2"/>
        <v/>
      </c>
      <c r="V13" s="1042"/>
      <c r="W13" s="1042"/>
      <c r="X13" s="1042"/>
      <c r="Y13" s="1042"/>
      <c r="Z13" s="1042"/>
      <c r="AA13" s="1042"/>
      <c r="AB13" s="1042"/>
      <c r="AC13" s="1042"/>
      <c r="AD13" s="1042"/>
      <c r="AE13" s="1042"/>
      <c r="AG13" s="565" t="str">
        <f t="shared" si="3"/>
        <v>色付け</v>
      </c>
      <c r="AH13" s="254" t="str">
        <f t="shared" si="4"/>
        <v>○</v>
      </c>
      <c r="AI13" s="242" t="str">
        <f t="shared" si="5"/>
        <v>東京都○－</v>
      </c>
      <c r="AJ13" s="243" t="str">
        <f t="shared" si="1"/>
        <v/>
      </c>
    </row>
    <row r="14" spans="1:38" ht="36.75" customHeight="1">
      <c r="A14" s="244">
        <f>A13+1</f>
        <v>4</v>
      </c>
      <c r="B14" s="245" t="str">
        <f>IF(基本情報入力シート!B42="","",基本情報入力シート!B42)</f>
        <v>1314567894</v>
      </c>
      <c r="C14" s="246" t="str">
        <f>IF(基本情報入力シート!L42="","",基本情報入力シート!L42)</f>
        <v>東京都</v>
      </c>
      <c r="D14" s="246" t="str">
        <f>IF(基本情報入力シート!Q42="","",基本情報入力シート!Q42)</f>
        <v>東京都</v>
      </c>
      <c r="E14" s="246" t="str">
        <f>IF(基本情報入力シート!V42="","",基本情報入力シート!V42)</f>
        <v>八王子市</v>
      </c>
      <c r="F14" s="246" t="str">
        <f>IF(基本情報入力シート!W42="","",基本情報入力シート!W42)</f>
        <v>障害福祉事業所名称０４</v>
      </c>
      <c r="G14" s="246" t="str">
        <f>IF(基本情報入力シート!X42="","",基本情報入力シート!X42)</f>
        <v>施設入所支援</v>
      </c>
      <c r="H14" s="239" t="str">
        <f>IF(基本情報入力シート!Z42="","",基本情報入力シート!Z42)</f>
        <v>32</v>
      </c>
      <c r="I14" s="240" t="str">
        <f>IF(基本情報入力シート!AD42&lt;&gt;"", 基本情報入力シート!AD42, "")</f>
        <v>○</v>
      </c>
      <c r="J14" s="42">
        <f>IF(基本情報入力シート!AA42="","",基本情報入力シート!AA42)</f>
        <v>7100000</v>
      </c>
      <c r="K14" s="45"/>
      <c r="L14" s="44">
        <f>IF(G14="","",VLOOKUP(G14,【参考】数式用!$A$3:$C$48,3,FALSE))</f>
        <v>0.13600000000000001</v>
      </c>
      <c r="M14" s="247">
        <f t="shared" si="0"/>
        <v>965600</v>
      </c>
      <c r="N14" s="213" t="s">
        <v>2339</v>
      </c>
      <c r="O14" s="214"/>
      <c r="P14" s="214"/>
      <c r="Q14" s="178"/>
      <c r="R14" s="178" t="s">
        <v>2342</v>
      </c>
      <c r="S14" s="181"/>
      <c r="T14" s="47"/>
      <c r="U14" s="1042" t="str">
        <f t="shared" si="2"/>
        <v/>
      </c>
      <c r="V14" s="1042"/>
      <c r="W14" s="1042"/>
      <c r="X14" s="1042"/>
      <c r="Y14" s="1042"/>
      <c r="Z14" s="1042"/>
      <c r="AA14" s="1042"/>
      <c r="AB14" s="1042"/>
      <c r="AC14" s="1042"/>
      <c r="AD14" s="1042"/>
      <c r="AE14" s="1042"/>
      <c r="AG14" s="565" t="str">
        <f t="shared" si="3"/>
        <v>色付け</v>
      </c>
      <c r="AH14" s="254" t="str">
        <f t="shared" si="4"/>
        <v>○</v>
      </c>
      <c r="AI14" s="242" t="str">
        <f t="shared" si="5"/>
        <v>東京都○－</v>
      </c>
      <c r="AJ14" s="243" t="str">
        <f t="shared" si="1"/>
        <v/>
      </c>
    </row>
    <row r="15" spans="1:38" ht="36.75" customHeight="1">
      <c r="A15" s="244">
        <f t="shared" si="6"/>
        <v>5</v>
      </c>
      <c r="B15" s="245" t="str">
        <f>IF(基本情報入力シート!B43="","",基本情報入力シート!B43)</f>
        <v>1314567895</v>
      </c>
      <c r="C15" s="246" t="str">
        <f>IF(基本情報入力シート!L43="","",基本情報入力シート!L43)</f>
        <v>東京都</v>
      </c>
      <c r="D15" s="246" t="str">
        <f>IF(基本情報入力シート!Q43="","",基本情報入力シート!Q43)</f>
        <v>東京都</v>
      </c>
      <c r="E15" s="246" t="str">
        <f>IF(基本情報入力シート!V43="","",基本情報入力シート!V43)</f>
        <v>八王子市</v>
      </c>
      <c r="F15" s="246" t="str">
        <f>IF(基本情報入力シート!W43="","",基本情報入力シート!W43)</f>
        <v>障害福祉事業所名称０５</v>
      </c>
      <c r="G15" s="246" t="str">
        <f>IF(基本情報入力シート!X43="","",基本情報入力シート!X43)</f>
        <v>障害者支援施設：生活介護</v>
      </c>
      <c r="H15" s="239" t="str">
        <f>IF(基本情報入力シート!Z43="","",基本情報入力シート!Z43)</f>
        <v>22</v>
      </c>
      <c r="I15" s="240" t="str">
        <f>IF(基本情報入力シート!AD43&lt;&gt;"", 基本情報入力シート!AD43, "")</f>
        <v>○</v>
      </c>
      <c r="J15" s="42">
        <f>IF(基本情報入力シート!AA43="","",基本情報入力シート!AA43)</f>
        <v>12700000</v>
      </c>
      <c r="K15" s="45"/>
      <c r="L15" s="44">
        <f>IF(G15="","",VLOOKUP(G15,【参考】数式用!$A$3:$C$48,3,FALSE))</f>
        <v>7.1999999999999995E-2</v>
      </c>
      <c r="M15" s="247">
        <f t="shared" si="0"/>
        <v>914400</v>
      </c>
      <c r="N15" s="213" t="s">
        <v>2339</v>
      </c>
      <c r="O15" s="214"/>
      <c r="P15" s="214"/>
      <c r="Q15" s="178"/>
      <c r="R15" s="178" t="s">
        <v>2342</v>
      </c>
      <c r="S15" s="181"/>
      <c r="T15" s="47"/>
      <c r="U15" s="1042" t="str">
        <f t="shared" si="2"/>
        <v/>
      </c>
      <c r="V15" s="1042"/>
      <c r="W15" s="1042"/>
      <c r="X15" s="1042"/>
      <c r="Y15" s="1042"/>
      <c r="Z15" s="1042"/>
      <c r="AA15" s="1042"/>
      <c r="AB15" s="1042"/>
      <c r="AC15" s="1042"/>
      <c r="AD15" s="1042"/>
      <c r="AE15" s="1042"/>
      <c r="AG15" s="565" t="str">
        <f t="shared" si="3"/>
        <v>色付け</v>
      </c>
      <c r="AH15" s="254" t="str">
        <f t="shared" si="4"/>
        <v>○</v>
      </c>
      <c r="AI15" s="242" t="str">
        <f t="shared" si="5"/>
        <v>東京都○－</v>
      </c>
      <c r="AJ15" s="243" t="str">
        <f t="shared" si="1"/>
        <v/>
      </c>
    </row>
    <row r="16" spans="1:38" ht="36.75" customHeight="1">
      <c r="A16" s="244">
        <f t="shared" si="6"/>
        <v>6</v>
      </c>
      <c r="B16" s="245" t="str">
        <f>IF(基本情報入力シート!B44="","",基本情報入力シート!B44)</f>
        <v>1314567896</v>
      </c>
      <c r="C16" s="246" t="str">
        <f>IF(基本情報入力シート!L44="","",基本情報入力シート!L44)</f>
        <v>東京都</v>
      </c>
      <c r="D16" s="246" t="str">
        <f>IF(基本情報入力シート!Q44="","",基本情報入力シート!Q44)</f>
        <v>東京都</v>
      </c>
      <c r="E16" s="246" t="str">
        <f>IF(基本情報入力シート!V44="","",基本情報入力シート!V44)</f>
        <v>調布市</v>
      </c>
      <c r="F16" s="246" t="str">
        <f>IF(基本情報入力シート!W44="","",基本情報入力シート!W44)</f>
        <v>障害福祉事業所名称０６</v>
      </c>
      <c r="G16" s="246" t="str">
        <f>IF(基本情報入力シート!X44="","",基本情報入力シート!X44)</f>
        <v>就労移行支援（養成施設）</v>
      </c>
      <c r="H16" s="239" t="str">
        <f>IF(基本情報入力シート!Z44="","",基本情報入力シート!Z44)</f>
        <v>44</v>
      </c>
      <c r="I16" s="240" t="str">
        <f>IF(基本情報入力シート!AD44&lt;&gt;"", 基本情報入力シート!AD44, "")</f>
        <v>○</v>
      </c>
      <c r="J16" s="42">
        <f>IF(基本情報入力シート!AA44="","",基本情報入力シート!AA44)</f>
        <v>500000</v>
      </c>
      <c r="K16" s="45"/>
      <c r="L16" s="44">
        <f>IF(G16="","",VLOOKUP(G16,【参考】数式用!$A$3:$C$48,3,FALSE))</f>
        <v>5.5E-2</v>
      </c>
      <c r="M16" s="247">
        <f t="shared" si="0"/>
        <v>27500</v>
      </c>
      <c r="N16" s="213" t="s">
        <v>2339</v>
      </c>
      <c r="O16" s="214"/>
      <c r="P16" s="214"/>
      <c r="Q16" s="178"/>
      <c r="R16" s="178" t="s">
        <v>2342</v>
      </c>
      <c r="S16" s="181"/>
      <c r="T16" s="47"/>
      <c r="U16" s="1042" t="str">
        <f t="shared" si="2"/>
        <v/>
      </c>
      <c r="V16" s="1042"/>
      <c r="W16" s="1042"/>
      <c r="X16" s="1042"/>
      <c r="Y16" s="1042"/>
      <c r="Z16" s="1042"/>
      <c r="AA16" s="1042"/>
      <c r="AB16" s="1042"/>
      <c r="AC16" s="1042"/>
      <c r="AD16" s="1042"/>
      <c r="AE16" s="1042"/>
      <c r="AG16" s="565" t="str">
        <f t="shared" si="3"/>
        <v>色付け</v>
      </c>
      <c r="AH16" s="254" t="str">
        <f t="shared" si="4"/>
        <v>○</v>
      </c>
      <c r="AI16" s="242" t="str">
        <f t="shared" si="5"/>
        <v>東京都○－</v>
      </c>
      <c r="AJ16" s="243" t="str">
        <f t="shared" si="1"/>
        <v/>
      </c>
    </row>
    <row r="17" spans="1:36" ht="36.75" customHeight="1">
      <c r="A17" s="244">
        <f t="shared" si="6"/>
        <v>7</v>
      </c>
      <c r="B17" s="245" t="str">
        <f>IF(基本情報入力シート!B45="","",基本情報入力シート!B45)</f>
        <v/>
      </c>
      <c r="C17" s="246" t="str">
        <f>IF(基本情報入力シート!L45="","",基本情報入力シート!L45)</f>
        <v/>
      </c>
      <c r="D17" s="246" t="str">
        <f>IF(基本情報入力シート!Q45="","",基本情報入力シート!Q45)</f>
        <v/>
      </c>
      <c r="E17" s="246" t="str">
        <f>IF(基本情報入力シート!V45="","",基本情報入力シート!V45)</f>
        <v/>
      </c>
      <c r="F17" s="246" t="str">
        <f>IF(基本情報入力シート!W45="","",基本情報入力シート!W45)</f>
        <v/>
      </c>
      <c r="G17" s="246" t="str">
        <f>IF(基本情報入力シート!X45="","",基本情報入力シート!X45)</f>
        <v/>
      </c>
      <c r="H17" s="239" t="str">
        <f>IF(基本情報入力シート!Z45="","",基本情報入力シート!Z45)</f>
        <v/>
      </c>
      <c r="I17" s="240" t="str">
        <f>IF(基本情報入力シート!AD45&lt;&gt;"", 基本情報入力シート!AD45, "")</f>
        <v/>
      </c>
      <c r="J17" s="42" t="str">
        <f>IF(基本情報入力シート!AA45="","",基本情報入力シート!AA45)</f>
        <v/>
      </c>
      <c r="K17" s="45"/>
      <c r="L17" s="44" t="str">
        <f>IF(G17="","",VLOOKUP(G17,【参考】数式用!$A$3:$C$48,3,FALSE))</f>
        <v/>
      </c>
      <c r="M17" s="247" t="str">
        <f t="shared" si="0"/>
        <v/>
      </c>
      <c r="N17" s="213"/>
      <c r="O17" s="214"/>
      <c r="P17" s="214"/>
      <c r="Q17" s="178"/>
      <c r="R17" s="178"/>
      <c r="S17" s="181"/>
      <c r="T17" s="47"/>
      <c r="U17" s="1042" t="str">
        <f t="shared" si="2"/>
        <v/>
      </c>
      <c r="V17" s="1042"/>
      <c r="W17" s="1042"/>
      <c r="X17" s="1042"/>
      <c r="Y17" s="1042"/>
      <c r="Z17" s="1042"/>
      <c r="AA17" s="1042"/>
      <c r="AB17" s="1042"/>
      <c r="AC17" s="1042"/>
      <c r="AD17" s="1042"/>
      <c r="AE17" s="1042"/>
      <c r="AG17" s="565" t="str">
        <f t="shared" si="3"/>
        <v/>
      </c>
      <c r="AH17" s="254" t="str">
        <f t="shared" si="4"/>
        <v>×</v>
      </c>
      <c r="AI17" s="242" t="str">
        <f t="shared" si="5"/>
        <v/>
      </c>
      <c r="AJ17" s="243" t="str">
        <f t="shared" si="1"/>
        <v/>
      </c>
    </row>
    <row r="18" spans="1:36" ht="36.75" customHeight="1">
      <c r="A18" s="244">
        <f t="shared" si="6"/>
        <v>8</v>
      </c>
      <c r="B18" s="245" t="str">
        <f>IF(基本情報入力シート!B46="","",基本情報入力シート!B46)</f>
        <v/>
      </c>
      <c r="C18" s="246" t="str">
        <f>IF(基本情報入力シート!L46="","",基本情報入力シート!L46)</f>
        <v/>
      </c>
      <c r="D18" s="246" t="str">
        <f>IF(基本情報入力シート!Q46="","",基本情報入力シート!Q46)</f>
        <v/>
      </c>
      <c r="E18" s="246" t="str">
        <f>IF(基本情報入力シート!V46="","",基本情報入力シート!V46)</f>
        <v/>
      </c>
      <c r="F18" s="246" t="str">
        <f>IF(基本情報入力シート!W46="","",基本情報入力シート!W46)</f>
        <v/>
      </c>
      <c r="G18" s="246" t="str">
        <f>IF(基本情報入力シート!X46="","",基本情報入力シート!X46)</f>
        <v/>
      </c>
      <c r="H18" s="239" t="str">
        <f>IF(基本情報入力シート!Z46="","",基本情報入力シート!Z46)</f>
        <v/>
      </c>
      <c r="I18" s="240" t="str">
        <f>IF(基本情報入力シート!AD46&lt;&gt;"", 基本情報入力シート!AD46, "")</f>
        <v/>
      </c>
      <c r="J18" s="42" t="str">
        <f>IF(基本情報入力シート!AA46="","",基本情報入力シート!AA46)</f>
        <v/>
      </c>
      <c r="K18" s="45"/>
      <c r="L18" s="44" t="str">
        <f>IF(G18="","",VLOOKUP(G18,【参考】数式用!$A$3:$C$48,3,FALSE))</f>
        <v/>
      </c>
      <c r="M18" s="247" t="str">
        <f t="shared" si="0"/>
        <v/>
      </c>
      <c r="N18" s="213"/>
      <c r="O18" s="214"/>
      <c r="P18" s="214"/>
      <c r="Q18" s="178"/>
      <c r="R18" s="178"/>
      <c r="S18" s="181"/>
      <c r="T18" s="47"/>
      <c r="U18" s="1042" t="str">
        <f t="shared" si="2"/>
        <v/>
      </c>
      <c r="V18" s="1042"/>
      <c r="W18" s="1042"/>
      <c r="X18" s="1042"/>
      <c r="Y18" s="1042"/>
      <c r="Z18" s="1042"/>
      <c r="AA18" s="1042"/>
      <c r="AB18" s="1042"/>
      <c r="AC18" s="1042"/>
      <c r="AD18" s="1042"/>
      <c r="AE18" s="1042"/>
      <c r="AG18" s="565" t="str">
        <f t="shared" si="3"/>
        <v/>
      </c>
      <c r="AH18" s="254" t="str">
        <f t="shared" si="4"/>
        <v>×</v>
      </c>
      <c r="AI18" s="242" t="str">
        <f t="shared" si="5"/>
        <v/>
      </c>
      <c r="AJ18" s="243" t="str">
        <f t="shared" si="1"/>
        <v/>
      </c>
    </row>
    <row r="19" spans="1:36" ht="36.75" customHeight="1">
      <c r="A19" s="244">
        <f t="shared" si="6"/>
        <v>9</v>
      </c>
      <c r="B19" s="245" t="str">
        <f>IF(基本情報入力シート!B47="","",基本情報入力シート!B47)</f>
        <v/>
      </c>
      <c r="C19" s="246" t="str">
        <f>IF(基本情報入力シート!L47="","",基本情報入力シート!L47)</f>
        <v/>
      </c>
      <c r="D19" s="246" t="str">
        <f>IF(基本情報入力シート!Q47="","",基本情報入力シート!Q47)</f>
        <v/>
      </c>
      <c r="E19" s="246" t="str">
        <f>IF(基本情報入力シート!V47="","",基本情報入力シート!V47)</f>
        <v/>
      </c>
      <c r="F19" s="246" t="str">
        <f>IF(基本情報入力シート!W47="","",基本情報入力シート!W47)</f>
        <v/>
      </c>
      <c r="G19" s="246" t="str">
        <f>IF(基本情報入力シート!X47="","",基本情報入力シート!X47)</f>
        <v/>
      </c>
      <c r="H19" s="239" t="str">
        <f>IF(基本情報入力シート!Z47="","",基本情報入力シート!Z47)</f>
        <v/>
      </c>
      <c r="I19" s="240" t="str">
        <f>IF(基本情報入力シート!AD47&lt;&gt;"", 基本情報入力シート!AD47, "")</f>
        <v/>
      </c>
      <c r="J19" s="42" t="str">
        <f>IF(基本情報入力シート!AA47="","",基本情報入力シート!AA47)</f>
        <v/>
      </c>
      <c r="K19" s="45"/>
      <c r="L19" s="44" t="str">
        <f>IF(G19="","",VLOOKUP(G19,【参考】数式用!$A$3:$C$48,3,FALSE))</f>
        <v/>
      </c>
      <c r="M19" s="247" t="str">
        <f t="shared" si="0"/>
        <v/>
      </c>
      <c r="N19" s="213"/>
      <c r="O19" s="214"/>
      <c r="P19" s="214"/>
      <c r="Q19" s="178"/>
      <c r="R19" s="178"/>
      <c r="S19" s="181"/>
      <c r="T19" s="47"/>
      <c r="U19" s="1042" t="str">
        <f t="shared" si="2"/>
        <v/>
      </c>
      <c r="V19" s="1042"/>
      <c r="W19" s="1042"/>
      <c r="X19" s="1042"/>
      <c r="Y19" s="1042"/>
      <c r="Z19" s="1042"/>
      <c r="AA19" s="1042"/>
      <c r="AB19" s="1042"/>
      <c r="AC19" s="1042"/>
      <c r="AD19" s="1042"/>
      <c r="AE19" s="1042"/>
      <c r="AG19" s="565" t="str">
        <f t="shared" si="3"/>
        <v/>
      </c>
      <c r="AH19" s="254" t="str">
        <f t="shared" si="4"/>
        <v>×</v>
      </c>
      <c r="AI19" s="242" t="str">
        <f t="shared" si="5"/>
        <v/>
      </c>
      <c r="AJ19" s="243" t="str">
        <f t="shared" si="1"/>
        <v/>
      </c>
    </row>
    <row r="20" spans="1:36" ht="36.75" customHeight="1">
      <c r="A20" s="244">
        <f t="shared" si="6"/>
        <v>10</v>
      </c>
      <c r="B20" s="245" t="str">
        <f>IF(基本情報入力シート!B48="","",基本情報入力シート!B48)</f>
        <v/>
      </c>
      <c r="C20" s="246" t="str">
        <f>IF(基本情報入力シート!L48="","",基本情報入力シート!L48)</f>
        <v/>
      </c>
      <c r="D20" s="246" t="str">
        <f>IF(基本情報入力シート!Q48="","",基本情報入力シート!Q48)</f>
        <v/>
      </c>
      <c r="E20" s="246" t="str">
        <f>IF(基本情報入力シート!V48="","",基本情報入力シート!V48)</f>
        <v/>
      </c>
      <c r="F20" s="246" t="str">
        <f>IF(基本情報入力シート!W48="","",基本情報入力シート!W48)</f>
        <v/>
      </c>
      <c r="G20" s="246" t="str">
        <f>IF(基本情報入力シート!X48="","",基本情報入力シート!X48)</f>
        <v/>
      </c>
      <c r="H20" s="239" t="str">
        <f>IF(基本情報入力シート!Z48="","",基本情報入力シート!Z48)</f>
        <v/>
      </c>
      <c r="I20" s="240" t="str">
        <f>IF(基本情報入力シート!AD48&lt;&gt;"", 基本情報入力シート!AD48, "")</f>
        <v/>
      </c>
      <c r="J20" s="42" t="str">
        <f>IF(基本情報入力シート!AA48="","",基本情報入力シート!AA48)</f>
        <v/>
      </c>
      <c r="K20" s="45"/>
      <c r="L20" s="44" t="str">
        <f>IF(G20="","",VLOOKUP(G20,【参考】数式用!$A$3:$C$48,3,FALSE))</f>
        <v/>
      </c>
      <c r="M20" s="247" t="str">
        <f t="shared" si="0"/>
        <v/>
      </c>
      <c r="N20" s="213"/>
      <c r="O20" s="214"/>
      <c r="P20" s="214"/>
      <c r="Q20" s="178"/>
      <c r="R20" s="178"/>
      <c r="S20" s="181"/>
      <c r="T20" s="47"/>
      <c r="U20" s="1042" t="str">
        <f t="shared" si="2"/>
        <v/>
      </c>
      <c r="V20" s="1042"/>
      <c r="W20" s="1042"/>
      <c r="X20" s="1042"/>
      <c r="Y20" s="1042"/>
      <c r="Z20" s="1042"/>
      <c r="AA20" s="1042"/>
      <c r="AB20" s="1042"/>
      <c r="AC20" s="1042"/>
      <c r="AD20" s="1042"/>
      <c r="AE20" s="1042"/>
      <c r="AG20" s="565" t="str">
        <f t="shared" si="3"/>
        <v/>
      </c>
      <c r="AH20" s="254" t="str">
        <f t="shared" si="4"/>
        <v>×</v>
      </c>
      <c r="AI20" s="242" t="str">
        <f t="shared" si="5"/>
        <v/>
      </c>
      <c r="AJ20" s="243" t="str">
        <f t="shared" si="1"/>
        <v/>
      </c>
    </row>
    <row r="21" spans="1:36" ht="36.75" customHeight="1">
      <c r="A21" s="244">
        <f t="shared" si="6"/>
        <v>11</v>
      </c>
      <c r="B21" s="245" t="str">
        <f>IF(基本情報入力シート!B49="","",基本情報入力シート!B49)</f>
        <v/>
      </c>
      <c r="C21" s="246" t="str">
        <f>IF(基本情報入力シート!L49="","",基本情報入力シート!L49)</f>
        <v/>
      </c>
      <c r="D21" s="246" t="str">
        <f>IF(基本情報入力シート!Q49="","",基本情報入力シート!Q49)</f>
        <v/>
      </c>
      <c r="E21" s="246" t="str">
        <f>IF(基本情報入力シート!V49="","",基本情報入力シート!V49)</f>
        <v/>
      </c>
      <c r="F21" s="246" t="str">
        <f>IF(基本情報入力シート!W49="","",基本情報入力シート!W49)</f>
        <v/>
      </c>
      <c r="G21" s="246" t="str">
        <f>IF(基本情報入力シート!X49="","",基本情報入力シート!X49)</f>
        <v/>
      </c>
      <c r="H21" s="239" t="str">
        <f>IF(基本情報入力シート!Z49="","",基本情報入力シート!Z49)</f>
        <v/>
      </c>
      <c r="I21" s="240" t="str">
        <f>IF(基本情報入力シート!AD49&lt;&gt;"", 基本情報入力シート!AD49, "")</f>
        <v/>
      </c>
      <c r="J21" s="42" t="str">
        <f>IF(基本情報入力シート!AA49="","",基本情報入力シート!AA49)</f>
        <v/>
      </c>
      <c r="K21" s="45"/>
      <c r="L21" s="44" t="str">
        <f>IF(G21="","",VLOOKUP(G21,【参考】数式用!$A$3:$C$48,3,FALSE))</f>
        <v/>
      </c>
      <c r="M21" s="247" t="str">
        <f t="shared" si="0"/>
        <v/>
      </c>
      <c r="N21" s="213"/>
      <c r="O21" s="214"/>
      <c r="P21" s="214"/>
      <c r="Q21" s="178"/>
      <c r="R21" s="178"/>
      <c r="S21" s="181"/>
      <c r="T21" s="47"/>
      <c r="U21" s="1042" t="str">
        <f t="shared" si="2"/>
        <v/>
      </c>
      <c r="V21" s="1042"/>
      <c r="W21" s="1042"/>
      <c r="X21" s="1042"/>
      <c r="Y21" s="1042"/>
      <c r="Z21" s="1042"/>
      <c r="AA21" s="1042"/>
      <c r="AB21" s="1042"/>
      <c r="AC21" s="1042"/>
      <c r="AD21" s="1042"/>
      <c r="AE21" s="1042"/>
      <c r="AG21" s="565" t="str">
        <f t="shared" si="3"/>
        <v/>
      </c>
      <c r="AH21" s="254" t="str">
        <f t="shared" si="4"/>
        <v>×</v>
      </c>
      <c r="AI21" s="242" t="str">
        <f t="shared" si="5"/>
        <v/>
      </c>
      <c r="AJ21" s="243" t="str">
        <f t="shared" si="1"/>
        <v/>
      </c>
    </row>
    <row r="22" spans="1:36" ht="36.75" customHeight="1">
      <c r="A22" s="244">
        <f t="shared" si="6"/>
        <v>12</v>
      </c>
      <c r="B22" s="245" t="str">
        <f>IF(基本情報入力シート!B50="","",基本情報入力シート!B50)</f>
        <v/>
      </c>
      <c r="C22" s="246" t="str">
        <f>IF(基本情報入力シート!L50="","",基本情報入力シート!L50)</f>
        <v/>
      </c>
      <c r="D22" s="246" t="str">
        <f>IF(基本情報入力シート!Q50="","",基本情報入力シート!Q50)</f>
        <v/>
      </c>
      <c r="E22" s="246" t="str">
        <f>IF(基本情報入力シート!V50="","",基本情報入力シート!V50)</f>
        <v/>
      </c>
      <c r="F22" s="246" t="str">
        <f>IF(基本情報入力シート!W50="","",基本情報入力シート!W50)</f>
        <v/>
      </c>
      <c r="G22" s="246" t="str">
        <f>IF(基本情報入力シート!X50="","",基本情報入力シート!X50)</f>
        <v/>
      </c>
      <c r="H22" s="239" t="str">
        <f>IF(基本情報入力シート!Z50="","",基本情報入力シート!Z50)</f>
        <v/>
      </c>
      <c r="I22" s="240" t="str">
        <f>IF(基本情報入力シート!AD50&lt;&gt;"", 基本情報入力シート!AD50, "")</f>
        <v/>
      </c>
      <c r="J22" s="42" t="str">
        <f>IF(基本情報入力シート!AA50="","",基本情報入力シート!AA50)</f>
        <v/>
      </c>
      <c r="K22" s="45"/>
      <c r="L22" s="44" t="str">
        <f>IF(G22="","",VLOOKUP(G22,【参考】数式用!$A$3:$C$48,3,FALSE))</f>
        <v/>
      </c>
      <c r="M22" s="247" t="str">
        <f t="shared" si="0"/>
        <v/>
      </c>
      <c r="N22" s="213"/>
      <c r="O22" s="214"/>
      <c r="P22" s="214"/>
      <c r="Q22" s="178"/>
      <c r="R22" s="178"/>
      <c r="S22" s="181"/>
      <c r="T22" s="47"/>
      <c r="U22" s="1042" t="str">
        <f t="shared" si="2"/>
        <v/>
      </c>
      <c r="V22" s="1042"/>
      <c r="W22" s="1042"/>
      <c r="X22" s="1042"/>
      <c r="Y22" s="1042"/>
      <c r="Z22" s="1042"/>
      <c r="AA22" s="1042"/>
      <c r="AB22" s="1042"/>
      <c r="AC22" s="1042"/>
      <c r="AD22" s="1042"/>
      <c r="AE22" s="1042"/>
      <c r="AG22" s="565" t="str">
        <f t="shared" si="3"/>
        <v/>
      </c>
      <c r="AH22" s="254" t="str">
        <f t="shared" si="4"/>
        <v>×</v>
      </c>
      <c r="AI22" s="242" t="str">
        <f t="shared" si="5"/>
        <v/>
      </c>
      <c r="AJ22" s="243" t="str">
        <f t="shared" si="1"/>
        <v/>
      </c>
    </row>
    <row r="23" spans="1:36" ht="36.75" customHeight="1">
      <c r="A23" s="244">
        <f t="shared" si="6"/>
        <v>13</v>
      </c>
      <c r="B23" s="245" t="str">
        <f>IF(基本情報入力シート!B51="","",基本情報入力シート!B51)</f>
        <v/>
      </c>
      <c r="C23" s="246" t="str">
        <f>IF(基本情報入力シート!L51="","",基本情報入力シート!L51)</f>
        <v/>
      </c>
      <c r="D23" s="246" t="str">
        <f>IF(基本情報入力シート!Q51="","",基本情報入力シート!Q51)</f>
        <v/>
      </c>
      <c r="E23" s="246" t="str">
        <f>IF(基本情報入力シート!V51="","",基本情報入力シート!V51)</f>
        <v/>
      </c>
      <c r="F23" s="246" t="str">
        <f>IF(基本情報入力シート!W51="","",基本情報入力シート!W51)</f>
        <v/>
      </c>
      <c r="G23" s="246" t="str">
        <f>IF(基本情報入力シート!X51="","",基本情報入力シート!X51)</f>
        <v/>
      </c>
      <c r="H23" s="239" t="str">
        <f>IF(基本情報入力シート!Z51="","",基本情報入力シート!Z51)</f>
        <v/>
      </c>
      <c r="I23" s="240" t="str">
        <f>IF(基本情報入力シート!AD51&lt;&gt;"", 基本情報入力シート!AD51, "")</f>
        <v/>
      </c>
      <c r="J23" s="42" t="str">
        <f>IF(基本情報入力シート!AA51="","",基本情報入力シート!AA51)</f>
        <v/>
      </c>
      <c r="K23" s="45"/>
      <c r="L23" s="44" t="str">
        <f>IF(G23="","",VLOOKUP(G23,【参考】数式用!$A$3:$C$48,3,FALSE))</f>
        <v/>
      </c>
      <c r="M23" s="247" t="str">
        <f t="shared" si="0"/>
        <v/>
      </c>
      <c r="N23" s="213"/>
      <c r="O23" s="214"/>
      <c r="P23" s="214"/>
      <c r="Q23" s="178"/>
      <c r="R23" s="178"/>
      <c r="S23" s="181"/>
      <c r="T23" s="47"/>
      <c r="U23" s="1042" t="str">
        <f t="shared" si="2"/>
        <v/>
      </c>
      <c r="V23" s="1042"/>
      <c r="W23" s="1042"/>
      <c r="X23" s="1042"/>
      <c r="Y23" s="1042"/>
      <c r="Z23" s="1042"/>
      <c r="AA23" s="1042"/>
      <c r="AB23" s="1042"/>
      <c r="AC23" s="1042"/>
      <c r="AD23" s="1042"/>
      <c r="AE23" s="1042"/>
      <c r="AG23" s="565" t="str">
        <f t="shared" si="3"/>
        <v/>
      </c>
      <c r="AH23" s="254" t="str">
        <f t="shared" si="4"/>
        <v>×</v>
      </c>
      <c r="AI23" s="242" t="str">
        <f t="shared" si="5"/>
        <v/>
      </c>
      <c r="AJ23" s="243" t="str">
        <f t="shared" si="1"/>
        <v/>
      </c>
    </row>
    <row r="24" spans="1:36" ht="36.75" customHeight="1">
      <c r="A24" s="244">
        <f t="shared" si="6"/>
        <v>14</v>
      </c>
      <c r="B24" s="245" t="str">
        <f>IF(基本情報入力シート!B52="","",基本情報入力シート!B52)</f>
        <v/>
      </c>
      <c r="C24" s="246" t="str">
        <f>IF(基本情報入力シート!L52="","",基本情報入力シート!L52)</f>
        <v/>
      </c>
      <c r="D24" s="246" t="str">
        <f>IF(基本情報入力シート!Q52="","",基本情報入力シート!Q52)</f>
        <v/>
      </c>
      <c r="E24" s="246" t="str">
        <f>IF(基本情報入力シート!V52="","",基本情報入力シート!V52)</f>
        <v/>
      </c>
      <c r="F24" s="246" t="str">
        <f>IF(基本情報入力シート!W52="","",基本情報入力シート!W52)</f>
        <v/>
      </c>
      <c r="G24" s="246" t="str">
        <f>IF(基本情報入力シート!X52="","",基本情報入力シート!X52)</f>
        <v/>
      </c>
      <c r="H24" s="239" t="str">
        <f>IF(基本情報入力シート!Z52="","",基本情報入力シート!Z52)</f>
        <v/>
      </c>
      <c r="I24" s="240" t="str">
        <f>IF(基本情報入力シート!AD52&lt;&gt;"", 基本情報入力シート!AD52, "")</f>
        <v/>
      </c>
      <c r="J24" s="42" t="str">
        <f>IF(基本情報入力シート!AA52="","",基本情報入力シート!AA52)</f>
        <v/>
      </c>
      <c r="K24" s="45"/>
      <c r="L24" s="44" t="str">
        <f>IF(G24="","",VLOOKUP(G24,【参考】数式用!$A$3:$C$48,3,FALSE))</f>
        <v/>
      </c>
      <c r="M24" s="247" t="str">
        <f t="shared" si="0"/>
        <v/>
      </c>
      <c r="N24" s="213"/>
      <c r="O24" s="214"/>
      <c r="P24" s="214"/>
      <c r="Q24" s="178"/>
      <c r="R24" s="178"/>
      <c r="S24" s="181"/>
      <c r="T24" s="47"/>
      <c r="U24" s="1042" t="str">
        <f t="shared" si="2"/>
        <v/>
      </c>
      <c r="V24" s="1042"/>
      <c r="W24" s="1042"/>
      <c r="X24" s="1042"/>
      <c r="Y24" s="1042"/>
      <c r="Z24" s="1042"/>
      <c r="AA24" s="1042"/>
      <c r="AB24" s="1042"/>
      <c r="AC24" s="1042"/>
      <c r="AD24" s="1042"/>
      <c r="AE24" s="1042"/>
      <c r="AG24" s="565" t="str">
        <f t="shared" si="3"/>
        <v/>
      </c>
      <c r="AH24" s="254" t="str">
        <f t="shared" si="4"/>
        <v>×</v>
      </c>
      <c r="AI24" s="242" t="str">
        <f t="shared" si="5"/>
        <v/>
      </c>
      <c r="AJ24" s="243" t="str">
        <f t="shared" si="1"/>
        <v/>
      </c>
    </row>
    <row r="25" spans="1:36" ht="36.75" customHeight="1">
      <c r="A25" s="244">
        <f t="shared" si="6"/>
        <v>15</v>
      </c>
      <c r="B25" s="245" t="str">
        <f>IF(基本情報入力シート!B53="","",基本情報入力シート!B53)</f>
        <v/>
      </c>
      <c r="C25" s="246" t="str">
        <f>IF(基本情報入力シート!L53="","",基本情報入力シート!L53)</f>
        <v/>
      </c>
      <c r="D25" s="246" t="str">
        <f>IF(基本情報入力シート!Q53="","",基本情報入力シート!Q53)</f>
        <v/>
      </c>
      <c r="E25" s="246" t="str">
        <f>IF(基本情報入力シート!V53="","",基本情報入力シート!V53)</f>
        <v/>
      </c>
      <c r="F25" s="246" t="str">
        <f>IF(基本情報入力シート!W53="","",基本情報入力シート!W53)</f>
        <v/>
      </c>
      <c r="G25" s="246" t="str">
        <f>IF(基本情報入力シート!X53="","",基本情報入力シート!X53)</f>
        <v/>
      </c>
      <c r="H25" s="239" t="str">
        <f>IF(基本情報入力シート!Z53="","",基本情報入力シート!Z53)</f>
        <v/>
      </c>
      <c r="I25" s="240" t="str">
        <f>IF(基本情報入力シート!AD53&lt;&gt;"", 基本情報入力シート!AD53, "")</f>
        <v/>
      </c>
      <c r="J25" s="42" t="str">
        <f>IF(基本情報入力シート!AA53="","",基本情報入力シート!AA53)</f>
        <v/>
      </c>
      <c r="K25" s="45"/>
      <c r="L25" s="44" t="str">
        <f>IF(G25="","",VLOOKUP(G25,【参考】数式用!$A$3:$C$48,3,FALSE))</f>
        <v/>
      </c>
      <c r="M25" s="247" t="str">
        <f t="shared" si="0"/>
        <v/>
      </c>
      <c r="N25" s="213"/>
      <c r="O25" s="214"/>
      <c r="P25" s="214"/>
      <c r="Q25" s="178"/>
      <c r="R25" s="178"/>
      <c r="S25" s="181"/>
      <c r="T25" s="47"/>
      <c r="U25" s="1042" t="str">
        <f t="shared" si="2"/>
        <v/>
      </c>
      <c r="V25" s="1042"/>
      <c r="W25" s="1042"/>
      <c r="X25" s="1042"/>
      <c r="Y25" s="1042"/>
      <c r="Z25" s="1042"/>
      <c r="AA25" s="1042"/>
      <c r="AB25" s="1042"/>
      <c r="AC25" s="1042"/>
      <c r="AD25" s="1042"/>
      <c r="AE25" s="1042"/>
      <c r="AG25" s="565" t="str">
        <f t="shared" si="3"/>
        <v/>
      </c>
      <c r="AH25" s="254" t="str">
        <f t="shared" si="4"/>
        <v>×</v>
      </c>
      <c r="AI25" s="242" t="str">
        <f t="shared" si="5"/>
        <v/>
      </c>
      <c r="AJ25" s="243" t="str">
        <f t="shared" si="1"/>
        <v/>
      </c>
    </row>
    <row r="26" spans="1:36" ht="36.75" customHeight="1">
      <c r="A26" s="244">
        <f t="shared" si="6"/>
        <v>16</v>
      </c>
      <c r="B26" s="245" t="str">
        <f>IF(基本情報入力シート!B54="","",基本情報入力シート!B54)</f>
        <v/>
      </c>
      <c r="C26" s="246" t="str">
        <f>IF(基本情報入力シート!L54="","",基本情報入力シート!L54)</f>
        <v/>
      </c>
      <c r="D26" s="246" t="str">
        <f>IF(基本情報入力シート!Q54="","",基本情報入力シート!Q54)</f>
        <v/>
      </c>
      <c r="E26" s="246" t="str">
        <f>IF(基本情報入力シート!V54="","",基本情報入力シート!V54)</f>
        <v/>
      </c>
      <c r="F26" s="246" t="str">
        <f>IF(基本情報入力シート!W54="","",基本情報入力シート!W54)</f>
        <v/>
      </c>
      <c r="G26" s="246" t="str">
        <f>IF(基本情報入力シート!X54="","",基本情報入力シート!X54)</f>
        <v/>
      </c>
      <c r="H26" s="239" t="str">
        <f>IF(基本情報入力シート!Z54="","",基本情報入力シート!Z54)</f>
        <v/>
      </c>
      <c r="I26" s="240" t="str">
        <f>IF(基本情報入力シート!AD54&lt;&gt;"", 基本情報入力シート!AD54, "")</f>
        <v/>
      </c>
      <c r="J26" s="42" t="str">
        <f>IF(基本情報入力シート!AA54="","",基本情報入力シート!AA54)</f>
        <v/>
      </c>
      <c r="K26" s="45"/>
      <c r="L26" s="44" t="str">
        <f>IF(G26="","",VLOOKUP(G26,【参考】数式用!$A$3:$C$48,3,FALSE))</f>
        <v/>
      </c>
      <c r="M26" s="247" t="str">
        <f t="shared" si="0"/>
        <v/>
      </c>
      <c r="N26" s="213"/>
      <c r="O26" s="214"/>
      <c r="P26" s="214"/>
      <c r="Q26" s="178"/>
      <c r="R26" s="178"/>
      <c r="S26" s="181"/>
      <c r="T26" s="47"/>
      <c r="U26" s="1042" t="str">
        <f t="shared" si="2"/>
        <v/>
      </c>
      <c r="V26" s="1042"/>
      <c r="W26" s="1042"/>
      <c r="X26" s="1042"/>
      <c r="Y26" s="1042"/>
      <c r="Z26" s="1042"/>
      <c r="AA26" s="1042"/>
      <c r="AB26" s="1042"/>
      <c r="AC26" s="1042"/>
      <c r="AD26" s="1042"/>
      <c r="AE26" s="1042"/>
      <c r="AG26" s="565" t="str">
        <f t="shared" si="3"/>
        <v/>
      </c>
      <c r="AH26" s="254" t="str">
        <f t="shared" si="4"/>
        <v>×</v>
      </c>
      <c r="AI26" s="242" t="str">
        <f t="shared" si="5"/>
        <v/>
      </c>
      <c r="AJ26" s="243" t="str">
        <f t="shared" si="1"/>
        <v/>
      </c>
    </row>
    <row r="27" spans="1:36" ht="36.75" customHeight="1">
      <c r="A27" s="244">
        <f t="shared" si="6"/>
        <v>17</v>
      </c>
      <c r="B27" s="245" t="str">
        <f>IF(基本情報入力シート!B55="","",基本情報入力シート!B55)</f>
        <v/>
      </c>
      <c r="C27" s="246" t="str">
        <f>IF(基本情報入力シート!L55="","",基本情報入力シート!L55)</f>
        <v/>
      </c>
      <c r="D27" s="246" t="str">
        <f>IF(基本情報入力シート!Q55="","",基本情報入力シート!Q55)</f>
        <v/>
      </c>
      <c r="E27" s="246" t="str">
        <f>IF(基本情報入力シート!V55="","",基本情報入力シート!V55)</f>
        <v/>
      </c>
      <c r="F27" s="246" t="str">
        <f>IF(基本情報入力シート!W55="","",基本情報入力シート!W55)</f>
        <v/>
      </c>
      <c r="G27" s="246" t="str">
        <f>IF(基本情報入力シート!X55="","",基本情報入力シート!X55)</f>
        <v/>
      </c>
      <c r="H27" s="239" t="str">
        <f>IF(基本情報入力シート!Z55="","",基本情報入力シート!Z55)</f>
        <v/>
      </c>
      <c r="I27" s="240" t="str">
        <f>IF(基本情報入力シート!AD55&lt;&gt;"", 基本情報入力シート!AD55, "")</f>
        <v/>
      </c>
      <c r="J27" s="42" t="str">
        <f>IF(基本情報入力シート!AA55="","",基本情報入力シート!AA55)</f>
        <v/>
      </c>
      <c r="K27" s="45"/>
      <c r="L27" s="44" t="str">
        <f>IF(G27="","",VLOOKUP(G27,【参考】数式用!$A$3:$C$48,3,FALSE))</f>
        <v/>
      </c>
      <c r="M27" s="247" t="str">
        <f t="shared" si="0"/>
        <v/>
      </c>
      <c r="N27" s="213"/>
      <c r="O27" s="214"/>
      <c r="P27" s="214"/>
      <c r="Q27" s="178"/>
      <c r="R27" s="178"/>
      <c r="S27" s="181"/>
      <c r="T27" s="47"/>
      <c r="U27" s="1042" t="str">
        <f t="shared" si="2"/>
        <v/>
      </c>
      <c r="V27" s="1042"/>
      <c r="W27" s="1042"/>
      <c r="X27" s="1042"/>
      <c r="Y27" s="1042"/>
      <c r="Z27" s="1042"/>
      <c r="AA27" s="1042"/>
      <c r="AB27" s="1042"/>
      <c r="AC27" s="1042"/>
      <c r="AD27" s="1042"/>
      <c r="AE27" s="1042"/>
      <c r="AG27" s="565" t="str">
        <f t="shared" si="3"/>
        <v/>
      </c>
      <c r="AH27" s="254" t="str">
        <f t="shared" si="4"/>
        <v>×</v>
      </c>
      <c r="AI27" s="242" t="str">
        <f t="shared" si="5"/>
        <v/>
      </c>
      <c r="AJ27" s="243" t="str">
        <f t="shared" si="1"/>
        <v/>
      </c>
    </row>
    <row r="28" spans="1:36" ht="36.75" customHeight="1">
      <c r="A28" s="244">
        <f t="shared" si="6"/>
        <v>18</v>
      </c>
      <c r="B28" s="245" t="str">
        <f>IF(基本情報入力シート!B56="","",基本情報入力シート!B56)</f>
        <v/>
      </c>
      <c r="C28" s="246" t="str">
        <f>IF(基本情報入力シート!L56="","",基本情報入力シート!L56)</f>
        <v/>
      </c>
      <c r="D28" s="246" t="str">
        <f>IF(基本情報入力シート!Q56="","",基本情報入力シート!Q56)</f>
        <v/>
      </c>
      <c r="E28" s="246" t="str">
        <f>IF(基本情報入力シート!V56="","",基本情報入力シート!V56)</f>
        <v/>
      </c>
      <c r="F28" s="246" t="str">
        <f>IF(基本情報入力シート!W56="","",基本情報入力シート!W56)</f>
        <v/>
      </c>
      <c r="G28" s="246" t="str">
        <f>IF(基本情報入力シート!X56="","",基本情報入力シート!X56)</f>
        <v/>
      </c>
      <c r="H28" s="239" t="str">
        <f>IF(基本情報入力シート!Z56="","",基本情報入力シート!Z56)</f>
        <v/>
      </c>
      <c r="I28" s="240" t="str">
        <f>IF(基本情報入力シート!AD56&lt;&gt;"", 基本情報入力シート!AD56, "")</f>
        <v/>
      </c>
      <c r="J28" s="42" t="str">
        <f>IF(基本情報入力シート!AA56="","",基本情報入力シート!AA56)</f>
        <v/>
      </c>
      <c r="K28" s="45"/>
      <c r="L28" s="44" t="str">
        <f>IF(G28="","",VLOOKUP(G28,【参考】数式用!$A$3:$C$48,3,FALSE))</f>
        <v/>
      </c>
      <c r="M28" s="247" t="str">
        <f t="shared" si="0"/>
        <v/>
      </c>
      <c r="N28" s="213"/>
      <c r="O28" s="214"/>
      <c r="P28" s="214"/>
      <c r="Q28" s="178"/>
      <c r="R28" s="178"/>
      <c r="S28" s="181"/>
      <c r="T28" s="47"/>
      <c r="U28" s="1042" t="str">
        <f t="shared" si="2"/>
        <v/>
      </c>
      <c r="V28" s="1042"/>
      <c r="W28" s="1042"/>
      <c r="X28" s="1042"/>
      <c r="Y28" s="1042"/>
      <c r="Z28" s="1042"/>
      <c r="AA28" s="1042"/>
      <c r="AB28" s="1042"/>
      <c r="AC28" s="1042"/>
      <c r="AD28" s="1042"/>
      <c r="AE28" s="1042"/>
      <c r="AG28" s="565" t="str">
        <f t="shared" si="3"/>
        <v/>
      </c>
      <c r="AH28" s="254" t="str">
        <f t="shared" si="4"/>
        <v>×</v>
      </c>
      <c r="AI28" s="242" t="str">
        <f t="shared" si="5"/>
        <v/>
      </c>
      <c r="AJ28" s="243" t="str">
        <f t="shared" si="1"/>
        <v/>
      </c>
    </row>
    <row r="29" spans="1:36" ht="36.75" customHeight="1">
      <c r="A29" s="244">
        <f t="shared" si="6"/>
        <v>19</v>
      </c>
      <c r="B29" s="245" t="str">
        <f>IF(基本情報入力シート!B57="","",基本情報入力シート!B57)</f>
        <v/>
      </c>
      <c r="C29" s="246" t="str">
        <f>IF(基本情報入力シート!L57="","",基本情報入力シート!L57)</f>
        <v/>
      </c>
      <c r="D29" s="246" t="str">
        <f>IF(基本情報入力シート!Q57="","",基本情報入力シート!Q57)</f>
        <v/>
      </c>
      <c r="E29" s="246" t="str">
        <f>IF(基本情報入力シート!V57="","",基本情報入力シート!V57)</f>
        <v/>
      </c>
      <c r="F29" s="246" t="str">
        <f>IF(基本情報入力シート!W57="","",基本情報入力シート!W57)</f>
        <v/>
      </c>
      <c r="G29" s="246" t="str">
        <f>IF(基本情報入力シート!X57="","",基本情報入力シート!X57)</f>
        <v/>
      </c>
      <c r="H29" s="239" t="str">
        <f>IF(基本情報入力シート!Z57="","",基本情報入力シート!Z57)</f>
        <v/>
      </c>
      <c r="I29" s="240" t="str">
        <f>IF(基本情報入力シート!AD57&lt;&gt;"", 基本情報入力シート!AD57, "")</f>
        <v/>
      </c>
      <c r="J29" s="42" t="str">
        <f>IF(基本情報入力シート!AA57="","",基本情報入力シート!AA57)</f>
        <v/>
      </c>
      <c r="K29" s="45"/>
      <c r="L29" s="44" t="str">
        <f>IF(G29="","",VLOOKUP(G29,【参考】数式用!$A$3:$C$48,3,FALSE))</f>
        <v/>
      </c>
      <c r="M29" s="247" t="str">
        <f t="shared" si="0"/>
        <v/>
      </c>
      <c r="N29" s="213"/>
      <c r="O29" s="214"/>
      <c r="P29" s="214"/>
      <c r="Q29" s="178"/>
      <c r="R29" s="178"/>
      <c r="S29" s="181"/>
      <c r="T29" s="47"/>
      <c r="U29" s="1042" t="str">
        <f t="shared" si="2"/>
        <v/>
      </c>
      <c r="V29" s="1042"/>
      <c r="W29" s="1042"/>
      <c r="X29" s="1042"/>
      <c r="Y29" s="1042"/>
      <c r="Z29" s="1042"/>
      <c r="AA29" s="1042"/>
      <c r="AB29" s="1042"/>
      <c r="AC29" s="1042"/>
      <c r="AD29" s="1042"/>
      <c r="AE29" s="1042"/>
      <c r="AG29" s="565" t="str">
        <f t="shared" si="3"/>
        <v/>
      </c>
      <c r="AH29" s="254" t="str">
        <f t="shared" si="4"/>
        <v>×</v>
      </c>
      <c r="AI29" s="242" t="str">
        <f t="shared" si="5"/>
        <v/>
      </c>
      <c r="AJ29" s="243" t="str">
        <f t="shared" si="1"/>
        <v/>
      </c>
    </row>
    <row r="30" spans="1:36" ht="36.75" customHeight="1">
      <c r="A30" s="244">
        <f t="shared" si="6"/>
        <v>20</v>
      </c>
      <c r="B30" s="245" t="str">
        <f>IF(基本情報入力シート!B58="","",基本情報入力シート!B58)</f>
        <v/>
      </c>
      <c r="C30" s="246" t="str">
        <f>IF(基本情報入力シート!L58="","",基本情報入力シート!L58)</f>
        <v/>
      </c>
      <c r="D30" s="246" t="str">
        <f>IF(基本情報入力シート!Q58="","",基本情報入力シート!Q58)</f>
        <v/>
      </c>
      <c r="E30" s="246" t="str">
        <f>IF(基本情報入力シート!V58="","",基本情報入力シート!V58)</f>
        <v/>
      </c>
      <c r="F30" s="246" t="str">
        <f>IF(基本情報入力シート!W58="","",基本情報入力シート!W58)</f>
        <v/>
      </c>
      <c r="G30" s="246" t="str">
        <f>IF(基本情報入力シート!X58="","",基本情報入力シート!X58)</f>
        <v/>
      </c>
      <c r="H30" s="239" t="str">
        <f>IF(基本情報入力シート!Z58="","",基本情報入力シート!Z58)</f>
        <v/>
      </c>
      <c r="I30" s="240" t="str">
        <f>IF(基本情報入力シート!AD58&lt;&gt;"", 基本情報入力シート!AD58, "")</f>
        <v/>
      </c>
      <c r="J30" s="42" t="str">
        <f>IF(基本情報入力シート!AA58="","",基本情報入力シート!AA58)</f>
        <v/>
      </c>
      <c r="K30" s="45"/>
      <c r="L30" s="44" t="str">
        <f>IF(G30="","",VLOOKUP(G30,【参考】数式用!$A$3:$C$48,3,FALSE))</f>
        <v/>
      </c>
      <c r="M30" s="247" t="str">
        <f t="shared" si="0"/>
        <v/>
      </c>
      <c r="N30" s="213"/>
      <c r="O30" s="214"/>
      <c r="P30" s="214"/>
      <c r="Q30" s="178"/>
      <c r="R30" s="178"/>
      <c r="S30" s="181"/>
      <c r="T30" s="47"/>
      <c r="U30" s="1042" t="str">
        <f t="shared" si="2"/>
        <v/>
      </c>
      <c r="V30" s="1042"/>
      <c r="W30" s="1042"/>
      <c r="X30" s="1042"/>
      <c r="Y30" s="1042"/>
      <c r="Z30" s="1042"/>
      <c r="AA30" s="1042"/>
      <c r="AB30" s="1042"/>
      <c r="AC30" s="1042"/>
      <c r="AD30" s="1042"/>
      <c r="AE30" s="1042"/>
      <c r="AG30" s="565" t="str">
        <f t="shared" si="3"/>
        <v/>
      </c>
      <c r="AH30" s="254" t="str">
        <f t="shared" si="4"/>
        <v>×</v>
      </c>
      <c r="AI30" s="242" t="str">
        <f t="shared" si="5"/>
        <v/>
      </c>
      <c r="AJ30" s="243" t="str">
        <f t="shared" si="1"/>
        <v/>
      </c>
    </row>
    <row r="31" spans="1:36" ht="36.75" customHeight="1">
      <c r="A31" s="244">
        <f t="shared" si="6"/>
        <v>21</v>
      </c>
      <c r="B31" s="245" t="str">
        <f>IF(基本情報入力シート!B59="","",基本情報入力シート!B59)</f>
        <v/>
      </c>
      <c r="C31" s="246" t="str">
        <f>IF(基本情報入力シート!L59="","",基本情報入力シート!L59)</f>
        <v/>
      </c>
      <c r="D31" s="246" t="str">
        <f>IF(基本情報入力シート!Q59="","",基本情報入力シート!Q59)</f>
        <v/>
      </c>
      <c r="E31" s="246" t="str">
        <f>IF(基本情報入力シート!V59="","",基本情報入力シート!V59)</f>
        <v/>
      </c>
      <c r="F31" s="246" t="str">
        <f>IF(基本情報入力シート!W59="","",基本情報入力シート!W59)</f>
        <v/>
      </c>
      <c r="G31" s="246" t="str">
        <f>IF(基本情報入力シート!X59="","",基本情報入力シート!X59)</f>
        <v/>
      </c>
      <c r="H31" s="239" t="str">
        <f>IF(基本情報入力シート!Z59="","",基本情報入力シート!Z59)</f>
        <v/>
      </c>
      <c r="I31" s="240" t="str">
        <f>IF(基本情報入力シート!AD59&lt;&gt;"", 基本情報入力シート!AD59, "")</f>
        <v/>
      </c>
      <c r="J31" s="42" t="str">
        <f>IF(基本情報入力シート!AA59="","",基本情報入力シート!AA59)</f>
        <v/>
      </c>
      <c r="K31" s="45"/>
      <c r="L31" s="44" t="str">
        <f>IF(G31="","",VLOOKUP(G31,【参考】数式用!$A$3:$C$48,3,FALSE))</f>
        <v/>
      </c>
      <c r="M31" s="247" t="str">
        <f t="shared" si="0"/>
        <v/>
      </c>
      <c r="N31" s="213"/>
      <c r="O31" s="214"/>
      <c r="P31" s="214"/>
      <c r="Q31" s="178"/>
      <c r="R31" s="178"/>
      <c r="S31" s="181"/>
      <c r="T31" s="47"/>
      <c r="U31" s="1042" t="str">
        <f t="shared" si="2"/>
        <v/>
      </c>
      <c r="V31" s="1042"/>
      <c r="W31" s="1042"/>
      <c r="X31" s="1042"/>
      <c r="Y31" s="1042"/>
      <c r="Z31" s="1042"/>
      <c r="AA31" s="1042"/>
      <c r="AB31" s="1042"/>
      <c r="AC31" s="1042"/>
      <c r="AD31" s="1042"/>
      <c r="AE31" s="1042"/>
      <c r="AG31" s="565" t="str">
        <f t="shared" si="3"/>
        <v/>
      </c>
      <c r="AH31" s="254" t="str">
        <f t="shared" si="4"/>
        <v>×</v>
      </c>
      <c r="AI31" s="242" t="str">
        <f t="shared" si="5"/>
        <v/>
      </c>
      <c r="AJ31" s="243" t="str">
        <f t="shared" si="1"/>
        <v/>
      </c>
    </row>
    <row r="32" spans="1:36" ht="36.75" customHeight="1">
      <c r="A32" s="244">
        <f t="shared" si="6"/>
        <v>22</v>
      </c>
      <c r="B32" s="245" t="str">
        <f>IF(基本情報入力シート!B60="","",基本情報入力シート!B60)</f>
        <v/>
      </c>
      <c r="C32" s="246" t="str">
        <f>IF(基本情報入力シート!L60="","",基本情報入力シート!L60)</f>
        <v/>
      </c>
      <c r="D32" s="246" t="str">
        <f>IF(基本情報入力シート!Q60="","",基本情報入力シート!Q60)</f>
        <v/>
      </c>
      <c r="E32" s="246" t="str">
        <f>IF(基本情報入力シート!V60="","",基本情報入力シート!V60)</f>
        <v/>
      </c>
      <c r="F32" s="246" t="str">
        <f>IF(基本情報入力シート!W60="","",基本情報入力シート!W60)</f>
        <v/>
      </c>
      <c r="G32" s="246" t="str">
        <f>IF(基本情報入力シート!X60="","",基本情報入力シート!X60)</f>
        <v/>
      </c>
      <c r="H32" s="239" t="str">
        <f>IF(基本情報入力シート!Z60="","",基本情報入力シート!Z60)</f>
        <v/>
      </c>
      <c r="I32" s="240" t="str">
        <f>IF(基本情報入力シート!AD60&lt;&gt;"", 基本情報入力シート!AD60, "")</f>
        <v/>
      </c>
      <c r="J32" s="42" t="str">
        <f>IF(基本情報入力シート!AA60="","",基本情報入力シート!AA60)</f>
        <v/>
      </c>
      <c r="K32" s="45"/>
      <c r="L32" s="44" t="str">
        <f>IF(G32="","",VLOOKUP(G32,【参考】数式用!$A$3:$C$48,3,FALSE))</f>
        <v/>
      </c>
      <c r="M32" s="247" t="str">
        <f t="shared" si="0"/>
        <v/>
      </c>
      <c r="N32" s="213"/>
      <c r="O32" s="214"/>
      <c r="P32" s="214"/>
      <c r="Q32" s="178"/>
      <c r="R32" s="178"/>
      <c r="S32" s="181"/>
      <c r="T32" s="47"/>
      <c r="U32" s="1042" t="str">
        <f t="shared" si="2"/>
        <v/>
      </c>
      <c r="V32" s="1042"/>
      <c r="W32" s="1042"/>
      <c r="X32" s="1042"/>
      <c r="Y32" s="1042"/>
      <c r="Z32" s="1042"/>
      <c r="AA32" s="1042"/>
      <c r="AB32" s="1042"/>
      <c r="AC32" s="1042"/>
      <c r="AD32" s="1042"/>
      <c r="AE32" s="1042"/>
      <c r="AG32" s="565" t="str">
        <f t="shared" si="3"/>
        <v/>
      </c>
      <c r="AH32" s="254" t="str">
        <f t="shared" si="4"/>
        <v>×</v>
      </c>
      <c r="AI32" s="242" t="str">
        <f t="shared" si="5"/>
        <v/>
      </c>
      <c r="AJ32" s="243" t="str">
        <f t="shared" si="1"/>
        <v/>
      </c>
    </row>
    <row r="33" spans="1:36" ht="36.75" customHeight="1">
      <c r="A33" s="244">
        <f t="shared" si="6"/>
        <v>23</v>
      </c>
      <c r="B33" s="245" t="str">
        <f>IF(基本情報入力シート!B61="","",基本情報入力シート!B61)</f>
        <v/>
      </c>
      <c r="C33" s="246" t="str">
        <f>IF(基本情報入力シート!L61="","",基本情報入力シート!L61)</f>
        <v/>
      </c>
      <c r="D33" s="246" t="str">
        <f>IF(基本情報入力シート!Q61="","",基本情報入力シート!Q61)</f>
        <v/>
      </c>
      <c r="E33" s="246" t="str">
        <f>IF(基本情報入力シート!V61="","",基本情報入力シート!V61)</f>
        <v/>
      </c>
      <c r="F33" s="246" t="str">
        <f>IF(基本情報入力シート!W61="","",基本情報入力シート!W61)</f>
        <v/>
      </c>
      <c r="G33" s="246" t="str">
        <f>IF(基本情報入力シート!X61="","",基本情報入力シート!X61)</f>
        <v/>
      </c>
      <c r="H33" s="239" t="str">
        <f>IF(基本情報入力シート!Z61="","",基本情報入力シート!Z61)</f>
        <v/>
      </c>
      <c r="I33" s="240" t="str">
        <f>IF(基本情報入力シート!AD61&lt;&gt;"", 基本情報入力シート!AD61, "")</f>
        <v/>
      </c>
      <c r="J33" s="42" t="str">
        <f>IF(基本情報入力シート!AA61="","",基本情報入力シート!AA61)</f>
        <v/>
      </c>
      <c r="K33" s="45"/>
      <c r="L33" s="44" t="str">
        <f>IF(G33="","",VLOOKUP(G33,【参考】数式用!$A$3:$C$48,3,FALSE))</f>
        <v/>
      </c>
      <c r="M33" s="247" t="str">
        <f t="shared" si="0"/>
        <v/>
      </c>
      <c r="N33" s="213"/>
      <c r="O33" s="214"/>
      <c r="P33" s="214"/>
      <c r="Q33" s="178"/>
      <c r="R33" s="178"/>
      <c r="S33" s="181"/>
      <c r="T33" s="47"/>
      <c r="U33" s="1042" t="str">
        <f t="shared" si="2"/>
        <v/>
      </c>
      <c r="V33" s="1042"/>
      <c r="W33" s="1042"/>
      <c r="X33" s="1042"/>
      <c r="Y33" s="1042"/>
      <c r="Z33" s="1042"/>
      <c r="AA33" s="1042"/>
      <c r="AB33" s="1042"/>
      <c r="AC33" s="1042"/>
      <c r="AD33" s="1042"/>
      <c r="AE33" s="1042"/>
      <c r="AG33" s="565" t="str">
        <f t="shared" si="3"/>
        <v/>
      </c>
      <c r="AH33" s="254" t="str">
        <f t="shared" si="4"/>
        <v>×</v>
      </c>
      <c r="AI33" s="242" t="str">
        <f t="shared" si="5"/>
        <v/>
      </c>
      <c r="AJ33" s="243" t="str">
        <f t="shared" si="1"/>
        <v/>
      </c>
    </row>
    <row r="34" spans="1:36" ht="36.75" customHeight="1">
      <c r="A34" s="244">
        <f t="shared" si="6"/>
        <v>24</v>
      </c>
      <c r="B34" s="245" t="str">
        <f>IF(基本情報入力シート!B62="","",基本情報入力シート!B62)</f>
        <v/>
      </c>
      <c r="C34" s="246" t="str">
        <f>IF(基本情報入力シート!L62="","",基本情報入力シート!L62)</f>
        <v/>
      </c>
      <c r="D34" s="246" t="str">
        <f>IF(基本情報入力シート!Q62="","",基本情報入力シート!Q62)</f>
        <v/>
      </c>
      <c r="E34" s="246" t="str">
        <f>IF(基本情報入力シート!V62="","",基本情報入力シート!V62)</f>
        <v/>
      </c>
      <c r="F34" s="246" t="str">
        <f>IF(基本情報入力シート!W62="","",基本情報入力シート!W62)</f>
        <v/>
      </c>
      <c r="G34" s="246" t="str">
        <f>IF(基本情報入力シート!X62="","",基本情報入力シート!X62)</f>
        <v/>
      </c>
      <c r="H34" s="239" t="str">
        <f>IF(基本情報入力シート!Z62="","",基本情報入力シート!Z62)</f>
        <v/>
      </c>
      <c r="I34" s="240" t="str">
        <f>IF(基本情報入力シート!AD62&lt;&gt;"", 基本情報入力シート!AD62, "")</f>
        <v/>
      </c>
      <c r="J34" s="42" t="str">
        <f>IF(基本情報入力シート!AA62="","",基本情報入力シート!AA62)</f>
        <v/>
      </c>
      <c r="K34" s="45"/>
      <c r="L34" s="44" t="str">
        <f>IF(G34="","",VLOOKUP(G34,【参考】数式用!$A$3:$C$48,3,FALSE))</f>
        <v/>
      </c>
      <c r="M34" s="247" t="str">
        <f t="shared" si="0"/>
        <v/>
      </c>
      <c r="N34" s="213"/>
      <c r="O34" s="214"/>
      <c r="P34" s="214"/>
      <c r="Q34" s="178"/>
      <c r="R34" s="178"/>
      <c r="S34" s="181"/>
      <c r="T34" s="47"/>
      <c r="U34" s="1042" t="str">
        <f t="shared" si="2"/>
        <v/>
      </c>
      <c r="V34" s="1042"/>
      <c r="W34" s="1042"/>
      <c r="X34" s="1042"/>
      <c r="Y34" s="1042"/>
      <c r="Z34" s="1042"/>
      <c r="AA34" s="1042"/>
      <c r="AB34" s="1042"/>
      <c r="AC34" s="1042"/>
      <c r="AD34" s="1042"/>
      <c r="AE34" s="1042"/>
      <c r="AG34" s="565" t="str">
        <f t="shared" si="3"/>
        <v/>
      </c>
      <c r="AH34" s="254" t="str">
        <f t="shared" si="4"/>
        <v>×</v>
      </c>
      <c r="AI34" s="242" t="str">
        <f t="shared" si="5"/>
        <v/>
      </c>
      <c r="AJ34" s="243" t="str">
        <f t="shared" si="1"/>
        <v/>
      </c>
    </row>
    <row r="35" spans="1:36" ht="36.75" customHeight="1">
      <c r="A35" s="244">
        <f t="shared" si="6"/>
        <v>25</v>
      </c>
      <c r="B35" s="245" t="str">
        <f>IF(基本情報入力シート!B63="","",基本情報入力シート!B63)</f>
        <v/>
      </c>
      <c r="C35" s="246" t="str">
        <f>IF(基本情報入力シート!L63="","",基本情報入力シート!L63)</f>
        <v/>
      </c>
      <c r="D35" s="246" t="str">
        <f>IF(基本情報入力シート!Q63="","",基本情報入力シート!Q63)</f>
        <v/>
      </c>
      <c r="E35" s="246" t="str">
        <f>IF(基本情報入力シート!V63="","",基本情報入力シート!V63)</f>
        <v/>
      </c>
      <c r="F35" s="246" t="str">
        <f>IF(基本情報入力シート!W63="","",基本情報入力シート!W63)</f>
        <v/>
      </c>
      <c r="G35" s="246" t="str">
        <f>IF(基本情報入力シート!X63="","",基本情報入力シート!X63)</f>
        <v/>
      </c>
      <c r="H35" s="239" t="str">
        <f>IF(基本情報入力シート!Z63="","",基本情報入力シート!Z63)</f>
        <v/>
      </c>
      <c r="I35" s="240" t="str">
        <f>IF(基本情報入力シート!AD63&lt;&gt;"", 基本情報入力シート!AD63, "")</f>
        <v/>
      </c>
      <c r="J35" s="42" t="str">
        <f>IF(基本情報入力シート!AA63="","",基本情報入力シート!AA63)</f>
        <v/>
      </c>
      <c r="K35" s="45"/>
      <c r="L35" s="44" t="str">
        <f>IF(G35="","",VLOOKUP(G35,【参考】数式用!$A$3:$C$48,3,FALSE))</f>
        <v/>
      </c>
      <c r="M35" s="247" t="str">
        <f t="shared" si="0"/>
        <v/>
      </c>
      <c r="N35" s="213"/>
      <c r="O35" s="214"/>
      <c r="P35" s="214"/>
      <c r="Q35" s="178"/>
      <c r="R35" s="178"/>
      <c r="S35" s="181"/>
      <c r="T35" s="47"/>
      <c r="U35" s="1042" t="str">
        <f t="shared" si="2"/>
        <v/>
      </c>
      <c r="V35" s="1042"/>
      <c r="W35" s="1042"/>
      <c r="X35" s="1042"/>
      <c r="Y35" s="1042"/>
      <c r="Z35" s="1042"/>
      <c r="AA35" s="1042"/>
      <c r="AB35" s="1042"/>
      <c r="AC35" s="1042"/>
      <c r="AD35" s="1042"/>
      <c r="AE35" s="1042"/>
      <c r="AG35" s="565" t="str">
        <f t="shared" si="3"/>
        <v/>
      </c>
      <c r="AH35" s="254" t="str">
        <f t="shared" si="4"/>
        <v>×</v>
      </c>
      <c r="AI35" s="242" t="str">
        <f t="shared" si="5"/>
        <v/>
      </c>
      <c r="AJ35" s="243" t="str">
        <f t="shared" si="1"/>
        <v/>
      </c>
    </row>
    <row r="36" spans="1:36" ht="36.75" customHeight="1">
      <c r="A36" s="244">
        <f t="shared" si="6"/>
        <v>26</v>
      </c>
      <c r="B36" s="245" t="str">
        <f>IF(基本情報入力シート!B64="","",基本情報入力シート!B64)</f>
        <v/>
      </c>
      <c r="C36" s="246" t="str">
        <f>IF(基本情報入力シート!L64="","",基本情報入力シート!L64)</f>
        <v/>
      </c>
      <c r="D36" s="246" t="str">
        <f>IF(基本情報入力シート!Q64="","",基本情報入力シート!Q64)</f>
        <v/>
      </c>
      <c r="E36" s="246" t="str">
        <f>IF(基本情報入力シート!V64="","",基本情報入力シート!V64)</f>
        <v/>
      </c>
      <c r="F36" s="246" t="str">
        <f>IF(基本情報入力シート!W64="","",基本情報入力シート!W64)</f>
        <v/>
      </c>
      <c r="G36" s="246" t="str">
        <f>IF(基本情報入力シート!X64="","",基本情報入力シート!X64)</f>
        <v/>
      </c>
      <c r="H36" s="239" t="str">
        <f>IF(基本情報入力シート!Z64="","",基本情報入力シート!Z64)</f>
        <v/>
      </c>
      <c r="I36" s="240" t="str">
        <f>IF(基本情報入力シート!AD64&lt;&gt;"", 基本情報入力シート!AD64, "")</f>
        <v/>
      </c>
      <c r="J36" s="42" t="str">
        <f>IF(基本情報入力シート!AA64="","",基本情報入力シート!AA64)</f>
        <v/>
      </c>
      <c r="K36" s="45"/>
      <c r="L36" s="44" t="str">
        <f>IF(G36="","",VLOOKUP(G36,【参考】数式用!$A$3:$C$48,3,FALSE))</f>
        <v/>
      </c>
      <c r="M36" s="247" t="str">
        <f t="shared" si="0"/>
        <v/>
      </c>
      <c r="N36" s="213"/>
      <c r="O36" s="214"/>
      <c r="P36" s="214"/>
      <c r="Q36" s="178"/>
      <c r="R36" s="178"/>
      <c r="S36" s="181"/>
      <c r="T36" s="47"/>
      <c r="U36" s="1042" t="str">
        <f t="shared" si="2"/>
        <v/>
      </c>
      <c r="V36" s="1042"/>
      <c r="W36" s="1042"/>
      <c r="X36" s="1042"/>
      <c r="Y36" s="1042"/>
      <c r="Z36" s="1042"/>
      <c r="AA36" s="1042"/>
      <c r="AB36" s="1042"/>
      <c r="AC36" s="1042"/>
      <c r="AD36" s="1042"/>
      <c r="AE36" s="1042"/>
      <c r="AG36" s="565" t="str">
        <f t="shared" si="3"/>
        <v/>
      </c>
      <c r="AH36" s="254" t="str">
        <f t="shared" si="4"/>
        <v>×</v>
      </c>
      <c r="AI36" s="242" t="str">
        <f t="shared" si="5"/>
        <v/>
      </c>
      <c r="AJ36" s="243" t="str">
        <f t="shared" si="1"/>
        <v/>
      </c>
    </row>
    <row r="37" spans="1:36" ht="36.75" customHeight="1">
      <c r="A37" s="244">
        <f t="shared" si="6"/>
        <v>27</v>
      </c>
      <c r="B37" s="245" t="str">
        <f>IF(基本情報入力シート!B65="","",基本情報入力シート!B65)</f>
        <v/>
      </c>
      <c r="C37" s="246" t="str">
        <f>IF(基本情報入力シート!L65="","",基本情報入力シート!L65)</f>
        <v/>
      </c>
      <c r="D37" s="246" t="str">
        <f>IF(基本情報入力シート!Q65="","",基本情報入力シート!Q65)</f>
        <v/>
      </c>
      <c r="E37" s="246" t="str">
        <f>IF(基本情報入力シート!V65="","",基本情報入力シート!V65)</f>
        <v/>
      </c>
      <c r="F37" s="246" t="str">
        <f>IF(基本情報入力シート!W65="","",基本情報入力シート!W65)</f>
        <v/>
      </c>
      <c r="G37" s="246" t="str">
        <f>IF(基本情報入力シート!X65="","",基本情報入力シート!X65)</f>
        <v/>
      </c>
      <c r="H37" s="239" t="str">
        <f>IF(基本情報入力シート!Z65="","",基本情報入力シート!Z65)</f>
        <v/>
      </c>
      <c r="I37" s="240" t="str">
        <f>IF(基本情報入力シート!AD65&lt;&gt;"", 基本情報入力シート!AD65, "")</f>
        <v/>
      </c>
      <c r="J37" s="42" t="str">
        <f>IF(基本情報入力シート!AA65="","",基本情報入力シート!AA65)</f>
        <v/>
      </c>
      <c r="K37" s="45"/>
      <c r="L37" s="44" t="str">
        <f>IF(G37="","",VLOOKUP(G37,【参考】数式用!$A$3:$C$48,3,FALSE))</f>
        <v/>
      </c>
      <c r="M37" s="247" t="str">
        <f t="shared" si="0"/>
        <v/>
      </c>
      <c r="N37" s="213"/>
      <c r="O37" s="214"/>
      <c r="P37" s="214"/>
      <c r="Q37" s="178"/>
      <c r="R37" s="178"/>
      <c r="S37" s="181"/>
      <c r="T37" s="47"/>
      <c r="U37" s="1042" t="str">
        <f t="shared" si="2"/>
        <v/>
      </c>
      <c r="V37" s="1042"/>
      <c r="W37" s="1042"/>
      <c r="X37" s="1042"/>
      <c r="Y37" s="1042"/>
      <c r="Z37" s="1042"/>
      <c r="AA37" s="1042"/>
      <c r="AB37" s="1042"/>
      <c r="AC37" s="1042"/>
      <c r="AD37" s="1042"/>
      <c r="AE37" s="1042"/>
      <c r="AG37" s="565" t="str">
        <f t="shared" si="3"/>
        <v/>
      </c>
      <c r="AH37" s="254" t="str">
        <f t="shared" si="4"/>
        <v>×</v>
      </c>
      <c r="AI37" s="242" t="str">
        <f t="shared" si="5"/>
        <v/>
      </c>
      <c r="AJ37" s="243" t="str">
        <f t="shared" si="1"/>
        <v/>
      </c>
    </row>
    <row r="38" spans="1:36" ht="36.75" customHeight="1">
      <c r="A38" s="244">
        <f t="shared" si="6"/>
        <v>28</v>
      </c>
      <c r="B38" s="245" t="str">
        <f>IF(基本情報入力シート!B66="","",基本情報入力シート!B66)</f>
        <v/>
      </c>
      <c r="C38" s="246" t="str">
        <f>IF(基本情報入力シート!L66="","",基本情報入力シート!L66)</f>
        <v/>
      </c>
      <c r="D38" s="246" t="str">
        <f>IF(基本情報入力シート!Q66="","",基本情報入力シート!Q66)</f>
        <v/>
      </c>
      <c r="E38" s="246" t="str">
        <f>IF(基本情報入力シート!V66="","",基本情報入力シート!V66)</f>
        <v/>
      </c>
      <c r="F38" s="246" t="str">
        <f>IF(基本情報入力シート!W66="","",基本情報入力シート!W66)</f>
        <v/>
      </c>
      <c r="G38" s="246" t="str">
        <f>IF(基本情報入力シート!X66="","",基本情報入力シート!X66)</f>
        <v/>
      </c>
      <c r="H38" s="239" t="str">
        <f>IF(基本情報入力シート!Z66="","",基本情報入力シート!Z66)</f>
        <v/>
      </c>
      <c r="I38" s="240" t="str">
        <f>IF(基本情報入力シート!AD66&lt;&gt;"", 基本情報入力シート!AD66, "")</f>
        <v/>
      </c>
      <c r="J38" s="42" t="str">
        <f>IF(基本情報入力シート!AA66="","",基本情報入力シート!AA66)</f>
        <v/>
      </c>
      <c r="K38" s="45"/>
      <c r="L38" s="44" t="str">
        <f>IF(G38="","",VLOOKUP(G38,【参考】数式用!$A$3:$C$48,3,FALSE))</f>
        <v/>
      </c>
      <c r="M38" s="247" t="str">
        <f t="shared" si="0"/>
        <v/>
      </c>
      <c r="N38" s="213"/>
      <c r="O38" s="214"/>
      <c r="P38" s="214"/>
      <c r="Q38" s="178"/>
      <c r="R38" s="178"/>
      <c r="S38" s="181"/>
      <c r="T38" s="47"/>
      <c r="U38" s="1042" t="str">
        <f t="shared" si="2"/>
        <v/>
      </c>
      <c r="V38" s="1042"/>
      <c r="W38" s="1042"/>
      <c r="X38" s="1042"/>
      <c r="Y38" s="1042"/>
      <c r="Z38" s="1042"/>
      <c r="AA38" s="1042"/>
      <c r="AB38" s="1042"/>
      <c r="AC38" s="1042"/>
      <c r="AD38" s="1042"/>
      <c r="AE38" s="1042"/>
      <c r="AG38" s="565" t="str">
        <f t="shared" si="3"/>
        <v/>
      </c>
      <c r="AH38" s="254" t="str">
        <f t="shared" si="4"/>
        <v>×</v>
      </c>
      <c r="AI38" s="242" t="str">
        <f t="shared" si="5"/>
        <v/>
      </c>
      <c r="AJ38" s="243" t="str">
        <f t="shared" si="1"/>
        <v/>
      </c>
    </row>
    <row r="39" spans="1:36" ht="36.75" customHeight="1">
      <c r="A39" s="244">
        <f t="shared" si="6"/>
        <v>29</v>
      </c>
      <c r="B39" s="245" t="str">
        <f>IF(基本情報入力シート!B67="","",基本情報入力シート!B67)</f>
        <v/>
      </c>
      <c r="C39" s="246" t="str">
        <f>IF(基本情報入力シート!L67="","",基本情報入力シート!L67)</f>
        <v/>
      </c>
      <c r="D39" s="246" t="str">
        <f>IF(基本情報入力シート!Q67="","",基本情報入力シート!Q67)</f>
        <v/>
      </c>
      <c r="E39" s="246" t="str">
        <f>IF(基本情報入力シート!V67="","",基本情報入力シート!V67)</f>
        <v/>
      </c>
      <c r="F39" s="246" t="str">
        <f>IF(基本情報入力シート!W67="","",基本情報入力シート!W67)</f>
        <v/>
      </c>
      <c r="G39" s="246" t="str">
        <f>IF(基本情報入力シート!X67="","",基本情報入力シート!X67)</f>
        <v/>
      </c>
      <c r="H39" s="239" t="str">
        <f>IF(基本情報入力シート!Z67="","",基本情報入力シート!Z67)</f>
        <v/>
      </c>
      <c r="I39" s="240" t="str">
        <f>IF(基本情報入力シート!AD67&lt;&gt;"", 基本情報入力シート!AD67, "")</f>
        <v/>
      </c>
      <c r="J39" s="42" t="str">
        <f>IF(基本情報入力シート!AA67="","",基本情報入力シート!AA67)</f>
        <v/>
      </c>
      <c r="K39" s="45"/>
      <c r="L39" s="44" t="str">
        <f>IF(G39="","",VLOOKUP(G39,【参考】数式用!$A$3:$C$48,3,FALSE))</f>
        <v/>
      </c>
      <c r="M39" s="247" t="str">
        <f t="shared" si="0"/>
        <v/>
      </c>
      <c r="N39" s="213"/>
      <c r="O39" s="214"/>
      <c r="P39" s="214"/>
      <c r="Q39" s="178"/>
      <c r="R39" s="178"/>
      <c r="S39" s="181"/>
      <c r="T39" s="47"/>
      <c r="U39" s="1042" t="str">
        <f t="shared" si="2"/>
        <v/>
      </c>
      <c r="V39" s="1042"/>
      <c r="W39" s="1042"/>
      <c r="X39" s="1042"/>
      <c r="Y39" s="1042"/>
      <c r="Z39" s="1042"/>
      <c r="AA39" s="1042"/>
      <c r="AB39" s="1042"/>
      <c r="AC39" s="1042"/>
      <c r="AD39" s="1042"/>
      <c r="AE39" s="1042"/>
      <c r="AG39" s="565" t="str">
        <f t="shared" si="3"/>
        <v/>
      </c>
      <c r="AH39" s="254" t="str">
        <f t="shared" si="4"/>
        <v>×</v>
      </c>
      <c r="AI39" s="242" t="str">
        <f t="shared" si="5"/>
        <v/>
      </c>
      <c r="AJ39" s="243" t="str">
        <f t="shared" si="1"/>
        <v/>
      </c>
    </row>
    <row r="40" spans="1:36" ht="36.75" customHeight="1">
      <c r="A40" s="244">
        <f t="shared" si="6"/>
        <v>30</v>
      </c>
      <c r="B40" s="245" t="str">
        <f>IF(基本情報入力シート!B68="","",基本情報入力シート!B68)</f>
        <v/>
      </c>
      <c r="C40" s="246" t="str">
        <f>IF(基本情報入力シート!L68="","",基本情報入力シート!L68)</f>
        <v/>
      </c>
      <c r="D40" s="246" t="str">
        <f>IF(基本情報入力シート!Q68="","",基本情報入力シート!Q68)</f>
        <v/>
      </c>
      <c r="E40" s="246" t="str">
        <f>IF(基本情報入力シート!V68="","",基本情報入力シート!V68)</f>
        <v/>
      </c>
      <c r="F40" s="246" t="str">
        <f>IF(基本情報入力シート!W68="","",基本情報入力シート!W68)</f>
        <v/>
      </c>
      <c r="G40" s="246" t="str">
        <f>IF(基本情報入力シート!X68="","",基本情報入力シート!X68)</f>
        <v/>
      </c>
      <c r="H40" s="239" t="str">
        <f>IF(基本情報入力シート!Z68="","",基本情報入力シート!Z68)</f>
        <v/>
      </c>
      <c r="I40" s="240" t="str">
        <f>IF(基本情報入力シート!AD68&lt;&gt;"", 基本情報入力シート!AD68, "")</f>
        <v/>
      </c>
      <c r="J40" s="42" t="str">
        <f>IF(基本情報入力シート!AA68="","",基本情報入力シート!AA68)</f>
        <v/>
      </c>
      <c r="K40" s="45"/>
      <c r="L40" s="44" t="str">
        <f>IF(G40="","",VLOOKUP(G40,【参考】数式用!$A$3:$C$48,3,FALSE))</f>
        <v/>
      </c>
      <c r="M40" s="247" t="str">
        <f t="shared" si="0"/>
        <v/>
      </c>
      <c r="N40" s="213"/>
      <c r="O40" s="214"/>
      <c r="P40" s="214"/>
      <c r="Q40" s="178"/>
      <c r="R40" s="178"/>
      <c r="S40" s="181"/>
      <c r="T40" s="47"/>
      <c r="U40" s="1042" t="str">
        <f t="shared" si="2"/>
        <v/>
      </c>
      <c r="V40" s="1042"/>
      <c r="W40" s="1042"/>
      <c r="X40" s="1042"/>
      <c r="Y40" s="1042"/>
      <c r="Z40" s="1042"/>
      <c r="AA40" s="1042"/>
      <c r="AB40" s="1042"/>
      <c r="AC40" s="1042"/>
      <c r="AD40" s="1042"/>
      <c r="AE40" s="1042"/>
      <c r="AG40" s="565" t="str">
        <f t="shared" si="3"/>
        <v/>
      </c>
      <c r="AH40" s="254" t="str">
        <f t="shared" si="4"/>
        <v>×</v>
      </c>
      <c r="AI40" s="242" t="str">
        <f t="shared" si="5"/>
        <v/>
      </c>
      <c r="AJ40" s="243" t="str">
        <f t="shared" si="1"/>
        <v/>
      </c>
    </row>
    <row r="41" spans="1:36" ht="36.75" customHeight="1">
      <c r="A41" s="244">
        <f t="shared" si="6"/>
        <v>31</v>
      </c>
      <c r="B41" s="245" t="str">
        <f>IF(基本情報入力シート!B69="","",基本情報入力シート!B69)</f>
        <v/>
      </c>
      <c r="C41" s="246" t="str">
        <f>IF(基本情報入力シート!L69="","",基本情報入力シート!L69)</f>
        <v/>
      </c>
      <c r="D41" s="246" t="str">
        <f>IF(基本情報入力シート!Q69="","",基本情報入力シート!Q69)</f>
        <v/>
      </c>
      <c r="E41" s="246" t="str">
        <f>IF(基本情報入力シート!V69="","",基本情報入力シート!V69)</f>
        <v/>
      </c>
      <c r="F41" s="246" t="str">
        <f>IF(基本情報入力シート!W69="","",基本情報入力シート!W69)</f>
        <v/>
      </c>
      <c r="G41" s="246" t="str">
        <f>IF(基本情報入力シート!X69="","",基本情報入力シート!X69)</f>
        <v/>
      </c>
      <c r="H41" s="239" t="str">
        <f>IF(基本情報入力シート!Z69="","",基本情報入力シート!Z69)</f>
        <v/>
      </c>
      <c r="I41" s="240" t="str">
        <f>IF(基本情報入力シート!AD69&lt;&gt;"", 基本情報入力シート!AD69, "")</f>
        <v/>
      </c>
      <c r="J41" s="42" t="str">
        <f>IF(基本情報入力シート!AA69="","",基本情報入力シート!AA69)</f>
        <v/>
      </c>
      <c r="K41" s="45"/>
      <c r="L41" s="44" t="str">
        <f>IF(G41="","",VLOOKUP(G41,【参考】数式用!$A$3:$C$48,3,FALSE))</f>
        <v/>
      </c>
      <c r="M41" s="247" t="str">
        <f t="shared" si="0"/>
        <v/>
      </c>
      <c r="N41" s="213"/>
      <c r="O41" s="214"/>
      <c r="P41" s="214"/>
      <c r="Q41" s="178"/>
      <c r="R41" s="178"/>
      <c r="S41" s="181"/>
      <c r="T41" s="47"/>
      <c r="U41" s="1042" t="str">
        <f t="shared" si="2"/>
        <v/>
      </c>
      <c r="V41" s="1042"/>
      <c r="W41" s="1042"/>
      <c r="X41" s="1042"/>
      <c r="Y41" s="1042"/>
      <c r="Z41" s="1042"/>
      <c r="AA41" s="1042"/>
      <c r="AB41" s="1042"/>
      <c r="AC41" s="1042"/>
      <c r="AD41" s="1042"/>
      <c r="AE41" s="1042"/>
      <c r="AG41" s="565" t="str">
        <f t="shared" si="3"/>
        <v/>
      </c>
      <c r="AH41" s="254" t="str">
        <f t="shared" si="4"/>
        <v>×</v>
      </c>
      <c r="AI41" s="242" t="str">
        <f t="shared" si="5"/>
        <v/>
      </c>
      <c r="AJ41" s="243" t="str">
        <f t="shared" si="1"/>
        <v/>
      </c>
    </row>
    <row r="42" spans="1:36" ht="36.75" customHeight="1">
      <c r="A42" s="244">
        <f t="shared" si="6"/>
        <v>32</v>
      </c>
      <c r="B42" s="245" t="str">
        <f>IF(基本情報入力シート!B70="","",基本情報入力シート!B70)</f>
        <v/>
      </c>
      <c r="C42" s="246" t="str">
        <f>IF(基本情報入力シート!L70="","",基本情報入力シート!L70)</f>
        <v/>
      </c>
      <c r="D42" s="246" t="str">
        <f>IF(基本情報入力シート!Q70="","",基本情報入力シート!Q70)</f>
        <v/>
      </c>
      <c r="E42" s="246" t="str">
        <f>IF(基本情報入力シート!V70="","",基本情報入力シート!V70)</f>
        <v/>
      </c>
      <c r="F42" s="246" t="str">
        <f>IF(基本情報入力シート!W70="","",基本情報入力シート!W70)</f>
        <v/>
      </c>
      <c r="G42" s="246" t="str">
        <f>IF(基本情報入力シート!X70="","",基本情報入力シート!X70)</f>
        <v/>
      </c>
      <c r="H42" s="239" t="str">
        <f>IF(基本情報入力シート!Z70="","",基本情報入力シート!Z70)</f>
        <v/>
      </c>
      <c r="I42" s="240" t="str">
        <f>IF(基本情報入力シート!AD70&lt;&gt;"", 基本情報入力シート!AD70, "")</f>
        <v/>
      </c>
      <c r="J42" s="42" t="str">
        <f>IF(基本情報入力シート!AA70="","",基本情報入力シート!AA70)</f>
        <v/>
      </c>
      <c r="K42" s="45"/>
      <c r="L42" s="44" t="str">
        <f>IF(G42="","",VLOOKUP(G42,【参考】数式用!$A$3:$C$48,3,FALSE))</f>
        <v/>
      </c>
      <c r="M42" s="247" t="str">
        <f t="shared" si="0"/>
        <v/>
      </c>
      <c r="N42" s="213"/>
      <c r="O42" s="214"/>
      <c r="P42" s="214"/>
      <c r="Q42" s="178"/>
      <c r="R42" s="178"/>
      <c r="S42" s="181"/>
      <c r="T42" s="47"/>
      <c r="U42" s="1042" t="str">
        <f t="shared" si="2"/>
        <v/>
      </c>
      <c r="V42" s="1042"/>
      <c r="W42" s="1042"/>
      <c r="X42" s="1042"/>
      <c r="Y42" s="1042"/>
      <c r="Z42" s="1042"/>
      <c r="AA42" s="1042"/>
      <c r="AB42" s="1042"/>
      <c r="AC42" s="1042"/>
      <c r="AD42" s="1042"/>
      <c r="AE42" s="1042"/>
      <c r="AG42" s="565" t="str">
        <f t="shared" si="3"/>
        <v/>
      </c>
      <c r="AH42" s="254" t="str">
        <f t="shared" si="4"/>
        <v>×</v>
      </c>
      <c r="AI42" s="242" t="str">
        <f t="shared" si="5"/>
        <v/>
      </c>
      <c r="AJ42" s="243" t="str">
        <f t="shared" si="1"/>
        <v/>
      </c>
    </row>
    <row r="43" spans="1:36" ht="36.75" customHeight="1">
      <c r="A43" s="244">
        <f t="shared" si="6"/>
        <v>33</v>
      </c>
      <c r="B43" s="245" t="str">
        <f>IF(基本情報入力シート!B71="","",基本情報入力シート!B71)</f>
        <v/>
      </c>
      <c r="C43" s="246" t="str">
        <f>IF(基本情報入力シート!L71="","",基本情報入力シート!L71)</f>
        <v/>
      </c>
      <c r="D43" s="246" t="str">
        <f>IF(基本情報入力シート!Q71="","",基本情報入力シート!Q71)</f>
        <v/>
      </c>
      <c r="E43" s="246" t="str">
        <f>IF(基本情報入力シート!V71="","",基本情報入力シート!V71)</f>
        <v/>
      </c>
      <c r="F43" s="246" t="str">
        <f>IF(基本情報入力シート!W71="","",基本情報入力シート!W71)</f>
        <v/>
      </c>
      <c r="G43" s="246" t="str">
        <f>IF(基本情報入力シート!X71="","",基本情報入力シート!X71)</f>
        <v/>
      </c>
      <c r="H43" s="239" t="str">
        <f>IF(基本情報入力シート!Z71="","",基本情報入力シート!Z71)</f>
        <v/>
      </c>
      <c r="I43" s="240" t="str">
        <f>IF(基本情報入力シート!AD71&lt;&gt;"", 基本情報入力シート!AD71, "")</f>
        <v/>
      </c>
      <c r="J43" s="42" t="str">
        <f>IF(基本情報入力シート!AA71="","",基本情報入力シート!AA71)</f>
        <v/>
      </c>
      <c r="K43" s="45"/>
      <c r="L43" s="44" t="str">
        <f>IF(G43="","",VLOOKUP(G43,【参考】数式用!$A$3:$C$48,3,FALSE))</f>
        <v/>
      </c>
      <c r="M43" s="247" t="str">
        <f t="shared" ref="M43:M74" si="7">IFERROR(IF(I43="○",ROUNDDOWN(ROUNDDOWN(J43,0)*L43,0),""), "金額未入力")</f>
        <v/>
      </c>
      <c r="N43" s="213"/>
      <c r="O43" s="214"/>
      <c r="P43" s="214"/>
      <c r="Q43" s="178"/>
      <c r="R43" s="178"/>
      <c r="S43" s="181"/>
      <c r="T43" s="47"/>
      <c r="U43" s="1042" t="str">
        <f t="shared" si="2"/>
        <v/>
      </c>
      <c r="V43" s="1042"/>
      <c r="W43" s="1042"/>
      <c r="X43" s="1042"/>
      <c r="Y43" s="1042"/>
      <c r="Z43" s="1042"/>
      <c r="AA43" s="1042"/>
      <c r="AB43" s="1042"/>
      <c r="AC43" s="1042"/>
      <c r="AD43" s="1042"/>
      <c r="AE43" s="1042"/>
      <c r="AG43" s="565" t="str">
        <f t="shared" si="3"/>
        <v/>
      </c>
      <c r="AH43" s="254" t="str">
        <f t="shared" si="4"/>
        <v>×</v>
      </c>
      <c r="AI43" s="242" t="str">
        <f t="shared" si="5"/>
        <v/>
      </c>
      <c r="AJ43" s="243" t="str">
        <f t="shared" ref="AJ43:AJ74" si="8">IF(R43="○", F43, "")</f>
        <v/>
      </c>
    </row>
    <row r="44" spans="1:36" ht="36.75" customHeight="1">
      <c r="A44" s="244">
        <f t="shared" si="6"/>
        <v>34</v>
      </c>
      <c r="B44" s="245" t="str">
        <f>IF(基本情報入力シート!B72="","",基本情報入力シート!B72)</f>
        <v/>
      </c>
      <c r="C44" s="246" t="str">
        <f>IF(基本情報入力シート!L72="","",基本情報入力シート!L72)</f>
        <v/>
      </c>
      <c r="D44" s="246" t="str">
        <f>IF(基本情報入力シート!Q72="","",基本情報入力シート!Q72)</f>
        <v/>
      </c>
      <c r="E44" s="246" t="str">
        <f>IF(基本情報入力シート!V72="","",基本情報入力シート!V72)</f>
        <v/>
      </c>
      <c r="F44" s="246" t="str">
        <f>IF(基本情報入力シート!W72="","",基本情報入力シート!W72)</f>
        <v/>
      </c>
      <c r="G44" s="246" t="str">
        <f>IF(基本情報入力シート!X72="","",基本情報入力シート!X72)</f>
        <v/>
      </c>
      <c r="H44" s="239" t="str">
        <f>IF(基本情報入力シート!Z72="","",基本情報入力シート!Z72)</f>
        <v/>
      </c>
      <c r="I44" s="240" t="str">
        <f>IF(基本情報入力シート!AD72&lt;&gt;"", 基本情報入力シート!AD72, "")</f>
        <v/>
      </c>
      <c r="J44" s="42" t="str">
        <f>IF(基本情報入力シート!AA72="","",基本情報入力シート!AA72)</f>
        <v/>
      </c>
      <c r="K44" s="45"/>
      <c r="L44" s="44" t="str">
        <f>IF(G44="","",VLOOKUP(G44,【参考】数式用!$A$3:$C$48,3,FALSE))</f>
        <v/>
      </c>
      <c r="M44" s="247" t="str">
        <f t="shared" si="7"/>
        <v/>
      </c>
      <c r="N44" s="213"/>
      <c r="O44" s="214"/>
      <c r="P44" s="214"/>
      <c r="Q44" s="178"/>
      <c r="R44" s="178"/>
      <c r="S44" s="181"/>
      <c r="T44" s="47"/>
      <c r="U44" s="1042" t="str">
        <f t="shared" si="2"/>
        <v/>
      </c>
      <c r="V44" s="1042"/>
      <c r="W44" s="1042"/>
      <c r="X44" s="1042"/>
      <c r="Y44" s="1042"/>
      <c r="Z44" s="1042"/>
      <c r="AA44" s="1042"/>
      <c r="AB44" s="1042"/>
      <c r="AC44" s="1042"/>
      <c r="AD44" s="1042"/>
      <c r="AE44" s="1042"/>
      <c r="AG44" s="565" t="str">
        <f t="shared" si="3"/>
        <v/>
      </c>
      <c r="AH44" s="254" t="str">
        <f t="shared" si="4"/>
        <v>×</v>
      </c>
      <c r="AI44" s="242" t="str">
        <f t="shared" si="5"/>
        <v/>
      </c>
      <c r="AJ44" s="243" t="str">
        <f t="shared" si="8"/>
        <v/>
      </c>
    </row>
    <row r="45" spans="1:36" ht="36.75" customHeight="1">
      <c r="A45" s="244">
        <f t="shared" si="6"/>
        <v>35</v>
      </c>
      <c r="B45" s="245" t="str">
        <f>IF(基本情報入力シート!B73="","",基本情報入力シート!B73)</f>
        <v/>
      </c>
      <c r="C45" s="246" t="str">
        <f>IF(基本情報入力シート!L73="","",基本情報入力シート!L73)</f>
        <v/>
      </c>
      <c r="D45" s="246" t="str">
        <f>IF(基本情報入力シート!Q73="","",基本情報入力シート!Q73)</f>
        <v/>
      </c>
      <c r="E45" s="246" t="str">
        <f>IF(基本情報入力シート!V73="","",基本情報入力シート!V73)</f>
        <v/>
      </c>
      <c r="F45" s="246" t="str">
        <f>IF(基本情報入力シート!W73="","",基本情報入力シート!W73)</f>
        <v/>
      </c>
      <c r="G45" s="246" t="str">
        <f>IF(基本情報入力シート!X73="","",基本情報入力シート!X73)</f>
        <v/>
      </c>
      <c r="H45" s="239" t="str">
        <f>IF(基本情報入力シート!Z73="","",基本情報入力シート!Z73)</f>
        <v/>
      </c>
      <c r="I45" s="240" t="str">
        <f>IF(基本情報入力シート!AD73&lt;&gt;"", 基本情報入力シート!AD73, "")</f>
        <v/>
      </c>
      <c r="J45" s="42" t="str">
        <f>IF(基本情報入力シート!AA73="","",基本情報入力シート!AA73)</f>
        <v/>
      </c>
      <c r="K45" s="45"/>
      <c r="L45" s="44" t="str">
        <f>IF(G45="","",VLOOKUP(G45,【参考】数式用!$A$3:$C$48,3,FALSE))</f>
        <v/>
      </c>
      <c r="M45" s="247" t="str">
        <f t="shared" si="7"/>
        <v/>
      </c>
      <c r="N45" s="213"/>
      <c r="O45" s="214"/>
      <c r="P45" s="214"/>
      <c r="Q45" s="178"/>
      <c r="R45" s="178"/>
      <c r="S45" s="181"/>
      <c r="T45" s="47"/>
      <c r="U45" s="1042" t="str">
        <f t="shared" si="2"/>
        <v/>
      </c>
      <c r="V45" s="1042"/>
      <c r="W45" s="1042"/>
      <c r="X45" s="1042"/>
      <c r="Y45" s="1042"/>
      <c r="Z45" s="1042"/>
      <c r="AA45" s="1042"/>
      <c r="AB45" s="1042"/>
      <c r="AC45" s="1042"/>
      <c r="AD45" s="1042"/>
      <c r="AE45" s="1042"/>
      <c r="AG45" s="565" t="str">
        <f t="shared" si="3"/>
        <v/>
      </c>
      <c r="AH45" s="254" t="str">
        <f t="shared" si="4"/>
        <v>×</v>
      </c>
      <c r="AI45" s="242" t="str">
        <f t="shared" si="5"/>
        <v/>
      </c>
      <c r="AJ45" s="243" t="str">
        <f t="shared" si="8"/>
        <v/>
      </c>
    </row>
    <row r="46" spans="1:36" ht="36.75" customHeight="1">
      <c r="A46" s="244">
        <f t="shared" si="6"/>
        <v>36</v>
      </c>
      <c r="B46" s="245" t="str">
        <f>IF(基本情報入力シート!B74="","",基本情報入力シート!B74)</f>
        <v/>
      </c>
      <c r="C46" s="246" t="str">
        <f>IF(基本情報入力シート!L74="","",基本情報入力シート!L74)</f>
        <v/>
      </c>
      <c r="D46" s="246" t="str">
        <f>IF(基本情報入力シート!Q74="","",基本情報入力シート!Q74)</f>
        <v/>
      </c>
      <c r="E46" s="246" t="str">
        <f>IF(基本情報入力シート!V74="","",基本情報入力シート!V74)</f>
        <v/>
      </c>
      <c r="F46" s="246" t="str">
        <f>IF(基本情報入力シート!W74="","",基本情報入力シート!W74)</f>
        <v/>
      </c>
      <c r="G46" s="246" t="str">
        <f>IF(基本情報入力シート!X74="","",基本情報入力シート!X74)</f>
        <v/>
      </c>
      <c r="H46" s="239" t="str">
        <f>IF(基本情報入力シート!Z74="","",基本情報入力シート!Z74)</f>
        <v/>
      </c>
      <c r="I46" s="240" t="str">
        <f>IF(基本情報入力シート!AD74&lt;&gt;"", 基本情報入力シート!AD74, "")</f>
        <v/>
      </c>
      <c r="J46" s="42" t="str">
        <f>IF(基本情報入力シート!AA74="","",基本情報入力シート!AA74)</f>
        <v/>
      </c>
      <c r="K46" s="45"/>
      <c r="L46" s="44" t="str">
        <f>IF(G46="","",VLOOKUP(G46,【参考】数式用!$A$3:$C$48,3,FALSE))</f>
        <v/>
      </c>
      <c r="M46" s="247" t="str">
        <f t="shared" si="7"/>
        <v/>
      </c>
      <c r="N46" s="213"/>
      <c r="O46" s="214"/>
      <c r="P46" s="214"/>
      <c r="Q46" s="178"/>
      <c r="R46" s="178"/>
      <c r="S46" s="181"/>
      <c r="T46" s="47"/>
      <c r="U46" s="1042" t="str">
        <f t="shared" si="2"/>
        <v/>
      </c>
      <c r="V46" s="1042"/>
      <c r="W46" s="1042"/>
      <c r="X46" s="1042"/>
      <c r="Y46" s="1042"/>
      <c r="Z46" s="1042"/>
      <c r="AA46" s="1042"/>
      <c r="AB46" s="1042"/>
      <c r="AC46" s="1042"/>
      <c r="AD46" s="1042"/>
      <c r="AE46" s="1042"/>
      <c r="AG46" s="565" t="str">
        <f t="shared" si="3"/>
        <v/>
      </c>
      <c r="AH46" s="254" t="str">
        <f t="shared" si="4"/>
        <v>×</v>
      </c>
      <c r="AI46" s="242" t="str">
        <f t="shared" si="5"/>
        <v/>
      </c>
      <c r="AJ46" s="243" t="str">
        <f t="shared" si="8"/>
        <v/>
      </c>
    </row>
    <row r="47" spans="1:36" ht="36.75" customHeight="1">
      <c r="A47" s="244">
        <f t="shared" si="6"/>
        <v>37</v>
      </c>
      <c r="B47" s="245" t="str">
        <f>IF(基本情報入力シート!B75="","",基本情報入力シート!B75)</f>
        <v/>
      </c>
      <c r="C47" s="246" t="str">
        <f>IF(基本情報入力シート!L75="","",基本情報入力シート!L75)</f>
        <v/>
      </c>
      <c r="D47" s="246" t="str">
        <f>IF(基本情報入力シート!Q75="","",基本情報入力シート!Q75)</f>
        <v/>
      </c>
      <c r="E47" s="246" t="str">
        <f>IF(基本情報入力シート!V75="","",基本情報入力シート!V75)</f>
        <v/>
      </c>
      <c r="F47" s="246" t="str">
        <f>IF(基本情報入力シート!W75="","",基本情報入力シート!W75)</f>
        <v/>
      </c>
      <c r="G47" s="246" t="str">
        <f>IF(基本情報入力シート!X75="","",基本情報入力シート!X75)</f>
        <v/>
      </c>
      <c r="H47" s="239" t="str">
        <f>IF(基本情報入力シート!Z75="","",基本情報入力シート!Z75)</f>
        <v/>
      </c>
      <c r="I47" s="240" t="str">
        <f>IF(基本情報入力シート!AD75&lt;&gt;"", 基本情報入力シート!AD75, "")</f>
        <v/>
      </c>
      <c r="J47" s="42" t="str">
        <f>IF(基本情報入力シート!AA75="","",基本情報入力シート!AA75)</f>
        <v/>
      </c>
      <c r="K47" s="45"/>
      <c r="L47" s="44" t="str">
        <f>IF(G47="","",VLOOKUP(G47,【参考】数式用!$A$3:$C$48,3,FALSE))</f>
        <v/>
      </c>
      <c r="M47" s="247" t="str">
        <f t="shared" si="7"/>
        <v/>
      </c>
      <c r="N47" s="213"/>
      <c r="O47" s="214"/>
      <c r="P47" s="214"/>
      <c r="Q47" s="178"/>
      <c r="R47" s="178"/>
      <c r="S47" s="181"/>
      <c r="T47" s="47"/>
      <c r="U47" s="1042" t="str">
        <f t="shared" si="2"/>
        <v/>
      </c>
      <c r="V47" s="1042"/>
      <c r="W47" s="1042"/>
      <c r="X47" s="1042"/>
      <c r="Y47" s="1042"/>
      <c r="Z47" s="1042"/>
      <c r="AA47" s="1042"/>
      <c r="AB47" s="1042"/>
      <c r="AC47" s="1042"/>
      <c r="AD47" s="1042"/>
      <c r="AE47" s="1042"/>
      <c r="AG47" s="565" t="str">
        <f t="shared" si="3"/>
        <v/>
      </c>
      <c r="AH47" s="254" t="str">
        <f t="shared" si="4"/>
        <v>×</v>
      </c>
      <c r="AI47" s="242" t="str">
        <f t="shared" si="5"/>
        <v/>
      </c>
      <c r="AJ47" s="243" t="str">
        <f t="shared" si="8"/>
        <v/>
      </c>
    </row>
    <row r="48" spans="1:36" ht="36.75" customHeight="1">
      <c r="A48" s="244">
        <f t="shared" si="6"/>
        <v>38</v>
      </c>
      <c r="B48" s="245" t="str">
        <f>IF(基本情報入力シート!B76="","",基本情報入力シート!B76)</f>
        <v/>
      </c>
      <c r="C48" s="246" t="str">
        <f>IF(基本情報入力シート!L76="","",基本情報入力シート!L76)</f>
        <v/>
      </c>
      <c r="D48" s="246" t="str">
        <f>IF(基本情報入力シート!Q76="","",基本情報入力シート!Q76)</f>
        <v/>
      </c>
      <c r="E48" s="246" t="str">
        <f>IF(基本情報入力シート!V76="","",基本情報入力シート!V76)</f>
        <v/>
      </c>
      <c r="F48" s="246" t="str">
        <f>IF(基本情報入力シート!W76="","",基本情報入力シート!W76)</f>
        <v/>
      </c>
      <c r="G48" s="246" t="str">
        <f>IF(基本情報入力シート!X76="","",基本情報入力シート!X76)</f>
        <v/>
      </c>
      <c r="H48" s="239" t="str">
        <f>IF(基本情報入力シート!Z76="","",基本情報入力シート!Z76)</f>
        <v/>
      </c>
      <c r="I48" s="240" t="str">
        <f>IF(基本情報入力シート!AD76&lt;&gt;"", 基本情報入力シート!AD76, "")</f>
        <v/>
      </c>
      <c r="J48" s="42" t="str">
        <f>IF(基本情報入力シート!AA76="","",基本情報入力シート!AA76)</f>
        <v/>
      </c>
      <c r="K48" s="45"/>
      <c r="L48" s="44" t="str">
        <f>IF(G48="","",VLOOKUP(G48,【参考】数式用!$A$3:$C$48,3,FALSE))</f>
        <v/>
      </c>
      <c r="M48" s="247" t="str">
        <f t="shared" si="7"/>
        <v/>
      </c>
      <c r="N48" s="213"/>
      <c r="O48" s="214"/>
      <c r="P48" s="214"/>
      <c r="Q48" s="178"/>
      <c r="R48" s="178"/>
      <c r="S48" s="181"/>
      <c r="T48" s="47"/>
      <c r="U48" s="1042" t="str">
        <f t="shared" si="2"/>
        <v/>
      </c>
      <c r="V48" s="1042"/>
      <c r="W48" s="1042"/>
      <c r="X48" s="1042"/>
      <c r="Y48" s="1042"/>
      <c r="Z48" s="1042"/>
      <c r="AA48" s="1042"/>
      <c r="AB48" s="1042"/>
      <c r="AC48" s="1042"/>
      <c r="AD48" s="1042"/>
      <c r="AE48" s="1042"/>
      <c r="AG48" s="565" t="str">
        <f t="shared" si="3"/>
        <v/>
      </c>
      <c r="AH48" s="254" t="str">
        <f t="shared" si="4"/>
        <v>×</v>
      </c>
      <c r="AI48" s="242" t="str">
        <f t="shared" si="5"/>
        <v/>
      </c>
      <c r="AJ48" s="243" t="str">
        <f t="shared" si="8"/>
        <v/>
      </c>
    </row>
    <row r="49" spans="1:36" ht="36.75" customHeight="1">
      <c r="A49" s="244">
        <f t="shared" si="6"/>
        <v>39</v>
      </c>
      <c r="B49" s="245" t="str">
        <f>IF(基本情報入力シート!B77="","",基本情報入力シート!B77)</f>
        <v/>
      </c>
      <c r="C49" s="246" t="str">
        <f>IF(基本情報入力シート!L77="","",基本情報入力シート!L77)</f>
        <v/>
      </c>
      <c r="D49" s="246" t="str">
        <f>IF(基本情報入力シート!Q77="","",基本情報入力シート!Q77)</f>
        <v/>
      </c>
      <c r="E49" s="246" t="str">
        <f>IF(基本情報入力シート!V77="","",基本情報入力シート!V77)</f>
        <v/>
      </c>
      <c r="F49" s="246" t="str">
        <f>IF(基本情報入力シート!W77="","",基本情報入力シート!W77)</f>
        <v/>
      </c>
      <c r="G49" s="246" t="str">
        <f>IF(基本情報入力シート!X77="","",基本情報入力シート!X77)</f>
        <v/>
      </c>
      <c r="H49" s="239" t="str">
        <f>IF(基本情報入力シート!Z77="","",基本情報入力シート!Z77)</f>
        <v/>
      </c>
      <c r="I49" s="240" t="str">
        <f>IF(基本情報入力シート!AD77&lt;&gt;"", 基本情報入力シート!AD77, "")</f>
        <v/>
      </c>
      <c r="J49" s="42" t="str">
        <f>IF(基本情報入力シート!AA77="","",基本情報入力シート!AA77)</f>
        <v/>
      </c>
      <c r="K49" s="45"/>
      <c r="L49" s="44" t="str">
        <f>IF(G49="","",VLOOKUP(G49,【参考】数式用!$A$3:$C$48,3,FALSE))</f>
        <v/>
      </c>
      <c r="M49" s="247" t="str">
        <f t="shared" si="7"/>
        <v/>
      </c>
      <c r="N49" s="213"/>
      <c r="O49" s="214"/>
      <c r="P49" s="214"/>
      <c r="Q49" s="178"/>
      <c r="R49" s="178"/>
      <c r="S49" s="181"/>
      <c r="T49" s="47"/>
      <c r="U49" s="1042" t="str">
        <f t="shared" si="2"/>
        <v/>
      </c>
      <c r="V49" s="1042"/>
      <c r="W49" s="1042"/>
      <c r="X49" s="1042"/>
      <c r="Y49" s="1042"/>
      <c r="Z49" s="1042"/>
      <c r="AA49" s="1042"/>
      <c r="AB49" s="1042"/>
      <c r="AC49" s="1042"/>
      <c r="AD49" s="1042"/>
      <c r="AE49" s="1042"/>
      <c r="AG49" s="565" t="str">
        <f t="shared" si="3"/>
        <v/>
      </c>
      <c r="AH49" s="254" t="str">
        <f t="shared" si="4"/>
        <v>×</v>
      </c>
      <c r="AI49" s="242" t="str">
        <f t="shared" si="5"/>
        <v/>
      </c>
      <c r="AJ49" s="243" t="str">
        <f t="shared" si="8"/>
        <v/>
      </c>
    </row>
    <row r="50" spans="1:36" ht="36.75" customHeight="1">
      <c r="A50" s="244">
        <f t="shared" si="6"/>
        <v>40</v>
      </c>
      <c r="B50" s="245" t="str">
        <f>IF(基本情報入力シート!B78="","",基本情報入力シート!B78)</f>
        <v/>
      </c>
      <c r="C50" s="246" t="str">
        <f>IF(基本情報入力シート!L78="","",基本情報入力シート!L78)</f>
        <v/>
      </c>
      <c r="D50" s="246" t="str">
        <f>IF(基本情報入力シート!Q78="","",基本情報入力シート!Q78)</f>
        <v/>
      </c>
      <c r="E50" s="246" t="str">
        <f>IF(基本情報入力シート!V78="","",基本情報入力シート!V78)</f>
        <v/>
      </c>
      <c r="F50" s="246" t="str">
        <f>IF(基本情報入力シート!W78="","",基本情報入力シート!W78)</f>
        <v/>
      </c>
      <c r="G50" s="246" t="str">
        <f>IF(基本情報入力シート!X78="","",基本情報入力シート!X78)</f>
        <v/>
      </c>
      <c r="H50" s="239" t="str">
        <f>IF(基本情報入力シート!Z78="","",基本情報入力シート!Z78)</f>
        <v/>
      </c>
      <c r="I50" s="240" t="str">
        <f>IF(基本情報入力シート!AD78&lt;&gt;"", 基本情報入力シート!AD78, "")</f>
        <v/>
      </c>
      <c r="J50" s="42" t="str">
        <f>IF(基本情報入力シート!AA78="","",基本情報入力シート!AA78)</f>
        <v/>
      </c>
      <c r="K50" s="45"/>
      <c r="L50" s="44" t="str">
        <f>IF(G50="","",VLOOKUP(G50,【参考】数式用!$A$3:$C$48,3,FALSE))</f>
        <v/>
      </c>
      <c r="M50" s="247" t="str">
        <f t="shared" si="7"/>
        <v/>
      </c>
      <c r="N50" s="213"/>
      <c r="O50" s="214"/>
      <c r="P50" s="214"/>
      <c r="Q50" s="178"/>
      <c r="R50" s="178"/>
      <c r="S50" s="181"/>
      <c r="T50" s="47"/>
      <c r="U50" s="1042" t="str">
        <f t="shared" si="2"/>
        <v/>
      </c>
      <c r="V50" s="1042"/>
      <c r="W50" s="1042"/>
      <c r="X50" s="1042"/>
      <c r="Y50" s="1042"/>
      <c r="Z50" s="1042"/>
      <c r="AA50" s="1042"/>
      <c r="AB50" s="1042"/>
      <c r="AC50" s="1042"/>
      <c r="AD50" s="1042"/>
      <c r="AE50" s="1042"/>
      <c r="AG50" s="565" t="str">
        <f t="shared" si="3"/>
        <v/>
      </c>
      <c r="AH50" s="254" t="str">
        <f t="shared" si="4"/>
        <v>×</v>
      </c>
      <c r="AI50" s="242" t="str">
        <f t="shared" si="5"/>
        <v/>
      </c>
      <c r="AJ50" s="243" t="str">
        <f t="shared" si="8"/>
        <v/>
      </c>
    </row>
    <row r="51" spans="1:36" ht="36.75" customHeight="1">
      <c r="A51" s="244">
        <f t="shared" si="6"/>
        <v>41</v>
      </c>
      <c r="B51" s="245" t="str">
        <f>IF(基本情報入力シート!B79="","",基本情報入力シート!B79)</f>
        <v/>
      </c>
      <c r="C51" s="246" t="str">
        <f>IF(基本情報入力シート!L79="","",基本情報入力シート!L79)</f>
        <v/>
      </c>
      <c r="D51" s="246" t="str">
        <f>IF(基本情報入力シート!Q79="","",基本情報入力シート!Q79)</f>
        <v/>
      </c>
      <c r="E51" s="246" t="str">
        <f>IF(基本情報入力シート!V79="","",基本情報入力シート!V79)</f>
        <v/>
      </c>
      <c r="F51" s="246" t="str">
        <f>IF(基本情報入力シート!W79="","",基本情報入力シート!W79)</f>
        <v/>
      </c>
      <c r="G51" s="246" t="str">
        <f>IF(基本情報入力シート!X79="","",基本情報入力シート!X79)</f>
        <v/>
      </c>
      <c r="H51" s="239" t="str">
        <f>IF(基本情報入力シート!Z79="","",基本情報入力シート!Z79)</f>
        <v/>
      </c>
      <c r="I51" s="240" t="str">
        <f>IF(基本情報入力シート!AD79&lt;&gt;"", 基本情報入力シート!AD79, "")</f>
        <v/>
      </c>
      <c r="J51" s="42" t="str">
        <f>IF(基本情報入力シート!AA79="","",基本情報入力シート!AA79)</f>
        <v/>
      </c>
      <c r="K51" s="45"/>
      <c r="L51" s="44" t="str">
        <f>IF(G51="","",VLOOKUP(G51,【参考】数式用!$A$3:$C$48,3,FALSE))</f>
        <v/>
      </c>
      <c r="M51" s="247" t="str">
        <f t="shared" si="7"/>
        <v/>
      </c>
      <c r="N51" s="213"/>
      <c r="O51" s="214"/>
      <c r="P51" s="214"/>
      <c r="Q51" s="178"/>
      <c r="R51" s="178"/>
      <c r="S51" s="181"/>
      <c r="T51" s="47"/>
      <c r="U51" s="1042" t="str">
        <f t="shared" si="2"/>
        <v/>
      </c>
      <c r="V51" s="1042"/>
      <c r="W51" s="1042"/>
      <c r="X51" s="1042"/>
      <c r="Y51" s="1042"/>
      <c r="Z51" s="1042"/>
      <c r="AA51" s="1042"/>
      <c r="AB51" s="1042"/>
      <c r="AC51" s="1042"/>
      <c r="AD51" s="1042"/>
      <c r="AE51" s="1042"/>
      <c r="AG51" s="565" t="str">
        <f t="shared" si="3"/>
        <v/>
      </c>
      <c r="AH51" s="254" t="str">
        <f t="shared" si="4"/>
        <v>×</v>
      </c>
      <c r="AI51" s="242" t="str">
        <f t="shared" si="5"/>
        <v/>
      </c>
      <c r="AJ51" s="243" t="str">
        <f t="shared" si="8"/>
        <v/>
      </c>
    </row>
    <row r="52" spans="1:36" ht="36.75" customHeight="1">
      <c r="A52" s="244">
        <f t="shared" si="6"/>
        <v>42</v>
      </c>
      <c r="B52" s="245" t="str">
        <f>IF(基本情報入力シート!B80="","",基本情報入力シート!B80)</f>
        <v/>
      </c>
      <c r="C52" s="246" t="str">
        <f>IF(基本情報入力シート!L80="","",基本情報入力シート!L80)</f>
        <v/>
      </c>
      <c r="D52" s="246" t="str">
        <f>IF(基本情報入力シート!Q80="","",基本情報入力シート!Q80)</f>
        <v/>
      </c>
      <c r="E52" s="246" t="str">
        <f>IF(基本情報入力シート!V80="","",基本情報入力シート!V80)</f>
        <v/>
      </c>
      <c r="F52" s="246" t="str">
        <f>IF(基本情報入力シート!W80="","",基本情報入力シート!W80)</f>
        <v/>
      </c>
      <c r="G52" s="246" t="str">
        <f>IF(基本情報入力シート!X80="","",基本情報入力シート!X80)</f>
        <v/>
      </c>
      <c r="H52" s="239" t="str">
        <f>IF(基本情報入力シート!Z80="","",基本情報入力シート!Z80)</f>
        <v/>
      </c>
      <c r="I52" s="240" t="str">
        <f>IF(基本情報入力シート!AD80&lt;&gt;"", 基本情報入力シート!AD80, "")</f>
        <v/>
      </c>
      <c r="J52" s="42" t="str">
        <f>IF(基本情報入力シート!AA80="","",基本情報入力シート!AA80)</f>
        <v/>
      </c>
      <c r="K52" s="45"/>
      <c r="L52" s="44" t="str">
        <f>IF(G52="","",VLOOKUP(G52,【参考】数式用!$A$3:$C$48,3,FALSE))</f>
        <v/>
      </c>
      <c r="M52" s="247" t="str">
        <f t="shared" si="7"/>
        <v/>
      </c>
      <c r="N52" s="213"/>
      <c r="O52" s="214"/>
      <c r="P52" s="214"/>
      <c r="Q52" s="178"/>
      <c r="R52" s="178"/>
      <c r="S52" s="181"/>
      <c r="T52" s="47"/>
      <c r="U52" s="1042" t="str">
        <f t="shared" si="2"/>
        <v/>
      </c>
      <c r="V52" s="1042"/>
      <c r="W52" s="1042"/>
      <c r="X52" s="1042"/>
      <c r="Y52" s="1042"/>
      <c r="Z52" s="1042"/>
      <c r="AA52" s="1042"/>
      <c r="AB52" s="1042"/>
      <c r="AC52" s="1042"/>
      <c r="AD52" s="1042"/>
      <c r="AE52" s="1042"/>
      <c r="AG52" s="565" t="str">
        <f t="shared" si="3"/>
        <v/>
      </c>
      <c r="AH52" s="254" t="str">
        <f t="shared" si="4"/>
        <v>×</v>
      </c>
      <c r="AI52" s="242" t="str">
        <f t="shared" si="5"/>
        <v/>
      </c>
      <c r="AJ52" s="243" t="str">
        <f t="shared" si="8"/>
        <v/>
      </c>
    </row>
    <row r="53" spans="1:36" ht="36.75" customHeight="1">
      <c r="A53" s="244">
        <f t="shared" si="6"/>
        <v>43</v>
      </c>
      <c r="B53" s="245" t="str">
        <f>IF(基本情報入力シート!B81="","",基本情報入力シート!B81)</f>
        <v/>
      </c>
      <c r="C53" s="246" t="str">
        <f>IF(基本情報入力シート!L81="","",基本情報入力シート!L81)</f>
        <v/>
      </c>
      <c r="D53" s="246" t="str">
        <f>IF(基本情報入力シート!Q81="","",基本情報入力シート!Q81)</f>
        <v/>
      </c>
      <c r="E53" s="246" t="str">
        <f>IF(基本情報入力シート!V81="","",基本情報入力シート!V81)</f>
        <v/>
      </c>
      <c r="F53" s="246" t="str">
        <f>IF(基本情報入力シート!W81="","",基本情報入力シート!W81)</f>
        <v/>
      </c>
      <c r="G53" s="246" t="str">
        <f>IF(基本情報入力シート!X81="","",基本情報入力シート!X81)</f>
        <v/>
      </c>
      <c r="H53" s="239" t="str">
        <f>IF(基本情報入力シート!Z81="","",基本情報入力シート!Z81)</f>
        <v/>
      </c>
      <c r="I53" s="240" t="str">
        <f>IF(基本情報入力シート!AD81&lt;&gt;"", 基本情報入力シート!AD81, "")</f>
        <v/>
      </c>
      <c r="J53" s="42" t="str">
        <f>IF(基本情報入力シート!AA81="","",基本情報入力シート!AA81)</f>
        <v/>
      </c>
      <c r="K53" s="45"/>
      <c r="L53" s="44" t="str">
        <f>IF(G53="","",VLOOKUP(G53,【参考】数式用!$A$3:$C$48,3,FALSE))</f>
        <v/>
      </c>
      <c r="M53" s="247" t="str">
        <f t="shared" si="7"/>
        <v/>
      </c>
      <c r="N53" s="213"/>
      <c r="O53" s="214"/>
      <c r="P53" s="214"/>
      <c r="Q53" s="178"/>
      <c r="R53" s="178"/>
      <c r="S53" s="181"/>
      <c r="T53" s="47"/>
      <c r="U53" s="1042" t="str">
        <f t="shared" si="2"/>
        <v/>
      </c>
      <c r="V53" s="1042"/>
      <c r="W53" s="1042"/>
      <c r="X53" s="1042"/>
      <c r="Y53" s="1042"/>
      <c r="Z53" s="1042"/>
      <c r="AA53" s="1042"/>
      <c r="AB53" s="1042"/>
      <c r="AC53" s="1042"/>
      <c r="AD53" s="1042"/>
      <c r="AE53" s="1042"/>
      <c r="AG53" s="565" t="str">
        <f t="shared" si="3"/>
        <v/>
      </c>
      <c r="AH53" s="254" t="str">
        <f t="shared" si="4"/>
        <v>×</v>
      </c>
      <c r="AI53" s="242" t="str">
        <f t="shared" si="5"/>
        <v/>
      </c>
      <c r="AJ53" s="243" t="str">
        <f t="shared" si="8"/>
        <v/>
      </c>
    </row>
    <row r="54" spans="1:36" ht="36.75" customHeight="1">
      <c r="A54" s="244">
        <f t="shared" si="6"/>
        <v>44</v>
      </c>
      <c r="B54" s="245" t="str">
        <f>IF(基本情報入力シート!B82="","",基本情報入力シート!B82)</f>
        <v/>
      </c>
      <c r="C54" s="246" t="str">
        <f>IF(基本情報入力シート!L82="","",基本情報入力シート!L82)</f>
        <v/>
      </c>
      <c r="D54" s="246" t="str">
        <f>IF(基本情報入力シート!Q82="","",基本情報入力シート!Q82)</f>
        <v/>
      </c>
      <c r="E54" s="246" t="str">
        <f>IF(基本情報入力シート!V82="","",基本情報入力シート!V82)</f>
        <v/>
      </c>
      <c r="F54" s="246" t="str">
        <f>IF(基本情報入力シート!W82="","",基本情報入力シート!W82)</f>
        <v/>
      </c>
      <c r="G54" s="246" t="str">
        <f>IF(基本情報入力シート!X82="","",基本情報入力シート!X82)</f>
        <v/>
      </c>
      <c r="H54" s="239" t="str">
        <f>IF(基本情報入力シート!Z82="","",基本情報入力シート!Z82)</f>
        <v/>
      </c>
      <c r="I54" s="240" t="str">
        <f>IF(基本情報入力シート!AD82&lt;&gt;"", 基本情報入力シート!AD82, "")</f>
        <v/>
      </c>
      <c r="J54" s="42" t="str">
        <f>IF(基本情報入力シート!AA82="","",基本情報入力シート!AA82)</f>
        <v/>
      </c>
      <c r="K54" s="45"/>
      <c r="L54" s="44" t="str">
        <f>IF(G54="","",VLOOKUP(G54,【参考】数式用!$A$3:$C$48,3,FALSE))</f>
        <v/>
      </c>
      <c r="M54" s="247" t="str">
        <f t="shared" si="7"/>
        <v/>
      </c>
      <c r="N54" s="213"/>
      <c r="O54" s="214"/>
      <c r="P54" s="214"/>
      <c r="Q54" s="178"/>
      <c r="R54" s="178"/>
      <c r="S54" s="181"/>
      <c r="T54" s="47"/>
      <c r="U54" s="1042" t="str">
        <f t="shared" si="2"/>
        <v/>
      </c>
      <c r="V54" s="1042"/>
      <c r="W54" s="1042"/>
      <c r="X54" s="1042"/>
      <c r="Y54" s="1042"/>
      <c r="Z54" s="1042"/>
      <c r="AA54" s="1042"/>
      <c r="AB54" s="1042"/>
      <c r="AC54" s="1042"/>
      <c r="AD54" s="1042"/>
      <c r="AE54" s="1042"/>
      <c r="AG54" s="565" t="str">
        <f t="shared" si="3"/>
        <v/>
      </c>
      <c r="AH54" s="254" t="str">
        <f t="shared" si="4"/>
        <v>×</v>
      </c>
      <c r="AI54" s="242" t="str">
        <f t="shared" si="5"/>
        <v/>
      </c>
      <c r="AJ54" s="243" t="str">
        <f t="shared" si="8"/>
        <v/>
      </c>
    </row>
    <row r="55" spans="1:36" ht="36.75" customHeight="1">
      <c r="A55" s="244">
        <f t="shared" si="6"/>
        <v>45</v>
      </c>
      <c r="B55" s="245" t="str">
        <f>IF(基本情報入力シート!B83="","",基本情報入力シート!B83)</f>
        <v/>
      </c>
      <c r="C55" s="246" t="str">
        <f>IF(基本情報入力シート!L83="","",基本情報入力シート!L83)</f>
        <v/>
      </c>
      <c r="D55" s="246" t="str">
        <f>IF(基本情報入力シート!Q83="","",基本情報入力シート!Q83)</f>
        <v/>
      </c>
      <c r="E55" s="246" t="str">
        <f>IF(基本情報入力シート!V83="","",基本情報入力シート!V83)</f>
        <v/>
      </c>
      <c r="F55" s="246" t="str">
        <f>IF(基本情報入力シート!W83="","",基本情報入力シート!W83)</f>
        <v/>
      </c>
      <c r="G55" s="246" t="str">
        <f>IF(基本情報入力シート!X83="","",基本情報入力シート!X83)</f>
        <v/>
      </c>
      <c r="H55" s="239" t="str">
        <f>IF(基本情報入力シート!Z83="","",基本情報入力シート!Z83)</f>
        <v/>
      </c>
      <c r="I55" s="240" t="str">
        <f>IF(基本情報入力シート!AD83&lt;&gt;"", 基本情報入力シート!AD83, "")</f>
        <v/>
      </c>
      <c r="J55" s="42" t="str">
        <f>IF(基本情報入力シート!AA83="","",基本情報入力シート!AA83)</f>
        <v/>
      </c>
      <c r="K55" s="45"/>
      <c r="L55" s="44" t="str">
        <f>IF(G55="","",VLOOKUP(G55,【参考】数式用!$A$3:$C$48,3,FALSE))</f>
        <v/>
      </c>
      <c r="M55" s="247" t="str">
        <f t="shared" si="7"/>
        <v/>
      </c>
      <c r="N55" s="213"/>
      <c r="O55" s="214"/>
      <c r="P55" s="214"/>
      <c r="Q55" s="178"/>
      <c r="R55" s="178"/>
      <c r="S55" s="181"/>
      <c r="T55" s="47"/>
      <c r="U55" s="1042" t="str">
        <f t="shared" si="2"/>
        <v/>
      </c>
      <c r="V55" s="1042"/>
      <c r="W55" s="1042"/>
      <c r="X55" s="1042"/>
      <c r="Y55" s="1042"/>
      <c r="Z55" s="1042"/>
      <c r="AA55" s="1042"/>
      <c r="AB55" s="1042"/>
      <c r="AC55" s="1042"/>
      <c r="AD55" s="1042"/>
      <c r="AE55" s="1042"/>
      <c r="AG55" s="565" t="str">
        <f t="shared" si="3"/>
        <v/>
      </c>
      <c r="AH55" s="254" t="str">
        <f t="shared" si="4"/>
        <v>×</v>
      </c>
      <c r="AI55" s="242" t="str">
        <f t="shared" si="5"/>
        <v/>
      </c>
      <c r="AJ55" s="243" t="str">
        <f t="shared" si="8"/>
        <v/>
      </c>
    </row>
    <row r="56" spans="1:36" ht="36.75" customHeight="1">
      <c r="A56" s="244">
        <f t="shared" si="6"/>
        <v>46</v>
      </c>
      <c r="B56" s="245" t="str">
        <f>IF(基本情報入力シート!B84="","",基本情報入力シート!B84)</f>
        <v/>
      </c>
      <c r="C56" s="246" t="str">
        <f>IF(基本情報入力シート!L84="","",基本情報入力シート!L84)</f>
        <v/>
      </c>
      <c r="D56" s="246" t="str">
        <f>IF(基本情報入力シート!Q84="","",基本情報入力シート!Q84)</f>
        <v/>
      </c>
      <c r="E56" s="246" t="str">
        <f>IF(基本情報入力シート!V84="","",基本情報入力シート!V84)</f>
        <v/>
      </c>
      <c r="F56" s="246" t="str">
        <f>IF(基本情報入力シート!W84="","",基本情報入力シート!W84)</f>
        <v/>
      </c>
      <c r="G56" s="246" t="str">
        <f>IF(基本情報入力シート!X84="","",基本情報入力シート!X84)</f>
        <v/>
      </c>
      <c r="H56" s="239" t="str">
        <f>IF(基本情報入力シート!Z84="","",基本情報入力シート!Z84)</f>
        <v/>
      </c>
      <c r="I56" s="240" t="str">
        <f>IF(基本情報入力シート!AD84&lt;&gt;"", 基本情報入力シート!AD84, "")</f>
        <v/>
      </c>
      <c r="J56" s="42" t="str">
        <f>IF(基本情報入力シート!AA84="","",基本情報入力シート!AA84)</f>
        <v/>
      </c>
      <c r="K56" s="45"/>
      <c r="L56" s="44" t="str">
        <f>IF(G56="","",VLOOKUP(G56,【参考】数式用!$A$3:$C$48,3,FALSE))</f>
        <v/>
      </c>
      <c r="M56" s="247" t="str">
        <f t="shared" si="7"/>
        <v/>
      </c>
      <c r="N56" s="213"/>
      <c r="O56" s="214"/>
      <c r="P56" s="214"/>
      <c r="Q56" s="178"/>
      <c r="R56" s="178"/>
      <c r="S56" s="181"/>
      <c r="T56" s="47"/>
      <c r="U56" s="1042" t="str">
        <f t="shared" si="2"/>
        <v/>
      </c>
      <c r="V56" s="1042"/>
      <c r="W56" s="1042"/>
      <c r="X56" s="1042"/>
      <c r="Y56" s="1042"/>
      <c r="Z56" s="1042"/>
      <c r="AA56" s="1042"/>
      <c r="AB56" s="1042"/>
      <c r="AC56" s="1042"/>
      <c r="AD56" s="1042"/>
      <c r="AE56" s="1042"/>
      <c r="AG56" s="565" t="str">
        <f t="shared" si="3"/>
        <v/>
      </c>
      <c r="AH56" s="254" t="str">
        <f t="shared" si="4"/>
        <v>×</v>
      </c>
      <c r="AI56" s="242" t="str">
        <f t="shared" si="5"/>
        <v/>
      </c>
      <c r="AJ56" s="243" t="str">
        <f t="shared" si="8"/>
        <v/>
      </c>
    </row>
    <row r="57" spans="1:36" ht="36.75" customHeight="1">
      <c r="A57" s="244">
        <f t="shared" si="6"/>
        <v>47</v>
      </c>
      <c r="B57" s="245" t="str">
        <f>IF(基本情報入力シート!B85="","",基本情報入力シート!B85)</f>
        <v/>
      </c>
      <c r="C57" s="246" t="str">
        <f>IF(基本情報入力シート!L85="","",基本情報入力シート!L85)</f>
        <v/>
      </c>
      <c r="D57" s="246" t="str">
        <f>IF(基本情報入力シート!Q85="","",基本情報入力シート!Q85)</f>
        <v/>
      </c>
      <c r="E57" s="246" t="str">
        <f>IF(基本情報入力シート!V85="","",基本情報入力シート!V85)</f>
        <v/>
      </c>
      <c r="F57" s="246" t="str">
        <f>IF(基本情報入力シート!W85="","",基本情報入力シート!W85)</f>
        <v/>
      </c>
      <c r="G57" s="246" t="str">
        <f>IF(基本情報入力シート!X85="","",基本情報入力シート!X85)</f>
        <v/>
      </c>
      <c r="H57" s="239" t="str">
        <f>IF(基本情報入力シート!Z85="","",基本情報入力シート!Z85)</f>
        <v/>
      </c>
      <c r="I57" s="240" t="str">
        <f>IF(基本情報入力シート!AD85&lt;&gt;"", 基本情報入力シート!AD85, "")</f>
        <v/>
      </c>
      <c r="J57" s="42" t="str">
        <f>IF(基本情報入力シート!AA85="","",基本情報入力シート!AA85)</f>
        <v/>
      </c>
      <c r="K57" s="45"/>
      <c r="L57" s="44" t="str">
        <f>IF(G57="","",VLOOKUP(G57,【参考】数式用!$A$3:$C$48,3,FALSE))</f>
        <v/>
      </c>
      <c r="M57" s="247" t="str">
        <f t="shared" si="7"/>
        <v/>
      </c>
      <c r="N57" s="213"/>
      <c r="O57" s="214"/>
      <c r="P57" s="214"/>
      <c r="Q57" s="178"/>
      <c r="R57" s="178"/>
      <c r="S57" s="181"/>
      <c r="T57" s="47"/>
      <c r="U57" s="1042" t="str">
        <f t="shared" si="2"/>
        <v/>
      </c>
      <c r="V57" s="1042"/>
      <c r="W57" s="1042"/>
      <c r="X57" s="1042"/>
      <c r="Y57" s="1042"/>
      <c r="Z57" s="1042"/>
      <c r="AA57" s="1042"/>
      <c r="AB57" s="1042"/>
      <c r="AC57" s="1042"/>
      <c r="AD57" s="1042"/>
      <c r="AE57" s="1042"/>
      <c r="AG57" s="565" t="str">
        <f t="shared" si="3"/>
        <v/>
      </c>
      <c r="AH57" s="254" t="str">
        <f t="shared" si="4"/>
        <v>×</v>
      </c>
      <c r="AI57" s="242" t="str">
        <f t="shared" si="5"/>
        <v/>
      </c>
      <c r="AJ57" s="243" t="str">
        <f t="shared" si="8"/>
        <v/>
      </c>
    </row>
    <row r="58" spans="1:36" ht="36.75" customHeight="1">
      <c r="A58" s="244">
        <f t="shared" si="6"/>
        <v>48</v>
      </c>
      <c r="B58" s="245" t="str">
        <f>IF(基本情報入力シート!B86="","",基本情報入力シート!B86)</f>
        <v/>
      </c>
      <c r="C58" s="246" t="str">
        <f>IF(基本情報入力シート!L86="","",基本情報入力シート!L86)</f>
        <v/>
      </c>
      <c r="D58" s="246" t="str">
        <f>IF(基本情報入力シート!Q86="","",基本情報入力シート!Q86)</f>
        <v/>
      </c>
      <c r="E58" s="246" t="str">
        <f>IF(基本情報入力シート!V86="","",基本情報入力シート!V86)</f>
        <v/>
      </c>
      <c r="F58" s="246" t="str">
        <f>IF(基本情報入力シート!W86="","",基本情報入力シート!W86)</f>
        <v/>
      </c>
      <c r="G58" s="246" t="str">
        <f>IF(基本情報入力シート!X86="","",基本情報入力シート!X86)</f>
        <v/>
      </c>
      <c r="H58" s="239" t="str">
        <f>IF(基本情報入力シート!Z86="","",基本情報入力シート!Z86)</f>
        <v/>
      </c>
      <c r="I58" s="240" t="str">
        <f>IF(基本情報入力シート!AD86&lt;&gt;"", 基本情報入力シート!AD86, "")</f>
        <v/>
      </c>
      <c r="J58" s="42" t="str">
        <f>IF(基本情報入力シート!AA86="","",基本情報入力シート!AA86)</f>
        <v/>
      </c>
      <c r="K58" s="45"/>
      <c r="L58" s="44" t="str">
        <f>IF(G58="","",VLOOKUP(G58,【参考】数式用!$A$3:$C$48,3,FALSE))</f>
        <v/>
      </c>
      <c r="M58" s="247" t="str">
        <f t="shared" si="7"/>
        <v/>
      </c>
      <c r="N58" s="215"/>
      <c r="O58" s="214"/>
      <c r="P58" s="214"/>
      <c r="Q58" s="178"/>
      <c r="R58" s="178"/>
      <c r="S58" s="181"/>
      <c r="T58" s="47"/>
      <c r="U58" s="1042" t="str">
        <f t="shared" si="2"/>
        <v/>
      </c>
      <c r="V58" s="1042"/>
      <c r="W58" s="1042"/>
      <c r="X58" s="1042"/>
      <c r="Y58" s="1042"/>
      <c r="Z58" s="1042"/>
      <c r="AA58" s="1042"/>
      <c r="AB58" s="1042"/>
      <c r="AC58" s="1042"/>
      <c r="AD58" s="1042"/>
      <c r="AE58" s="1042"/>
      <c r="AG58" s="565" t="str">
        <f t="shared" si="3"/>
        <v/>
      </c>
      <c r="AH58" s="254" t="str">
        <f t="shared" si="4"/>
        <v>×</v>
      </c>
      <c r="AI58" s="242" t="str">
        <f t="shared" si="5"/>
        <v/>
      </c>
      <c r="AJ58" s="243" t="str">
        <f t="shared" si="8"/>
        <v/>
      </c>
    </row>
    <row r="59" spans="1:36" ht="36.75" customHeight="1">
      <c r="A59" s="244">
        <f t="shared" si="6"/>
        <v>49</v>
      </c>
      <c r="B59" s="245" t="str">
        <f>IF(基本情報入力シート!B87="","",基本情報入力シート!B87)</f>
        <v/>
      </c>
      <c r="C59" s="246" t="str">
        <f>IF(基本情報入力シート!L87="","",基本情報入力シート!L87)</f>
        <v/>
      </c>
      <c r="D59" s="246" t="str">
        <f>IF(基本情報入力シート!Q87="","",基本情報入力シート!Q87)</f>
        <v/>
      </c>
      <c r="E59" s="246" t="str">
        <f>IF(基本情報入力シート!V87="","",基本情報入力シート!V87)</f>
        <v/>
      </c>
      <c r="F59" s="246" t="str">
        <f>IF(基本情報入力シート!W87="","",基本情報入力シート!W87)</f>
        <v/>
      </c>
      <c r="G59" s="246" t="str">
        <f>IF(基本情報入力シート!X87="","",基本情報入力シート!X87)</f>
        <v/>
      </c>
      <c r="H59" s="239" t="str">
        <f>IF(基本情報入力シート!Z87="","",基本情報入力シート!Z87)</f>
        <v/>
      </c>
      <c r="I59" s="240" t="str">
        <f>IF(基本情報入力シート!AD87&lt;&gt;"", 基本情報入力シート!AD87, "")</f>
        <v/>
      </c>
      <c r="J59" s="42" t="str">
        <f>IF(基本情報入力シート!AA87="","",基本情報入力シート!AA87)</f>
        <v/>
      </c>
      <c r="K59" s="45"/>
      <c r="L59" s="44" t="str">
        <f>IF(G59="","",VLOOKUP(G59,【参考】数式用!$A$3:$C$48,3,FALSE))</f>
        <v/>
      </c>
      <c r="M59" s="247" t="str">
        <f t="shared" si="7"/>
        <v/>
      </c>
      <c r="N59" s="215"/>
      <c r="O59" s="214"/>
      <c r="P59" s="214"/>
      <c r="Q59" s="178"/>
      <c r="R59" s="178"/>
      <c r="S59" s="181"/>
      <c r="T59" s="47"/>
      <c r="U59" s="1042" t="str">
        <f t="shared" si="2"/>
        <v/>
      </c>
      <c r="V59" s="1042"/>
      <c r="W59" s="1042"/>
      <c r="X59" s="1042"/>
      <c r="Y59" s="1042"/>
      <c r="Z59" s="1042"/>
      <c r="AA59" s="1042"/>
      <c r="AB59" s="1042"/>
      <c r="AC59" s="1042"/>
      <c r="AD59" s="1042"/>
      <c r="AE59" s="1042"/>
      <c r="AG59" s="565" t="str">
        <f t="shared" si="3"/>
        <v/>
      </c>
      <c r="AH59" s="254" t="str">
        <f t="shared" si="4"/>
        <v>×</v>
      </c>
      <c r="AI59" s="242" t="str">
        <f t="shared" si="5"/>
        <v/>
      </c>
      <c r="AJ59" s="243" t="str">
        <f t="shared" si="8"/>
        <v/>
      </c>
    </row>
    <row r="60" spans="1:36" ht="36.75" customHeight="1">
      <c r="A60" s="244">
        <f t="shared" si="6"/>
        <v>50</v>
      </c>
      <c r="B60" s="245" t="str">
        <f>IF(基本情報入力シート!B88="","",基本情報入力シート!B88)</f>
        <v/>
      </c>
      <c r="C60" s="246" t="str">
        <f>IF(基本情報入力シート!L88="","",基本情報入力シート!L88)</f>
        <v/>
      </c>
      <c r="D60" s="246" t="str">
        <f>IF(基本情報入力シート!Q88="","",基本情報入力シート!Q88)</f>
        <v/>
      </c>
      <c r="E60" s="246" t="str">
        <f>IF(基本情報入力シート!V88="","",基本情報入力シート!V88)</f>
        <v/>
      </c>
      <c r="F60" s="246" t="str">
        <f>IF(基本情報入力シート!W88="","",基本情報入力シート!W88)</f>
        <v/>
      </c>
      <c r="G60" s="246" t="str">
        <f>IF(基本情報入力シート!X88="","",基本情報入力シート!X88)</f>
        <v/>
      </c>
      <c r="H60" s="239" t="str">
        <f>IF(基本情報入力シート!Z88="","",基本情報入力シート!Z88)</f>
        <v/>
      </c>
      <c r="I60" s="240" t="str">
        <f>IF(基本情報入力シート!AD88&lt;&gt;"", 基本情報入力シート!AD88, "")</f>
        <v/>
      </c>
      <c r="J60" s="42" t="str">
        <f>IF(基本情報入力シート!AA88="","",基本情報入力シート!AA88)</f>
        <v/>
      </c>
      <c r="K60" s="45"/>
      <c r="L60" s="44" t="str">
        <f>IF(G60="","",VLOOKUP(G60,【参考】数式用!$A$3:$C$48,3,FALSE))</f>
        <v/>
      </c>
      <c r="M60" s="247" t="str">
        <f t="shared" si="7"/>
        <v/>
      </c>
      <c r="N60" s="215"/>
      <c r="O60" s="214"/>
      <c r="P60" s="214"/>
      <c r="Q60" s="178"/>
      <c r="R60" s="178"/>
      <c r="S60" s="181"/>
      <c r="T60" s="47"/>
      <c r="U60" s="1042" t="str">
        <f t="shared" si="2"/>
        <v/>
      </c>
      <c r="V60" s="1042"/>
      <c r="W60" s="1042"/>
      <c r="X60" s="1042"/>
      <c r="Y60" s="1042"/>
      <c r="Z60" s="1042"/>
      <c r="AA60" s="1042"/>
      <c r="AB60" s="1042"/>
      <c r="AC60" s="1042"/>
      <c r="AD60" s="1042"/>
      <c r="AE60" s="1042"/>
      <c r="AG60" s="565" t="str">
        <f t="shared" si="3"/>
        <v/>
      </c>
      <c r="AH60" s="254" t="str">
        <f t="shared" si="4"/>
        <v>×</v>
      </c>
      <c r="AI60" s="242" t="str">
        <f t="shared" si="5"/>
        <v/>
      </c>
      <c r="AJ60" s="243" t="str">
        <f t="shared" si="8"/>
        <v/>
      </c>
    </row>
    <row r="61" spans="1:36" ht="36.75" customHeight="1">
      <c r="A61" s="244">
        <f t="shared" si="6"/>
        <v>51</v>
      </c>
      <c r="B61" s="245" t="str">
        <f>IF(基本情報入力シート!B89="","",基本情報入力シート!B89)</f>
        <v/>
      </c>
      <c r="C61" s="246" t="str">
        <f>IF(基本情報入力シート!L89="","",基本情報入力シート!L89)</f>
        <v/>
      </c>
      <c r="D61" s="246" t="str">
        <f>IF(基本情報入力シート!Q89="","",基本情報入力シート!Q89)</f>
        <v/>
      </c>
      <c r="E61" s="246" t="str">
        <f>IF(基本情報入力シート!V89="","",基本情報入力シート!V89)</f>
        <v/>
      </c>
      <c r="F61" s="246" t="str">
        <f>IF(基本情報入力シート!W89="","",基本情報入力シート!W89)</f>
        <v/>
      </c>
      <c r="G61" s="246" t="str">
        <f>IF(基本情報入力シート!X89="","",基本情報入力シート!X89)</f>
        <v/>
      </c>
      <c r="H61" s="239" t="str">
        <f>IF(基本情報入力シート!Z89="","",基本情報入力シート!Z89)</f>
        <v/>
      </c>
      <c r="I61" s="240" t="str">
        <f>IF(基本情報入力シート!AD89&lt;&gt;"", 基本情報入力シート!AD89, "")</f>
        <v/>
      </c>
      <c r="J61" s="42" t="str">
        <f>IF(基本情報入力シート!AA89="","",基本情報入力シート!AA89)</f>
        <v/>
      </c>
      <c r="K61" s="45"/>
      <c r="L61" s="44" t="str">
        <f>IF(G61="","",VLOOKUP(G61,【参考】数式用!$A$3:$C$48,3,FALSE))</f>
        <v/>
      </c>
      <c r="M61" s="247" t="str">
        <f t="shared" si="7"/>
        <v/>
      </c>
      <c r="N61" s="215"/>
      <c r="O61" s="214"/>
      <c r="P61" s="214"/>
      <c r="Q61" s="178"/>
      <c r="R61" s="178"/>
      <c r="S61" s="181"/>
      <c r="T61" s="47"/>
      <c r="U61" s="1042" t="str">
        <f t="shared" si="2"/>
        <v/>
      </c>
      <c r="V61" s="1042"/>
      <c r="W61" s="1042"/>
      <c r="X61" s="1042"/>
      <c r="Y61" s="1042"/>
      <c r="Z61" s="1042"/>
      <c r="AA61" s="1042"/>
      <c r="AB61" s="1042"/>
      <c r="AC61" s="1042"/>
      <c r="AD61" s="1042"/>
      <c r="AE61" s="1042"/>
      <c r="AG61" s="565" t="str">
        <f t="shared" si="3"/>
        <v/>
      </c>
      <c r="AH61" s="254" t="str">
        <f t="shared" si="4"/>
        <v>×</v>
      </c>
      <c r="AI61" s="242" t="str">
        <f t="shared" si="5"/>
        <v/>
      </c>
      <c r="AJ61" s="243" t="str">
        <f t="shared" si="8"/>
        <v/>
      </c>
    </row>
    <row r="62" spans="1:36" ht="36.75" customHeight="1">
      <c r="A62" s="244">
        <f t="shared" si="6"/>
        <v>52</v>
      </c>
      <c r="B62" s="245" t="str">
        <f>IF(基本情報入力シート!B90="","",基本情報入力シート!B90)</f>
        <v/>
      </c>
      <c r="C62" s="246" t="str">
        <f>IF(基本情報入力シート!L90="","",基本情報入力シート!L90)</f>
        <v/>
      </c>
      <c r="D62" s="246" t="str">
        <f>IF(基本情報入力シート!Q90="","",基本情報入力シート!Q90)</f>
        <v/>
      </c>
      <c r="E62" s="246" t="str">
        <f>IF(基本情報入力シート!V90="","",基本情報入力シート!V90)</f>
        <v/>
      </c>
      <c r="F62" s="246" t="str">
        <f>IF(基本情報入力シート!W90="","",基本情報入力シート!W90)</f>
        <v/>
      </c>
      <c r="G62" s="246" t="str">
        <f>IF(基本情報入力シート!X90="","",基本情報入力シート!X90)</f>
        <v/>
      </c>
      <c r="H62" s="239" t="str">
        <f>IF(基本情報入力シート!Z90="","",基本情報入力シート!Z90)</f>
        <v/>
      </c>
      <c r="I62" s="240" t="str">
        <f>IF(基本情報入力シート!AD90&lt;&gt;"", 基本情報入力シート!AD90, "")</f>
        <v/>
      </c>
      <c r="J62" s="42" t="str">
        <f>IF(基本情報入力シート!AA90="","",基本情報入力シート!AA90)</f>
        <v/>
      </c>
      <c r="K62" s="45"/>
      <c r="L62" s="44" t="str">
        <f>IF(G62="","",VLOOKUP(G62,【参考】数式用!$A$3:$C$48,3,FALSE))</f>
        <v/>
      </c>
      <c r="M62" s="247" t="str">
        <f t="shared" si="7"/>
        <v/>
      </c>
      <c r="N62" s="215"/>
      <c r="O62" s="214"/>
      <c r="P62" s="214"/>
      <c r="Q62" s="178"/>
      <c r="R62" s="178"/>
      <c r="S62" s="181"/>
      <c r="T62" s="47"/>
      <c r="U62" s="1042" t="str">
        <f t="shared" si="2"/>
        <v/>
      </c>
      <c r="V62" s="1042"/>
      <c r="W62" s="1042"/>
      <c r="X62" s="1042"/>
      <c r="Y62" s="1042"/>
      <c r="Z62" s="1042"/>
      <c r="AA62" s="1042"/>
      <c r="AB62" s="1042"/>
      <c r="AC62" s="1042"/>
      <c r="AD62" s="1042"/>
      <c r="AE62" s="1042"/>
      <c r="AG62" s="565" t="str">
        <f t="shared" si="3"/>
        <v/>
      </c>
      <c r="AH62" s="254" t="str">
        <f t="shared" si="4"/>
        <v>×</v>
      </c>
      <c r="AI62" s="242" t="str">
        <f t="shared" si="5"/>
        <v/>
      </c>
      <c r="AJ62" s="243" t="str">
        <f t="shared" si="8"/>
        <v/>
      </c>
    </row>
    <row r="63" spans="1:36" ht="36.75" customHeight="1">
      <c r="A63" s="244">
        <f t="shared" si="6"/>
        <v>53</v>
      </c>
      <c r="B63" s="245" t="str">
        <f>IF(基本情報入力シート!B91="","",基本情報入力シート!B91)</f>
        <v/>
      </c>
      <c r="C63" s="246" t="str">
        <f>IF(基本情報入力シート!L91="","",基本情報入力シート!L91)</f>
        <v/>
      </c>
      <c r="D63" s="246" t="str">
        <f>IF(基本情報入力シート!Q91="","",基本情報入力シート!Q91)</f>
        <v/>
      </c>
      <c r="E63" s="246" t="str">
        <f>IF(基本情報入力シート!V91="","",基本情報入力シート!V91)</f>
        <v/>
      </c>
      <c r="F63" s="246" t="str">
        <f>IF(基本情報入力シート!W91="","",基本情報入力シート!W91)</f>
        <v/>
      </c>
      <c r="G63" s="246" t="str">
        <f>IF(基本情報入力シート!X91="","",基本情報入力シート!X91)</f>
        <v/>
      </c>
      <c r="H63" s="239" t="str">
        <f>IF(基本情報入力シート!Z91="","",基本情報入力シート!Z91)</f>
        <v/>
      </c>
      <c r="I63" s="240" t="str">
        <f>IF(基本情報入力シート!AD91&lt;&gt;"", 基本情報入力シート!AD91, "")</f>
        <v/>
      </c>
      <c r="J63" s="42" t="str">
        <f>IF(基本情報入力シート!AA91="","",基本情報入力シート!AA91)</f>
        <v/>
      </c>
      <c r="K63" s="45"/>
      <c r="L63" s="44" t="str">
        <f>IF(G63="","",VLOOKUP(G63,【参考】数式用!$A$3:$C$48,3,FALSE))</f>
        <v/>
      </c>
      <c r="M63" s="247" t="str">
        <f t="shared" si="7"/>
        <v/>
      </c>
      <c r="N63" s="215"/>
      <c r="O63" s="214"/>
      <c r="P63" s="214"/>
      <c r="Q63" s="178"/>
      <c r="R63" s="178"/>
      <c r="S63" s="181"/>
      <c r="T63" s="47"/>
      <c r="U63" s="1042" t="str">
        <f t="shared" si="2"/>
        <v/>
      </c>
      <c r="V63" s="1042"/>
      <c r="W63" s="1042"/>
      <c r="X63" s="1042"/>
      <c r="Y63" s="1042"/>
      <c r="Z63" s="1042"/>
      <c r="AA63" s="1042"/>
      <c r="AB63" s="1042"/>
      <c r="AC63" s="1042"/>
      <c r="AD63" s="1042"/>
      <c r="AE63" s="1042"/>
      <c r="AG63" s="565" t="str">
        <f t="shared" si="3"/>
        <v/>
      </c>
      <c r="AH63" s="254" t="str">
        <f t="shared" si="4"/>
        <v>×</v>
      </c>
      <c r="AI63" s="242" t="str">
        <f t="shared" si="5"/>
        <v/>
      </c>
      <c r="AJ63" s="243" t="str">
        <f t="shared" si="8"/>
        <v/>
      </c>
    </row>
    <row r="64" spans="1:36" ht="36.75" customHeight="1">
      <c r="A64" s="244">
        <f t="shared" si="6"/>
        <v>54</v>
      </c>
      <c r="B64" s="245" t="str">
        <f>IF(基本情報入力シート!B92="","",基本情報入力シート!B92)</f>
        <v/>
      </c>
      <c r="C64" s="246" t="str">
        <f>IF(基本情報入力シート!L92="","",基本情報入力シート!L92)</f>
        <v/>
      </c>
      <c r="D64" s="246" t="str">
        <f>IF(基本情報入力シート!Q92="","",基本情報入力シート!Q92)</f>
        <v/>
      </c>
      <c r="E64" s="246" t="str">
        <f>IF(基本情報入力シート!V92="","",基本情報入力シート!V92)</f>
        <v/>
      </c>
      <c r="F64" s="246" t="str">
        <f>IF(基本情報入力シート!W92="","",基本情報入力シート!W92)</f>
        <v/>
      </c>
      <c r="G64" s="246" t="str">
        <f>IF(基本情報入力シート!X92="","",基本情報入力シート!X92)</f>
        <v/>
      </c>
      <c r="H64" s="239" t="str">
        <f>IF(基本情報入力シート!Z92="","",基本情報入力シート!Z92)</f>
        <v/>
      </c>
      <c r="I64" s="240" t="str">
        <f>IF(基本情報入力シート!AD92&lt;&gt;"", 基本情報入力シート!AD92, "")</f>
        <v/>
      </c>
      <c r="J64" s="42" t="str">
        <f>IF(基本情報入力シート!AA92="","",基本情報入力シート!AA92)</f>
        <v/>
      </c>
      <c r="K64" s="45"/>
      <c r="L64" s="44" t="str">
        <f>IF(G64="","",VLOOKUP(G64,【参考】数式用!$A$3:$C$48,3,FALSE))</f>
        <v/>
      </c>
      <c r="M64" s="247" t="str">
        <f t="shared" si="7"/>
        <v/>
      </c>
      <c r="N64" s="215"/>
      <c r="O64" s="214"/>
      <c r="P64" s="214"/>
      <c r="Q64" s="178"/>
      <c r="R64" s="178"/>
      <c r="S64" s="181"/>
      <c r="T64" s="47"/>
      <c r="U64" s="1042" t="str">
        <f t="shared" si="2"/>
        <v/>
      </c>
      <c r="V64" s="1042"/>
      <c r="W64" s="1042"/>
      <c r="X64" s="1042"/>
      <c r="Y64" s="1042"/>
      <c r="Z64" s="1042"/>
      <c r="AA64" s="1042"/>
      <c r="AB64" s="1042"/>
      <c r="AC64" s="1042"/>
      <c r="AD64" s="1042"/>
      <c r="AE64" s="1042"/>
      <c r="AG64" s="565" t="str">
        <f t="shared" si="3"/>
        <v/>
      </c>
      <c r="AH64" s="254" t="str">
        <f t="shared" si="4"/>
        <v>×</v>
      </c>
      <c r="AI64" s="242" t="str">
        <f t="shared" si="5"/>
        <v/>
      </c>
      <c r="AJ64" s="243" t="str">
        <f t="shared" si="8"/>
        <v/>
      </c>
    </row>
    <row r="65" spans="1:36" ht="36.75" customHeight="1">
      <c r="A65" s="244">
        <f t="shared" si="6"/>
        <v>55</v>
      </c>
      <c r="B65" s="245" t="str">
        <f>IF(基本情報入力シート!B93="","",基本情報入力シート!B93)</f>
        <v/>
      </c>
      <c r="C65" s="246" t="str">
        <f>IF(基本情報入力シート!L93="","",基本情報入力シート!L93)</f>
        <v/>
      </c>
      <c r="D65" s="246" t="str">
        <f>IF(基本情報入力シート!Q93="","",基本情報入力シート!Q93)</f>
        <v/>
      </c>
      <c r="E65" s="246" t="str">
        <f>IF(基本情報入力シート!V93="","",基本情報入力シート!V93)</f>
        <v/>
      </c>
      <c r="F65" s="246" t="str">
        <f>IF(基本情報入力シート!W93="","",基本情報入力シート!W93)</f>
        <v/>
      </c>
      <c r="G65" s="246" t="str">
        <f>IF(基本情報入力シート!X93="","",基本情報入力シート!X93)</f>
        <v/>
      </c>
      <c r="H65" s="239" t="str">
        <f>IF(基本情報入力シート!Z93="","",基本情報入力シート!Z93)</f>
        <v/>
      </c>
      <c r="I65" s="240" t="str">
        <f>IF(基本情報入力シート!AD93&lt;&gt;"", 基本情報入力シート!AD93, "")</f>
        <v/>
      </c>
      <c r="J65" s="42" t="str">
        <f>IF(基本情報入力シート!AA93="","",基本情報入力シート!AA93)</f>
        <v/>
      </c>
      <c r="K65" s="45"/>
      <c r="L65" s="44" t="str">
        <f>IF(G65="","",VLOOKUP(G65,【参考】数式用!$A$3:$C$48,3,FALSE))</f>
        <v/>
      </c>
      <c r="M65" s="247" t="str">
        <f t="shared" si="7"/>
        <v/>
      </c>
      <c r="N65" s="215"/>
      <c r="O65" s="214"/>
      <c r="P65" s="214"/>
      <c r="Q65" s="178"/>
      <c r="R65" s="178"/>
      <c r="S65" s="181"/>
      <c r="T65" s="47"/>
      <c r="U65" s="1042" t="str">
        <f t="shared" si="2"/>
        <v/>
      </c>
      <c r="V65" s="1042"/>
      <c r="W65" s="1042"/>
      <c r="X65" s="1042"/>
      <c r="Y65" s="1042"/>
      <c r="Z65" s="1042"/>
      <c r="AA65" s="1042"/>
      <c r="AB65" s="1042"/>
      <c r="AC65" s="1042"/>
      <c r="AD65" s="1042"/>
      <c r="AE65" s="1042"/>
      <c r="AG65" s="565" t="str">
        <f t="shared" si="3"/>
        <v/>
      </c>
      <c r="AH65" s="254" t="str">
        <f t="shared" si="4"/>
        <v>×</v>
      </c>
      <c r="AI65" s="242" t="str">
        <f t="shared" si="5"/>
        <v/>
      </c>
      <c r="AJ65" s="243" t="str">
        <f t="shared" si="8"/>
        <v/>
      </c>
    </row>
    <row r="66" spans="1:36" ht="36.75" customHeight="1">
      <c r="A66" s="244">
        <f t="shared" si="6"/>
        <v>56</v>
      </c>
      <c r="B66" s="245" t="str">
        <f>IF(基本情報入力シート!B94="","",基本情報入力シート!B94)</f>
        <v/>
      </c>
      <c r="C66" s="246" t="str">
        <f>IF(基本情報入力シート!L94="","",基本情報入力シート!L94)</f>
        <v/>
      </c>
      <c r="D66" s="246" t="str">
        <f>IF(基本情報入力シート!Q94="","",基本情報入力シート!Q94)</f>
        <v/>
      </c>
      <c r="E66" s="246" t="str">
        <f>IF(基本情報入力シート!V94="","",基本情報入力シート!V94)</f>
        <v/>
      </c>
      <c r="F66" s="246" t="str">
        <f>IF(基本情報入力シート!W94="","",基本情報入力シート!W94)</f>
        <v/>
      </c>
      <c r="G66" s="246" t="str">
        <f>IF(基本情報入力シート!X94="","",基本情報入力シート!X94)</f>
        <v/>
      </c>
      <c r="H66" s="239" t="str">
        <f>IF(基本情報入力シート!Z94="","",基本情報入力シート!Z94)</f>
        <v/>
      </c>
      <c r="I66" s="240" t="str">
        <f>IF(基本情報入力シート!AD94&lt;&gt;"", 基本情報入力シート!AD94, "")</f>
        <v/>
      </c>
      <c r="J66" s="42" t="str">
        <f>IF(基本情報入力シート!AA94="","",基本情報入力シート!AA94)</f>
        <v/>
      </c>
      <c r="K66" s="45"/>
      <c r="L66" s="44" t="str">
        <f>IF(G66="","",VLOOKUP(G66,【参考】数式用!$A$3:$C$48,3,FALSE))</f>
        <v/>
      </c>
      <c r="M66" s="247" t="str">
        <f t="shared" si="7"/>
        <v/>
      </c>
      <c r="N66" s="215"/>
      <c r="O66" s="214"/>
      <c r="P66" s="214"/>
      <c r="Q66" s="178"/>
      <c r="R66" s="178"/>
      <c r="S66" s="181"/>
      <c r="T66" s="47"/>
      <c r="U66" s="1042" t="str">
        <f t="shared" si="2"/>
        <v/>
      </c>
      <c r="V66" s="1042"/>
      <c r="W66" s="1042"/>
      <c r="X66" s="1042"/>
      <c r="Y66" s="1042"/>
      <c r="Z66" s="1042"/>
      <c r="AA66" s="1042"/>
      <c r="AB66" s="1042"/>
      <c r="AC66" s="1042"/>
      <c r="AD66" s="1042"/>
      <c r="AE66" s="1042"/>
      <c r="AG66" s="565" t="str">
        <f t="shared" si="3"/>
        <v/>
      </c>
      <c r="AH66" s="254" t="str">
        <f t="shared" si="4"/>
        <v>×</v>
      </c>
      <c r="AI66" s="242" t="str">
        <f t="shared" si="5"/>
        <v/>
      </c>
      <c r="AJ66" s="243" t="str">
        <f t="shared" si="8"/>
        <v/>
      </c>
    </row>
    <row r="67" spans="1:36" ht="36.75" customHeight="1">
      <c r="A67" s="244">
        <f t="shared" si="6"/>
        <v>57</v>
      </c>
      <c r="B67" s="245" t="str">
        <f>IF(基本情報入力シート!B95="","",基本情報入力シート!B95)</f>
        <v/>
      </c>
      <c r="C67" s="246" t="str">
        <f>IF(基本情報入力シート!L95="","",基本情報入力シート!L95)</f>
        <v/>
      </c>
      <c r="D67" s="246" t="str">
        <f>IF(基本情報入力シート!Q95="","",基本情報入力シート!Q95)</f>
        <v/>
      </c>
      <c r="E67" s="246" t="str">
        <f>IF(基本情報入力シート!V95="","",基本情報入力シート!V95)</f>
        <v/>
      </c>
      <c r="F67" s="246" t="str">
        <f>IF(基本情報入力シート!W95="","",基本情報入力シート!W95)</f>
        <v/>
      </c>
      <c r="G67" s="246" t="str">
        <f>IF(基本情報入力シート!X95="","",基本情報入力シート!X95)</f>
        <v/>
      </c>
      <c r="H67" s="239" t="str">
        <f>IF(基本情報入力シート!Z95="","",基本情報入力シート!Z95)</f>
        <v/>
      </c>
      <c r="I67" s="240" t="str">
        <f>IF(基本情報入力シート!AD95&lt;&gt;"", 基本情報入力シート!AD95, "")</f>
        <v/>
      </c>
      <c r="J67" s="42" t="str">
        <f>IF(基本情報入力シート!AA95="","",基本情報入力シート!AA95)</f>
        <v/>
      </c>
      <c r="K67" s="45"/>
      <c r="L67" s="44" t="str">
        <f>IF(G67="","",VLOOKUP(G67,【参考】数式用!$A$3:$C$48,3,FALSE))</f>
        <v/>
      </c>
      <c r="M67" s="247" t="str">
        <f t="shared" si="7"/>
        <v/>
      </c>
      <c r="N67" s="215"/>
      <c r="O67" s="214"/>
      <c r="P67" s="214"/>
      <c r="Q67" s="178"/>
      <c r="R67" s="178"/>
      <c r="S67" s="181"/>
      <c r="T67" s="47"/>
      <c r="U67" s="1042" t="str">
        <f t="shared" si="2"/>
        <v/>
      </c>
      <c r="V67" s="1042"/>
      <c r="W67" s="1042"/>
      <c r="X67" s="1042"/>
      <c r="Y67" s="1042"/>
      <c r="Z67" s="1042"/>
      <c r="AA67" s="1042"/>
      <c r="AB67" s="1042"/>
      <c r="AC67" s="1042"/>
      <c r="AD67" s="1042"/>
      <c r="AE67" s="1042"/>
      <c r="AG67" s="565" t="str">
        <f t="shared" si="3"/>
        <v/>
      </c>
      <c r="AH67" s="254" t="str">
        <f t="shared" si="4"/>
        <v>×</v>
      </c>
      <c r="AI67" s="242" t="str">
        <f t="shared" si="5"/>
        <v/>
      </c>
      <c r="AJ67" s="243" t="str">
        <f t="shared" si="8"/>
        <v/>
      </c>
    </row>
    <row r="68" spans="1:36" ht="36.75" customHeight="1">
      <c r="A68" s="244">
        <f t="shared" si="6"/>
        <v>58</v>
      </c>
      <c r="B68" s="245" t="str">
        <f>IF(基本情報入力シート!B96="","",基本情報入力シート!B96)</f>
        <v/>
      </c>
      <c r="C68" s="246" t="str">
        <f>IF(基本情報入力シート!L96="","",基本情報入力シート!L96)</f>
        <v/>
      </c>
      <c r="D68" s="246" t="str">
        <f>IF(基本情報入力シート!Q96="","",基本情報入力シート!Q96)</f>
        <v/>
      </c>
      <c r="E68" s="246" t="str">
        <f>IF(基本情報入力シート!V96="","",基本情報入力シート!V96)</f>
        <v/>
      </c>
      <c r="F68" s="246" t="str">
        <f>IF(基本情報入力シート!W96="","",基本情報入力シート!W96)</f>
        <v/>
      </c>
      <c r="G68" s="246" t="str">
        <f>IF(基本情報入力シート!X96="","",基本情報入力シート!X96)</f>
        <v/>
      </c>
      <c r="H68" s="239" t="str">
        <f>IF(基本情報入力シート!Z96="","",基本情報入力シート!Z96)</f>
        <v/>
      </c>
      <c r="I68" s="240" t="str">
        <f>IF(基本情報入力シート!AD96&lt;&gt;"", 基本情報入力シート!AD96, "")</f>
        <v/>
      </c>
      <c r="J68" s="42" t="str">
        <f>IF(基本情報入力シート!AA96="","",基本情報入力シート!AA96)</f>
        <v/>
      </c>
      <c r="K68" s="45"/>
      <c r="L68" s="44" t="str">
        <f>IF(G68="","",VLOOKUP(G68,【参考】数式用!$A$3:$C$48,3,FALSE))</f>
        <v/>
      </c>
      <c r="M68" s="247" t="str">
        <f t="shared" si="7"/>
        <v/>
      </c>
      <c r="N68" s="215"/>
      <c r="O68" s="214"/>
      <c r="P68" s="214"/>
      <c r="Q68" s="178"/>
      <c r="R68" s="178"/>
      <c r="S68" s="181"/>
      <c r="T68" s="47"/>
      <c r="U68" s="1042" t="str">
        <f t="shared" si="2"/>
        <v/>
      </c>
      <c r="V68" s="1042"/>
      <c r="W68" s="1042"/>
      <c r="X68" s="1042"/>
      <c r="Y68" s="1042"/>
      <c r="Z68" s="1042"/>
      <c r="AA68" s="1042"/>
      <c r="AB68" s="1042"/>
      <c r="AC68" s="1042"/>
      <c r="AD68" s="1042"/>
      <c r="AE68" s="1042"/>
      <c r="AG68" s="565" t="str">
        <f t="shared" si="3"/>
        <v/>
      </c>
      <c r="AH68" s="254" t="str">
        <f t="shared" si="4"/>
        <v>×</v>
      </c>
      <c r="AI68" s="242" t="str">
        <f t="shared" si="5"/>
        <v/>
      </c>
      <c r="AJ68" s="243" t="str">
        <f t="shared" si="8"/>
        <v/>
      </c>
    </row>
    <row r="69" spans="1:36" ht="36.75" customHeight="1">
      <c r="A69" s="244">
        <f t="shared" si="6"/>
        <v>59</v>
      </c>
      <c r="B69" s="245" t="str">
        <f>IF(基本情報入力シート!B97="","",基本情報入力シート!B97)</f>
        <v/>
      </c>
      <c r="C69" s="246" t="str">
        <f>IF(基本情報入力シート!L97="","",基本情報入力シート!L97)</f>
        <v/>
      </c>
      <c r="D69" s="246" t="str">
        <f>IF(基本情報入力シート!Q97="","",基本情報入力シート!Q97)</f>
        <v/>
      </c>
      <c r="E69" s="246" t="str">
        <f>IF(基本情報入力シート!V97="","",基本情報入力シート!V97)</f>
        <v/>
      </c>
      <c r="F69" s="246" t="str">
        <f>IF(基本情報入力シート!W97="","",基本情報入力シート!W97)</f>
        <v/>
      </c>
      <c r="G69" s="246" t="str">
        <f>IF(基本情報入力シート!X97="","",基本情報入力シート!X97)</f>
        <v/>
      </c>
      <c r="H69" s="239" t="str">
        <f>IF(基本情報入力シート!Z97="","",基本情報入力シート!Z97)</f>
        <v/>
      </c>
      <c r="I69" s="240" t="str">
        <f>IF(基本情報入力シート!AD97&lt;&gt;"", 基本情報入力シート!AD97, "")</f>
        <v/>
      </c>
      <c r="J69" s="42" t="str">
        <f>IF(基本情報入力シート!AA97="","",基本情報入力シート!AA97)</f>
        <v/>
      </c>
      <c r="K69" s="45"/>
      <c r="L69" s="44" t="str">
        <f>IF(G69="","",VLOOKUP(G69,【参考】数式用!$A$3:$C$48,3,FALSE))</f>
        <v/>
      </c>
      <c r="M69" s="247" t="str">
        <f t="shared" si="7"/>
        <v/>
      </c>
      <c r="N69" s="215"/>
      <c r="O69" s="214"/>
      <c r="P69" s="214"/>
      <c r="Q69" s="178"/>
      <c r="R69" s="178"/>
      <c r="S69" s="181"/>
      <c r="T69" s="47"/>
      <c r="U69" s="1042" t="str">
        <f t="shared" si="2"/>
        <v/>
      </c>
      <c r="V69" s="1042"/>
      <c r="W69" s="1042"/>
      <c r="X69" s="1042"/>
      <c r="Y69" s="1042"/>
      <c r="Z69" s="1042"/>
      <c r="AA69" s="1042"/>
      <c r="AB69" s="1042"/>
      <c r="AC69" s="1042"/>
      <c r="AD69" s="1042"/>
      <c r="AE69" s="1042"/>
      <c r="AG69" s="565" t="str">
        <f t="shared" si="3"/>
        <v/>
      </c>
      <c r="AH69" s="254" t="str">
        <f t="shared" si="4"/>
        <v>×</v>
      </c>
      <c r="AI69" s="242" t="str">
        <f t="shared" si="5"/>
        <v/>
      </c>
      <c r="AJ69" s="243" t="str">
        <f t="shared" si="8"/>
        <v/>
      </c>
    </row>
    <row r="70" spans="1:36" ht="36.75" customHeight="1">
      <c r="A70" s="244">
        <f t="shared" si="6"/>
        <v>60</v>
      </c>
      <c r="B70" s="245" t="str">
        <f>IF(基本情報入力シート!B98="","",基本情報入力シート!B98)</f>
        <v/>
      </c>
      <c r="C70" s="246" t="str">
        <f>IF(基本情報入力シート!L98="","",基本情報入力シート!L98)</f>
        <v/>
      </c>
      <c r="D70" s="246" t="str">
        <f>IF(基本情報入力シート!Q98="","",基本情報入力シート!Q98)</f>
        <v/>
      </c>
      <c r="E70" s="246" t="str">
        <f>IF(基本情報入力シート!V98="","",基本情報入力シート!V98)</f>
        <v/>
      </c>
      <c r="F70" s="246" t="str">
        <f>IF(基本情報入力シート!W98="","",基本情報入力シート!W98)</f>
        <v/>
      </c>
      <c r="G70" s="246" t="str">
        <f>IF(基本情報入力シート!X98="","",基本情報入力シート!X98)</f>
        <v/>
      </c>
      <c r="H70" s="239" t="str">
        <f>IF(基本情報入力シート!Z98="","",基本情報入力シート!Z98)</f>
        <v/>
      </c>
      <c r="I70" s="240" t="str">
        <f>IF(基本情報入力シート!AD98&lt;&gt;"", 基本情報入力シート!AD98, "")</f>
        <v/>
      </c>
      <c r="J70" s="42" t="str">
        <f>IF(基本情報入力シート!AA98="","",基本情報入力シート!AA98)</f>
        <v/>
      </c>
      <c r="K70" s="45"/>
      <c r="L70" s="44" t="str">
        <f>IF(G70="","",VLOOKUP(G70,【参考】数式用!$A$3:$C$48,3,FALSE))</f>
        <v/>
      </c>
      <c r="M70" s="247" t="str">
        <f t="shared" si="7"/>
        <v/>
      </c>
      <c r="N70" s="215"/>
      <c r="O70" s="214"/>
      <c r="P70" s="214"/>
      <c r="Q70" s="178"/>
      <c r="R70" s="178"/>
      <c r="S70" s="181"/>
      <c r="T70" s="47"/>
      <c r="U70" s="1042" t="str">
        <f t="shared" si="2"/>
        <v/>
      </c>
      <c r="V70" s="1042"/>
      <c r="W70" s="1042"/>
      <c r="X70" s="1042"/>
      <c r="Y70" s="1042"/>
      <c r="Z70" s="1042"/>
      <c r="AA70" s="1042"/>
      <c r="AB70" s="1042"/>
      <c r="AC70" s="1042"/>
      <c r="AD70" s="1042"/>
      <c r="AE70" s="1042"/>
      <c r="AG70" s="565" t="str">
        <f t="shared" si="3"/>
        <v/>
      </c>
      <c r="AH70" s="254" t="str">
        <f t="shared" si="4"/>
        <v>×</v>
      </c>
      <c r="AI70" s="242" t="str">
        <f t="shared" si="5"/>
        <v/>
      </c>
      <c r="AJ70" s="243" t="str">
        <f t="shared" si="8"/>
        <v/>
      </c>
    </row>
    <row r="71" spans="1:36" ht="36.75" customHeight="1">
      <c r="A71" s="244">
        <f t="shared" si="6"/>
        <v>61</v>
      </c>
      <c r="B71" s="245" t="str">
        <f>IF(基本情報入力シート!B99="","",基本情報入力シート!B99)</f>
        <v/>
      </c>
      <c r="C71" s="246" t="str">
        <f>IF(基本情報入力シート!L99="","",基本情報入力シート!L99)</f>
        <v/>
      </c>
      <c r="D71" s="246" t="str">
        <f>IF(基本情報入力シート!Q99="","",基本情報入力シート!Q99)</f>
        <v/>
      </c>
      <c r="E71" s="246" t="str">
        <f>IF(基本情報入力シート!V99="","",基本情報入力シート!V99)</f>
        <v/>
      </c>
      <c r="F71" s="246" t="str">
        <f>IF(基本情報入力シート!W99="","",基本情報入力シート!W99)</f>
        <v/>
      </c>
      <c r="G71" s="246" t="str">
        <f>IF(基本情報入力シート!X99="","",基本情報入力シート!X99)</f>
        <v/>
      </c>
      <c r="H71" s="239" t="str">
        <f>IF(基本情報入力シート!Z99="","",基本情報入力シート!Z99)</f>
        <v/>
      </c>
      <c r="I71" s="240" t="str">
        <f>IF(基本情報入力シート!AD99&lt;&gt;"", 基本情報入力シート!AD99, "")</f>
        <v/>
      </c>
      <c r="J71" s="42" t="str">
        <f>IF(基本情報入力シート!AA99="","",基本情報入力シート!AA99)</f>
        <v/>
      </c>
      <c r="K71" s="45"/>
      <c r="L71" s="44" t="str">
        <f>IF(G71="","",VLOOKUP(G71,【参考】数式用!$A$3:$C$48,3,FALSE))</f>
        <v/>
      </c>
      <c r="M71" s="247" t="str">
        <f t="shared" si="7"/>
        <v/>
      </c>
      <c r="N71" s="215"/>
      <c r="O71" s="214"/>
      <c r="P71" s="214"/>
      <c r="Q71" s="178"/>
      <c r="R71" s="178"/>
      <c r="S71" s="181"/>
      <c r="T71" s="47"/>
      <c r="U71" s="1042" t="str">
        <f t="shared" si="2"/>
        <v/>
      </c>
      <c r="V71" s="1042"/>
      <c r="W71" s="1042"/>
      <c r="X71" s="1042"/>
      <c r="Y71" s="1042"/>
      <c r="Z71" s="1042"/>
      <c r="AA71" s="1042"/>
      <c r="AB71" s="1042"/>
      <c r="AC71" s="1042"/>
      <c r="AD71" s="1042"/>
      <c r="AE71" s="1042"/>
      <c r="AG71" s="565" t="str">
        <f t="shared" si="3"/>
        <v/>
      </c>
      <c r="AH71" s="254" t="str">
        <f t="shared" si="4"/>
        <v>×</v>
      </c>
      <c r="AI71" s="242" t="str">
        <f t="shared" si="5"/>
        <v/>
      </c>
      <c r="AJ71" s="243" t="str">
        <f t="shared" si="8"/>
        <v/>
      </c>
    </row>
    <row r="72" spans="1:36" ht="36.75" customHeight="1">
      <c r="A72" s="244">
        <f t="shared" si="6"/>
        <v>62</v>
      </c>
      <c r="B72" s="245" t="str">
        <f>IF(基本情報入力シート!B100="","",基本情報入力シート!B100)</f>
        <v/>
      </c>
      <c r="C72" s="246" t="str">
        <f>IF(基本情報入力シート!L100="","",基本情報入力シート!L100)</f>
        <v/>
      </c>
      <c r="D72" s="246" t="str">
        <f>IF(基本情報入力シート!Q100="","",基本情報入力シート!Q100)</f>
        <v/>
      </c>
      <c r="E72" s="246" t="str">
        <f>IF(基本情報入力シート!V100="","",基本情報入力シート!V100)</f>
        <v/>
      </c>
      <c r="F72" s="246" t="str">
        <f>IF(基本情報入力シート!W100="","",基本情報入力シート!W100)</f>
        <v/>
      </c>
      <c r="G72" s="246" t="str">
        <f>IF(基本情報入力シート!X100="","",基本情報入力シート!X100)</f>
        <v/>
      </c>
      <c r="H72" s="239" t="str">
        <f>IF(基本情報入力シート!Z100="","",基本情報入力シート!Z100)</f>
        <v/>
      </c>
      <c r="I72" s="240" t="str">
        <f>IF(基本情報入力シート!AD100&lt;&gt;"", 基本情報入力シート!AD100, "")</f>
        <v/>
      </c>
      <c r="J72" s="42" t="str">
        <f>IF(基本情報入力シート!AA100="","",基本情報入力シート!AA100)</f>
        <v/>
      </c>
      <c r="K72" s="45"/>
      <c r="L72" s="44" t="str">
        <f>IF(G72="","",VLOOKUP(G72,【参考】数式用!$A$3:$C$48,3,FALSE))</f>
        <v/>
      </c>
      <c r="M72" s="247" t="str">
        <f t="shared" si="7"/>
        <v/>
      </c>
      <c r="N72" s="215"/>
      <c r="O72" s="214"/>
      <c r="P72" s="214"/>
      <c r="Q72" s="178"/>
      <c r="R72" s="178"/>
      <c r="S72" s="181"/>
      <c r="T72" s="47"/>
      <c r="U72" s="1042" t="str">
        <f t="shared" si="2"/>
        <v/>
      </c>
      <c r="V72" s="1042"/>
      <c r="W72" s="1042"/>
      <c r="X72" s="1042"/>
      <c r="Y72" s="1042"/>
      <c r="Z72" s="1042"/>
      <c r="AA72" s="1042"/>
      <c r="AB72" s="1042"/>
      <c r="AC72" s="1042"/>
      <c r="AD72" s="1042"/>
      <c r="AE72" s="1042"/>
      <c r="AG72" s="565" t="str">
        <f t="shared" si="3"/>
        <v/>
      </c>
      <c r="AH72" s="254" t="str">
        <f t="shared" si="4"/>
        <v>×</v>
      </c>
      <c r="AI72" s="242" t="str">
        <f t="shared" si="5"/>
        <v/>
      </c>
      <c r="AJ72" s="243" t="str">
        <f t="shared" si="8"/>
        <v/>
      </c>
    </row>
    <row r="73" spans="1:36" ht="36.75" customHeight="1">
      <c r="A73" s="244">
        <f t="shared" si="6"/>
        <v>63</v>
      </c>
      <c r="B73" s="245" t="str">
        <f>IF(基本情報入力シート!B101="","",基本情報入力シート!B101)</f>
        <v/>
      </c>
      <c r="C73" s="246" t="str">
        <f>IF(基本情報入力シート!L101="","",基本情報入力シート!L101)</f>
        <v/>
      </c>
      <c r="D73" s="246" t="str">
        <f>IF(基本情報入力シート!Q101="","",基本情報入力シート!Q101)</f>
        <v/>
      </c>
      <c r="E73" s="246" t="str">
        <f>IF(基本情報入力シート!V101="","",基本情報入力シート!V101)</f>
        <v/>
      </c>
      <c r="F73" s="246" t="str">
        <f>IF(基本情報入力シート!W101="","",基本情報入力シート!W101)</f>
        <v/>
      </c>
      <c r="G73" s="246" t="str">
        <f>IF(基本情報入力シート!X101="","",基本情報入力シート!X101)</f>
        <v/>
      </c>
      <c r="H73" s="239" t="str">
        <f>IF(基本情報入力シート!Z101="","",基本情報入力シート!Z101)</f>
        <v/>
      </c>
      <c r="I73" s="240" t="str">
        <f>IF(基本情報入力シート!AD101&lt;&gt;"", 基本情報入力シート!AD101, "")</f>
        <v/>
      </c>
      <c r="J73" s="42" t="str">
        <f>IF(基本情報入力シート!AA101="","",基本情報入力シート!AA101)</f>
        <v/>
      </c>
      <c r="K73" s="45"/>
      <c r="L73" s="44" t="str">
        <f>IF(G73="","",VLOOKUP(G73,【参考】数式用!$A$3:$C$48,3,FALSE))</f>
        <v/>
      </c>
      <c r="M73" s="247" t="str">
        <f t="shared" si="7"/>
        <v/>
      </c>
      <c r="N73" s="215"/>
      <c r="O73" s="214"/>
      <c r="P73" s="214"/>
      <c r="Q73" s="178"/>
      <c r="R73" s="178"/>
      <c r="S73" s="181"/>
      <c r="T73" s="47"/>
      <c r="U73" s="1042" t="str">
        <f t="shared" si="2"/>
        <v/>
      </c>
      <c r="V73" s="1042"/>
      <c r="W73" s="1042"/>
      <c r="X73" s="1042"/>
      <c r="Y73" s="1042"/>
      <c r="Z73" s="1042"/>
      <c r="AA73" s="1042"/>
      <c r="AB73" s="1042"/>
      <c r="AC73" s="1042"/>
      <c r="AD73" s="1042"/>
      <c r="AE73" s="1042"/>
      <c r="AG73" s="565" t="str">
        <f t="shared" si="3"/>
        <v/>
      </c>
      <c r="AH73" s="254" t="str">
        <f t="shared" si="4"/>
        <v>×</v>
      </c>
      <c r="AI73" s="242" t="str">
        <f t="shared" si="5"/>
        <v/>
      </c>
      <c r="AJ73" s="243" t="str">
        <f t="shared" si="8"/>
        <v/>
      </c>
    </row>
    <row r="74" spans="1:36" ht="36.75" customHeight="1">
      <c r="A74" s="244">
        <f t="shared" si="6"/>
        <v>64</v>
      </c>
      <c r="B74" s="245" t="str">
        <f>IF(基本情報入力シート!B102="","",基本情報入力シート!B102)</f>
        <v/>
      </c>
      <c r="C74" s="246" t="str">
        <f>IF(基本情報入力シート!L102="","",基本情報入力シート!L102)</f>
        <v/>
      </c>
      <c r="D74" s="246" t="str">
        <f>IF(基本情報入力シート!Q102="","",基本情報入力シート!Q102)</f>
        <v/>
      </c>
      <c r="E74" s="246" t="str">
        <f>IF(基本情報入力シート!V102="","",基本情報入力シート!V102)</f>
        <v/>
      </c>
      <c r="F74" s="246" t="str">
        <f>IF(基本情報入力シート!W102="","",基本情報入力シート!W102)</f>
        <v/>
      </c>
      <c r="G74" s="246" t="str">
        <f>IF(基本情報入力シート!X102="","",基本情報入力シート!X102)</f>
        <v/>
      </c>
      <c r="H74" s="239" t="str">
        <f>IF(基本情報入力シート!Z102="","",基本情報入力シート!Z102)</f>
        <v/>
      </c>
      <c r="I74" s="240" t="str">
        <f>IF(基本情報入力シート!AD102&lt;&gt;"", 基本情報入力シート!AD102, "")</f>
        <v/>
      </c>
      <c r="J74" s="42" t="str">
        <f>IF(基本情報入力シート!AA102="","",基本情報入力シート!AA102)</f>
        <v/>
      </c>
      <c r="K74" s="45"/>
      <c r="L74" s="44" t="str">
        <f>IF(G74="","",VLOOKUP(G74,【参考】数式用!$A$3:$C$48,3,FALSE))</f>
        <v/>
      </c>
      <c r="M74" s="247" t="str">
        <f t="shared" si="7"/>
        <v/>
      </c>
      <c r="N74" s="215"/>
      <c r="O74" s="214"/>
      <c r="P74" s="214"/>
      <c r="Q74" s="178"/>
      <c r="R74" s="178"/>
      <c r="S74" s="181"/>
      <c r="T74" s="47"/>
      <c r="U74" s="1042" t="str">
        <f t="shared" si="2"/>
        <v/>
      </c>
      <c r="V74" s="1042"/>
      <c r="W74" s="1042"/>
      <c r="X74" s="1042"/>
      <c r="Y74" s="1042"/>
      <c r="Z74" s="1042"/>
      <c r="AA74" s="1042"/>
      <c r="AB74" s="1042"/>
      <c r="AC74" s="1042"/>
      <c r="AD74" s="1042"/>
      <c r="AE74" s="1042"/>
      <c r="AG74" s="565" t="str">
        <f t="shared" si="3"/>
        <v/>
      </c>
      <c r="AH74" s="254" t="str">
        <f t="shared" si="4"/>
        <v>×</v>
      </c>
      <c r="AI74" s="242" t="str">
        <f t="shared" si="5"/>
        <v/>
      </c>
      <c r="AJ74" s="243" t="str">
        <f t="shared" si="8"/>
        <v/>
      </c>
    </row>
    <row r="75" spans="1:36" ht="36.75" customHeight="1">
      <c r="A75" s="244">
        <f t="shared" si="6"/>
        <v>65</v>
      </c>
      <c r="B75" s="245" t="str">
        <f>IF(基本情報入力シート!B103="","",基本情報入力シート!B103)</f>
        <v/>
      </c>
      <c r="C75" s="246" t="str">
        <f>IF(基本情報入力シート!L103="","",基本情報入力シート!L103)</f>
        <v/>
      </c>
      <c r="D75" s="246" t="str">
        <f>IF(基本情報入力シート!Q103="","",基本情報入力シート!Q103)</f>
        <v/>
      </c>
      <c r="E75" s="246" t="str">
        <f>IF(基本情報入力シート!V103="","",基本情報入力シート!V103)</f>
        <v/>
      </c>
      <c r="F75" s="246" t="str">
        <f>IF(基本情報入力シート!W103="","",基本情報入力シート!W103)</f>
        <v/>
      </c>
      <c r="G75" s="246" t="str">
        <f>IF(基本情報入力シート!X103="","",基本情報入力シート!X103)</f>
        <v/>
      </c>
      <c r="H75" s="239" t="str">
        <f>IF(基本情報入力シート!Z103="","",基本情報入力シート!Z103)</f>
        <v/>
      </c>
      <c r="I75" s="240" t="str">
        <f>IF(基本情報入力シート!AD103&lt;&gt;"", 基本情報入力シート!AD103, "")</f>
        <v/>
      </c>
      <c r="J75" s="42" t="str">
        <f>IF(基本情報入力シート!AA103="","",基本情報入力シート!AA103)</f>
        <v/>
      </c>
      <c r="K75" s="45"/>
      <c r="L75" s="44" t="str">
        <f>IF(G75="","",VLOOKUP(G75,【参考】数式用!$A$3:$C$48,3,FALSE))</f>
        <v/>
      </c>
      <c r="M75" s="247" t="str">
        <f t="shared" ref="M75:M106" si="9">IFERROR(IF(I75="○",ROUNDDOWN(ROUNDDOWN(J75,0)*L75,0),""), "金額未入力")</f>
        <v/>
      </c>
      <c r="N75" s="215"/>
      <c r="O75" s="214"/>
      <c r="P75" s="214"/>
      <c r="Q75" s="178"/>
      <c r="R75" s="178"/>
      <c r="S75" s="181"/>
      <c r="T75" s="47"/>
      <c r="U75" s="1042" t="str">
        <f t="shared" si="2"/>
        <v/>
      </c>
      <c r="V75" s="1042"/>
      <c r="W75" s="1042"/>
      <c r="X75" s="1042"/>
      <c r="Y75" s="1042"/>
      <c r="Z75" s="1042"/>
      <c r="AA75" s="1042"/>
      <c r="AB75" s="1042"/>
      <c r="AC75" s="1042"/>
      <c r="AD75" s="1042"/>
      <c r="AE75" s="1042"/>
      <c r="AG75" s="565" t="str">
        <f t="shared" si="3"/>
        <v/>
      </c>
      <c r="AH75" s="254" t="str">
        <f t="shared" si="4"/>
        <v>×</v>
      </c>
      <c r="AI75" s="242" t="str">
        <f t="shared" si="5"/>
        <v/>
      </c>
      <c r="AJ75" s="243" t="str">
        <f t="shared" ref="AJ75:AJ110" si="10">IF(R75="○", F75, "")</f>
        <v/>
      </c>
    </row>
    <row r="76" spans="1:36" ht="36.75" customHeight="1">
      <c r="A76" s="244">
        <f t="shared" si="6"/>
        <v>66</v>
      </c>
      <c r="B76" s="245" t="str">
        <f>IF(基本情報入力シート!B104="","",基本情報入力シート!B104)</f>
        <v/>
      </c>
      <c r="C76" s="246" t="str">
        <f>IF(基本情報入力シート!L104="","",基本情報入力シート!L104)</f>
        <v/>
      </c>
      <c r="D76" s="246" t="str">
        <f>IF(基本情報入力シート!Q104="","",基本情報入力シート!Q104)</f>
        <v/>
      </c>
      <c r="E76" s="246" t="str">
        <f>IF(基本情報入力シート!V104="","",基本情報入力シート!V104)</f>
        <v/>
      </c>
      <c r="F76" s="246" t="str">
        <f>IF(基本情報入力シート!W104="","",基本情報入力シート!W104)</f>
        <v/>
      </c>
      <c r="G76" s="246" t="str">
        <f>IF(基本情報入力シート!X104="","",基本情報入力シート!X104)</f>
        <v/>
      </c>
      <c r="H76" s="239" t="str">
        <f>IF(基本情報入力シート!Z104="","",基本情報入力シート!Z104)</f>
        <v/>
      </c>
      <c r="I76" s="240" t="str">
        <f>IF(基本情報入力シート!AD104&lt;&gt;"", 基本情報入力シート!AD104, "")</f>
        <v/>
      </c>
      <c r="J76" s="42" t="str">
        <f>IF(基本情報入力シート!AA104="","",基本情報入力シート!AA104)</f>
        <v/>
      </c>
      <c r="K76" s="45"/>
      <c r="L76" s="44" t="str">
        <f>IF(G76="","",VLOOKUP(G76,【参考】数式用!$A$3:$C$48,3,FALSE))</f>
        <v/>
      </c>
      <c r="M76" s="247" t="str">
        <f t="shared" si="9"/>
        <v/>
      </c>
      <c r="N76" s="215"/>
      <c r="O76" s="214"/>
      <c r="P76" s="214"/>
      <c r="Q76" s="178"/>
      <c r="R76" s="178"/>
      <c r="S76" s="181"/>
      <c r="T76" s="47"/>
      <c r="U76" s="1042" t="str">
        <f t="shared" ref="U76:U110" si="11">IF(AND(M76&lt;&gt;"",AH76="×"),"！複数の交付対象月を選んでいる、交付対象月が選ばれていない又は補助金を申請予定でないのに交付対象月が選ばれています。", "")</f>
        <v/>
      </c>
      <c r="V76" s="1042"/>
      <c r="W76" s="1042"/>
      <c r="X76" s="1042"/>
      <c r="Y76" s="1042"/>
      <c r="Z76" s="1042"/>
      <c r="AA76" s="1042"/>
      <c r="AB76" s="1042"/>
      <c r="AC76" s="1042"/>
      <c r="AD76" s="1042"/>
      <c r="AE76" s="1042"/>
      <c r="AG76" s="565" t="str">
        <f t="shared" ref="AG76:AG110" si="12">IF(AND(G76&lt;&gt;"",I76="○"), "色付け", "")</f>
        <v/>
      </c>
      <c r="AH76" s="254" t="str">
        <f t="shared" ref="AH76:AH110" si="13">IF(COUNTIF(N76:Q76, "○")=1, "○", "×")</f>
        <v>×</v>
      </c>
      <c r="AI76" s="242" t="str">
        <f t="shared" ref="AI76:AI110" si="14">D76&amp;I76&amp;R76</f>
        <v/>
      </c>
      <c r="AJ76" s="243" t="str">
        <f t="shared" si="10"/>
        <v/>
      </c>
    </row>
    <row r="77" spans="1:36" ht="36.75" customHeight="1">
      <c r="A77" s="244">
        <f t="shared" ref="A77:A110" si="15">A76+1</f>
        <v>67</v>
      </c>
      <c r="B77" s="245" t="str">
        <f>IF(基本情報入力シート!B105="","",基本情報入力シート!B105)</f>
        <v/>
      </c>
      <c r="C77" s="246" t="str">
        <f>IF(基本情報入力シート!L105="","",基本情報入力シート!L105)</f>
        <v/>
      </c>
      <c r="D77" s="246" t="str">
        <f>IF(基本情報入力シート!Q105="","",基本情報入力シート!Q105)</f>
        <v/>
      </c>
      <c r="E77" s="246" t="str">
        <f>IF(基本情報入力シート!V105="","",基本情報入力シート!V105)</f>
        <v/>
      </c>
      <c r="F77" s="246" t="str">
        <f>IF(基本情報入力シート!W105="","",基本情報入力シート!W105)</f>
        <v/>
      </c>
      <c r="G77" s="246" t="str">
        <f>IF(基本情報入力シート!X105="","",基本情報入力シート!X105)</f>
        <v/>
      </c>
      <c r="H77" s="239" t="str">
        <f>IF(基本情報入力シート!Z105="","",基本情報入力シート!Z105)</f>
        <v/>
      </c>
      <c r="I77" s="240" t="str">
        <f>IF(基本情報入力シート!AD105&lt;&gt;"", 基本情報入力シート!AD105, "")</f>
        <v/>
      </c>
      <c r="J77" s="42" t="str">
        <f>IF(基本情報入力シート!AA105="","",基本情報入力シート!AA105)</f>
        <v/>
      </c>
      <c r="K77" s="45"/>
      <c r="L77" s="44" t="str">
        <f>IF(G77="","",VLOOKUP(G77,【参考】数式用!$A$3:$C$48,3,FALSE))</f>
        <v/>
      </c>
      <c r="M77" s="247" t="str">
        <f t="shared" si="9"/>
        <v/>
      </c>
      <c r="N77" s="215"/>
      <c r="O77" s="214"/>
      <c r="P77" s="214"/>
      <c r="Q77" s="178"/>
      <c r="R77" s="178"/>
      <c r="S77" s="181"/>
      <c r="T77" s="47"/>
      <c r="U77" s="1042" t="str">
        <f t="shared" si="11"/>
        <v/>
      </c>
      <c r="V77" s="1042"/>
      <c r="W77" s="1042"/>
      <c r="X77" s="1042"/>
      <c r="Y77" s="1042"/>
      <c r="Z77" s="1042"/>
      <c r="AA77" s="1042"/>
      <c r="AB77" s="1042"/>
      <c r="AC77" s="1042"/>
      <c r="AD77" s="1042"/>
      <c r="AE77" s="1042"/>
      <c r="AG77" s="565" t="str">
        <f t="shared" si="12"/>
        <v/>
      </c>
      <c r="AH77" s="254" t="str">
        <f t="shared" si="13"/>
        <v>×</v>
      </c>
      <c r="AI77" s="242" t="str">
        <f t="shared" si="14"/>
        <v/>
      </c>
      <c r="AJ77" s="243" t="str">
        <f t="shared" si="10"/>
        <v/>
      </c>
    </row>
    <row r="78" spans="1:36" ht="36.75" customHeight="1">
      <c r="A78" s="244">
        <f t="shared" si="15"/>
        <v>68</v>
      </c>
      <c r="B78" s="245" t="str">
        <f>IF(基本情報入力シート!B106="","",基本情報入力シート!B106)</f>
        <v/>
      </c>
      <c r="C78" s="246" t="str">
        <f>IF(基本情報入力シート!L106="","",基本情報入力シート!L106)</f>
        <v/>
      </c>
      <c r="D78" s="246" t="str">
        <f>IF(基本情報入力シート!Q106="","",基本情報入力シート!Q106)</f>
        <v/>
      </c>
      <c r="E78" s="246" t="str">
        <f>IF(基本情報入力シート!V106="","",基本情報入力シート!V106)</f>
        <v/>
      </c>
      <c r="F78" s="246" t="str">
        <f>IF(基本情報入力シート!W106="","",基本情報入力シート!W106)</f>
        <v/>
      </c>
      <c r="G78" s="246" t="str">
        <f>IF(基本情報入力シート!X106="","",基本情報入力シート!X106)</f>
        <v/>
      </c>
      <c r="H78" s="239" t="str">
        <f>IF(基本情報入力シート!Z106="","",基本情報入力シート!Z106)</f>
        <v/>
      </c>
      <c r="I78" s="240" t="str">
        <f>IF(基本情報入力シート!AD106&lt;&gt;"", 基本情報入力シート!AD106, "")</f>
        <v/>
      </c>
      <c r="J78" s="42" t="str">
        <f>IF(基本情報入力シート!AA106="","",基本情報入力シート!AA106)</f>
        <v/>
      </c>
      <c r="K78" s="45"/>
      <c r="L78" s="44" t="str">
        <f>IF(G78="","",VLOOKUP(G78,【参考】数式用!$A$3:$C$48,3,FALSE))</f>
        <v/>
      </c>
      <c r="M78" s="247" t="str">
        <f t="shared" si="9"/>
        <v/>
      </c>
      <c r="N78" s="215"/>
      <c r="O78" s="214"/>
      <c r="P78" s="214"/>
      <c r="Q78" s="178"/>
      <c r="R78" s="178"/>
      <c r="S78" s="181"/>
      <c r="T78" s="47"/>
      <c r="U78" s="1042" t="str">
        <f t="shared" si="11"/>
        <v/>
      </c>
      <c r="V78" s="1042"/>
      <c r="W78" s="1042"/>
      <c r="X78" s="1042"/>
      <c r="Y78" s="1042"/>
      <c r="Z78" s="1042"/>
      <c r="AA78" s="1042"/>
      <c r="AB78" s="1042"/>
      <c r="AC78" s="1042"/>
      <c r="AD78" s="1042"/>
      <c r="AE78" s="1042"/>
      <c r="AG78" s="565" t="str">
        <f t="shared" si="12"/>
        <v/>
      </c>
      <c r="AH78" s="254" t="str">
        <f t="shared" si="13"/>
        <v>×</v>
      </c>
      <c r="AI78" s="242" t="str">
        <f t="shared" si="14"/>
        <v/>
      </c>
      <c r="AJ78" s="243" t="str">
        <f t="shared" si="10"/>
        <v/>
      </c>
    </row>
    <row r="79" spans="1:36" ht="36.75" customHeight="1">
      <c r="A79" s="244">
        <f t="shared" si="15"/>
        <v>69</v>
      </c>
      <c r="B79" s="245" t="str">
        <f>IF(基本情報入力シート!B107="","",基本情報入力シート!B107)</f>
        <v/>
      </c>
      <c r="C79" s="246" t="str">
        <f>IF(基本情報入力シート!L107="","",基本情報入力シート!L107)</f>
        <v/>
      </c>
      <c r="D79" s="246" t="str">
        <f>IF(基本情報入力シート!Q107="","",基本情報入力シート!Q107)</f>
        <v/>
      </c>
      <c r="E79" s="246" t="str">
        <f>IF(基本情報入力シート!V107="","",基本情報入力シート!V107)</f>
        <v/>
      </c>
      <c r="F79" s="246" t="str">
        <f>IF(基本情報入力シート!W107="","",基本情報入力シート!W107)</f>
        <v/>
      </c>
      <c r="G79" s="246" t="str">
        <f>IF(基本情報入力シート!X107="","",基本情報入力シート!X107)</f>
        <v/>
      </c>
      <c r="H79" s="239" t="str">
        <f>IF(基本情報入力シート!Z107="","",基本情報入力シート!Z107)</f>
        <v/>
      </c>
      <c r="I79" s="240" t="str">
        <f>IF(基本情報入力シート!AD107&lt;&gt;"", 基本情報入力シート!AD107, "")</f>
        <v/>
      </c>
      <c r="J79" s="42" t="str">
        <f>IF(基本情報入力シート!AA107="","",基本情報入力シート!AA107)</f>
        <v/>
      </c>
      <c r="K79" s="45"/>
      <c r="L79" s="44" t="str">
        <f>IF(G79="","",VLOOKUP(G79,【参考】数式用!$A$3:$C$48,3,FALSE))</f>
        <v/>
      </c>
      <c r="M79" s="247" t="str">
        <f t="shared" si="9"/>
        <v/>
      </c>
      <c r="N79" s="215"/>
      <c r="O79" s="214"/>
      <c r="P79" s="214"/>
      <c r="Q79" s="178"/>
      <c r="R79" s="178"/>
      <c r="S79" s="181"/>
      <c r="T79" s="47"/>
      <c r="U79" s="1042" t="str">
        <f t="shared" si="11"/>
        <v/>
      </c>
      <c r="V79" s="1042"/>
      <c r="W79" s="1042"/>
      <c r="X79" s="1042"/>
      <c r="Y79" s="1042"/>
      <c r="Z79" s="1042"/>
      <c r="AA79" s="1042"/>
      <c r="AB79" s="1042"/>
      <c r="AC79" s="1042"/>
      <c r="AD79" s="1042"/>
      <c r="AE79" s="1042"/>
      <c r="AG79" s="565" t="str">
        <f t="shared" si="12"/>
        <v/>
      </c>
      <c r="AH79" s="254" t="str">
        <f t="shared" si="13"/>
        <v>×</v>
      </c>
      <c r="AI79" s="242" t="str">
        <f t="shared" si="14"/>
        <v/>
      </c>
      <c r="AJ79" s="243" t="str">
        <f t="shared" si="10"/>
        <v/>
      </c>
    </row>
    <row r="80" spans="1:36" ht="36.75" customHeight="1">
      <c r="A80" s="244">
        <f t="shared" si="15"/>
        <v>70</v>
      </c>
      <c r="B80" s="245" t="str">
        <f>IF(基本情報入力シート!B108="","",基本情報入力シート!B108)</f>
        <v/>
      </c>
      <c r="C80" s="246" t="str">
        <f>IF(基本情報入力シート!L108="","",基本情報入力シート!L108)</f>
        <v/>
      </c>
      <c r="D80" s="246" t="str">
        <f>IF(基本情報入力シート!Q108="","",基本情報入力シート!Q108)</f>
        <v/>
      </c>
      <c r="E80" s="246" t="str">
        <f>IF(基本情報入力シート!V108="","",基本情報入力シート!V108)</f>
        <v/>
      </c>
      <c r="F80" s="246" t="str">
        <f>IF(基本情報入力シート!W108="","",基本情報入力シート!W108)</f>
        <v/>
      </c>
      <c r="G80" s="246" t="str">
        <f>IF(基本情報入力シート!X108="","",基本情報入力シート!X108)</f>
        <v/>
      </c>
      <c r="H80" s="239" t="str">
        <f>IF(基本情報入力シート!Z108="","",基本情報入力シート!Z108)</f>
        <v/>
      </c>
      <c r="I80" s="240" t="str">
        <f>IF(基本情報入力シート!AD108&lt;&gt;"", 基本情報入力シート!AD108, "")</f>
        <v/>
      </c>
      <c r="J80" s="42" t="str">
        <f>IF(基本情報入力シート!AA108="","",基本情報入力シート!AA108)</f>
        <v/>
      </c>
      <c r="K80" s="45"/>
      <c r="L80" s="44" t="str">
        <f>IF(G80="","",VLOOKUP(G80,【参考】数式用!$A$3:$C$48,3,FALSE))</f>
        <v/>
      </c>
      <c r="M80" s="247" t="str">
        <f t="shared" si="9"/>
        <v/>
      </c>
      <c r="N80" s="215"/>
      <c r="O80" s="214"/>
      <c r="P80" s="214"/>
      <c r="Q80" s="178"/>
      <c r="R80" s="178"/>
      <c r="S80" s="181"/>
      <c r="T80" s="47"/>
      <c r="U80" s="1042" t="str">
        <f t="shared" si="11"/>
        <v/>
      </c>
      <c r="V80" s="1042"/>
      <c r="W80" s="1042"/>
      <c r="X80" s="1042"/>
      <c r="Y80" s="1042"/>
      <c r="Z80" s="1042"/>
      <c r="AA80" s="1042"/>
      <c r="AB80" s="1042"/>
      <c r="AC80" s="1042"/>
      <c r="AD80" s="1042"/>
      <c r="AE80" s="1042"/>
      <c r="AG80" s="565" t="str">
        <f t="shared" si="12"/>
        <v/>
      </c>
      <c r="AH80" s="254" t="str">
        <f t="shared" si="13"/>
        <v>×</v>
      </c>
      <c r="AI80" s="242" t="str">
        <f t="shared" si="14"/>
        <v/>
      </c>
      <c r="AJ80" s="243" t="str">
        <f t="shared" si="10"/>
        <v/>
      </c>
    </row>
    <row r="81" spans="1:36" ht="36.75" customHeight="1">
      <c r="A81" s="244">
        <f t="shared" si="15"/>
        <v>71</v>
      </c>
      <c r="B81" s="245" t="str">
        <f>IF(基本情報入力シート!B109="","",基本情報入力シート!B109)</f>
        <v/>
      </c>
      <c r="C81" s="246" t="str">
        <f>IF(基本情報入力シート!L109="","",基本情報入力シート!L109)</f>
        <v/>
      </c>
      <c r="D81" s="246" t="str">
        <f>IF(基本情報入力シート!Q109="","",基本情報入力シート!Q109)</f>
        <v/>
      </c>
      <c r="E81" s="246" t="str">
        <f>IF(基本情報入力シート!V109="","",基本情報入力シート!V109)</f>
        <v/>
      </c>
      <c r="F81" s="246" t="str">
        <f>IF(基本情報入力シート!W109="","",基本情報入力シート!W109)</f>
        <v/>
      </c>
      <c r="G81" s="246" t="str">
        <f>IF(基本情報入力シート!X109="","",基本情報入力シート!X109)</f>
        <v/>
      </c>
      <c r="H81" s="239" t="str">
        <f>IF(基本情報入力シート!Z109="","",基本情報入力シート!Z109)</f>
        <v/>
      </c>
      <c r="I81" s="240" t="str">
        <f>IF(基本情報入力シート!AD109&lt;&gt;"", 基本情報入力シート!AD109, "")</f>
        <v/>
      </c>
      <c r="J81" s="42" t="str">
        <f>IF(基本情報入力シート!AA109="","",基本情報入力シート!AA109)</f>
        <v/>
      </c>
      <c r="K81" s="45"/>
      <c r="L81" s="44" t="str">
        <f>IF(G81="","",VLOOKUP(G81,【参考】数式用!$A$3:$C$48,3,FALSE))</f>
        <v/>
      </c>
      <c r="M81" s="247" t="str">
        <f t="shared" si="9"/>
        <v/>
      </c>
      <c r="N81" s="215"/>
      <c r="O81" s="214"/>
      <c r="P81" s="214"/>
      <c r="Q81" s="178"/>
      <c r="R81" s="178"/>
      <c r="S81" s="181"/>
      <c r="T81" s="47"/>
      <c r="U81" s="1042" t="str">
        <f t="shared" si="11"/>
        <v/>
      </c>
      <c r="V81" s="1042"/>
      <c r="W81" s="1042"/>
      <c r="X81" s="1042"/>
      <c r="Y81" s="1042"/>
      <c r="Z81" s="1042"/>
      <c r="AA81" s="1042"/>
      <c r="AB81" s="1042"/>
      <c r="AC81" s="1042"/>
      <c r="AD81" s="1042"/>
      <c r="AE81" s="1042"/>
      <c r="AG81" s="565" t="str">
        <f t="shared" si="12"/>
        <v/>
      </c>
      <c r="AH81" s="254" t="str">
        <f t="shared" si="13"/>
        <v>×</v>
      </c>
      <c r="AI81" s="242" t="str">
        <f t="shared" si="14"/>
        <v/>
      </c>
      <c r="AJ81" s="243" t="str">
        <f t="shared" si="10"/>
        <v/>
      </c>
    </row>
    <row r="82" spans="1:36" ht="36.75" customHeight="1">
      <c r="A82" s="244">
        <f t="shared" si="15"/>
        <v>72</v>
      </c>
      <c r="B82" s="245" t="str">
        <f>IF(基本情報入力シート!B110="","",基本情報入力シート!B110)</f>
        <v/>
      </c>
      <c r="C82" s="246" t="str">
        <f>IF(基本情報入力シート!L110="","",基本情報入力シート!L110)</f>
        <v/>
      </c>
      <c r="D82" s="246" t="str">
        <f>IF(基本情報入力シート!Q110="","",基本情報入力シート!Q110)</f>
        <v/>
      </c>
      <c r="E82" s="246" t="str">
        <f>IF(基本情報入力シート!V110="","",基本情報入力シート!V110)</f>
        <v/>
      </c>
      <c r="F82" s="246" t="str">
        <f>IF(基本情報入力シート!W110="","",基本情報入力シート!W110)</f>
        <v/>
      </c>
      <c r="G82" s="246" t="str">
        <f>IF(基本情報入力シート!X110="","",基本情報入力シート!X110)</f>
        <v/>
      </c>
      <c r="H82" s="239" t="str">
        <f>IF(基本情報入力シート!Z110="","",基本情報入力シート!Z110)</f>
        <v/>
      </c>
      <c r="I82" s="240" t="str">
        <f>IF(基本情報入力シート!AD110&lt;&gt;"", 基本情報入力シート!AD110, "")</f>
        <v/>
      </c>
      <c r="J82" s="42" t="str">
        <f>IF(基本情報入力シート!AA110="","",基本情報入力シート!AA110)</f>
        <v/>
      </c>
      <c r="K82" s="45"/>
      <c r="L82" s="44" t="str">
        <f>IF(G82="","",VLOOKUP(G82,【参考】数式用!$A$3:$C$48,3,FALSE))</f>
        <v/>
      </c>
      <c r="M82" s="247" t="str">
        <f t="shared" si="9"/>
        <v/>
      </c>
      <c r="N82" s="215"/>
      <c r="O82" s="214"/>
      <c r="P82" s="214"/>
      <c r="Q82" s="178"/>
      <c r="R82" s="178"/>
      <c r="S82" s="181"/>
      <c r="T82" s="47"/>
      <c r="U82" s="1042" t="str">
        <f t="shared" si="11"/>
        <v/>
      </c>
      <c r="V82" s="1042"/>
      <c r="W82" s="1042"/>
      <c r="X82" s="1042"/>
      <c r="Y82" s="1042"/>
      <c r="Z82" s="1042"/>
      <c r="AA82" s="1042"/>
      <c r="AB82" s="1042"/>
      <c r="AC82" s="1042"/>
      <c r="AD82" s="1042"/>
      <c r="AE82" s="1042"/>
      <c r="AG82" s="565" t="str">
        <f t="shared" si="12"/>
        <v/>
      </c>
      <c r="AH82" s="254" t="str">
        <f t="shared" si="13"/>
        <v>×</v>
      </c>
      <c r="AI82" s="242" t="str">
        <f t="shared" si="14"/>
        <v/>
      </c>
      <c r="AJ82" s="243" t="str">
        <f t="shared" si="10"/>
        <v/>
      </c>
    </row>
    <row r="83" spans="1:36" ht="36.75" customHeight="1">
      <c r="A83" s="244">
        <f t="shared" si="15"/>
        <v>73</v>
      </c>
      <c r="B83" s="245" t="str">
        <f>IF(基本情報入力シート!B111="","",基本情報入力シート!B111)</f>
        <v/>
      </c>
      <c r="C83" s="246" t="str">
        <f>IF(基本情報入力シート!L111="","",基本情報入力シート!L111)</f>
        <v/>
      </c>
      <c r="D83" s="246" t="str">
        <f>IF(基本情報入力シート!Q111="","",基本情報入力シート!Q111)</f>
        <v/>
      </c>
      <c r="E83" s="246" t="str">
        <f>IF(基本情報入力シート!V111="","",基本情報入力シート!V111)</f>
        <v/>
      </c>
      <c r="F83" s="246" t="str">
        <f>IF(基本情報入力シート!W111="","",基本情報入力シート!W111)</f>
        <v/>
      </c>
      <c r="G83" s="246" t="str">
        <f>IF(基本情報入力シート!X111="","",基本情報入力シート!X111)</f>
        <v/>
      </c>
      <c r="H83" s="239" t="str">
        <f>IF(基本情報入力シート!Z111="","",基本情報入力シート!Z111)</f>
        <v/>
      </c>
      <c r="I83" s="240" t="str">
        <f>IF(基本情報入力シート!AD111&lt;&gt;"", 基本情報入力シート!AD111, "")</f>
        <v/>
      </c>
      <c r="J83" s="42" t="str">
        <f>IF(基本情報入力シート!AA111="","",基本情報入力シート!AA111)</f>
        <v/>
      </c>
      <c r="K83" s="45"/>
      <c r="L83" s="44" t="str">
        <f>IF(G83="","",VLOOKUP(G83,【参考】数式用!$A$3:$C$48,3,FALSE))</f>
        <v/>
      </c>
      <c r="M83" s="247" t="str">
        <f t="shared" si="9"/>
        <v/>
      </c>
      <c r="N83" s="215"/>
      <c r="O83" s="214"/>
      <c r="P83" s="214"/>
      <c r="Q83" s="178"/>
      <c r="R83" s="178"/>
      <c r="S83" s="181"/>
      <c r="T83" s="47"/>
      <c r="U83" s="1042" t="str">
        <f t="shared" si="11"/>
        <v/>
      </c>
      <c r="V83" s="1042"/>
      <c r="W83" s="1042"/>
      <c r="X83" s="1042"/>
      <c r="Y83" s="1042"/>
      <c r="Z83" s="1042"/>
      <c r="AA83" s="1042"/>
      <c r="AB83" s="1042"/>
      <c r="AC83" s="1042"/>
      <c r="AD83" s="1042"/>
      <c r="AE83" s="1042"/>
      <c r="AG83" s="565" t="str">
        <f t="shared" si="12"/>
        <v/>
      </c>
      <c r="AH83" s="254" t="str">
        <f t="shared" si="13"/>
        <v>×</v>
      </c>
      <c r="AI83" s="242" t="str">
        <f t="shared" si="14"/>
        <v/>
      </c>
      <c r="AJ83" s="243" t="str">
        <f t="shared" si="10"/>
        <v/>
      </c>
    </row>
    <row r="84" spans="1:36" ht="36.75" customHeight="1">
      <c r="A84" s="244">
        <f t="shared" si="15"/>
        <v>74</v>
      </c>
      <c r="B84" s="245" t="str">
        <f>IF(基本情報入力シート!B112="","",基本情報入力シート!B112)</f>
        <v/>
      </c>
      <c r="C84" s="246" t="str">
        <f>IF(基本情報入力シート!L112="","",基本情報入力シート!L112)</f>
        <v/>
      </c>
      <c r="D84" s="246" t="str">
        <f>IF(基本情報入力シート!Q112="","",基本情報入力シート!Q112)</f>
        <v/>
      </c>
      <c r="E84" s="246" t="str">
        <f>IF(基本情報入力シート!V112="","",基本情報入力シート!V112)</f>
        <v/>
      </c>
      <c r="F84" s="246" t="str">
        <f>IF(基本情報入力シート!W112="","",基本情報入力シート!W112)</f>
        <v/>
      </c>
      <c r="G84" s="246" t="str">
        <f>IF(基本情報入力シート!X112="","",基本情報入力シート!X112)</f>
        <v/>
      </c>
      <c r="H84" s="239" t="str">
        <f>IF(基本情報入力シート!Z112="","",基本情報入力シート!Z112)</f>
        <v/>
      </c>
      <c r="I84" s="240" t="str">
        <f>IF(基本情報入力シート!AD112&lt;&gt;"", 基本情報入力シート!AD112, "")</f>
        <v/>
      </c>
      <c r="J84" s="42" t="str">
        <f>IF(基本情報入力シート!AA112="","",基本情報入力シート!AA112)</f>
        <v/>
      </c>
      <c r="K84" s="45"/>
      <c r="L84" s="44" t="str">
        <f>IF(G84="","",VLOOKUP(G84,【参考】数式用!$A$3:$C$48,3,FALSE))</f>
        <v/>
      </c>
      <c r="M84" s="247" t="str">
        <f t="shared" si="9"/>
        <v/>
      </c>
      <c r="N84" s="215"/>
      <c r="O84" s="214"/>
      <c r="P84" s="214"/>
      <c r="Q84" s="178"/>
      <c r="R84" s="178"/>
      <c r="S84" s="181"/>
      <c r="T84" s="47"/>
      <c r="U84" s="1042" t="str">
        <f t="shared" si="11"/>
        <v/>
      </c>
      <c r="V84" s="1042"/>
      <c r="W84" s="1042"/>
      <c r="X84" s="1042"/>
      <c r="Y84" s="1042"/>
      <c r="Z84" s="1042"/>
      <c r="AA84" s="1042"/>
      <c r="AB84" s="1042"/>
      <c r="AC84" s="1042"/>
      <c r="AD84" s="1042"/>
      <c r="AE84" s="1042"/>
      <c r="AG84" s="565" t="str">
        <f t="shared" si="12"/>
        <v/>
      </c>
      <c r="AH84" s="254" t="str">
        <f t="shared" si="13"/>
        <v>×</v>
      </c>
      <c r="AI84" s="242" t="str">
        <f t="shared" si="14"/>
        <v/>
      </c>
      <c r="AJ84" s="243" t="str">
        <f t="shared" si="10"/>
        <v/>
      </c>
    </row>
    <row r="85" spans="1:36" ht="36.75" customHeight="1">
      <c r="A85" s="244">
        <f t="shared" si="15"/>
        <v>75</v>
      </c>
      <c r="B85" s="245" t="str">
        <f>IF(基本情報入力シート!B113="","",基本情報入力シート!B113)</f>
        <v/>
      </c>
      <c r="C85" s="246" t="str">
        <f>IF(基本情報入力シート!L113="","",基本情報入力シート!L113)</f>
        <v/>
      </c>
      <c r="D85" s="246" t="str">
        <f>IF(基本情報入力シート!Q113="","",基本情報入力シート!Q113)</f>
        <v/>
      </c>
      <c r="E85" s="246" t="str">
        <f>IF(基本情報入力シート!V113="","",基本情報入力シート!V113)</f>
        <v/>
      </c>
      <c r="F85" s="246" t="str">
        <f>IF(基本情報入力シート!W113="","",基本情報入力シート!W113)</f>
        <v/>
      </c>
      <c r="G85" s="246" t="str">
        <f>IF(基本情報入力シート!X113="","",基本情報入力シート!X113)</f>
        <v/>
      </c>
      <c r="H85" s="239" t="str">
        <f>IF(基本情報入力シート!Z113="","",基本情報入力シート!Z113)</f>
        <v/>
      </c>
      <c r="I85" s="240" t="str">
        <f>IF(基本情報入力シート!AD113&lt;&gt;"", 基本情報入力シート!AD113, "")</f>
        <v/>
      </c>
      <c r="J85" s="42" t="str">
        <f>IF(基本情報入力シート!AA113="","",基本情報入力シート!AA113)</f>
        <v/>
      </c>
      <c r="K85" s="45"/>
      <c r="L85" s="44" t="str">
        <f>IF(G85="","",VLOOKUP(G85,【参考】数式用!$A$3:$C$48,3,FALSE))</f>
        <v/>
      </c>
      <c r="M85" s="247" t="str">
        <f t="shared" si="9"/>
        <v/>
      </c>
      <c r="N85" s="215"/>
      <c r="O85" s="214"/>
      <c r="P85" s="214"/>
      <c r="Q85" s="178"/>
      <c r="R85" s="178"/>
      <c r="S85" s="181"/>
      <c r="T85" s="47"/>
      <c r="U85" s="1042" t="str">
        <f t="shared" si="11"/>
        <v/>
      </c>
      <c r="V85" s="1042"/>
      <c r="W85" s="1042"/>
      <c r="X85" s="1042"/>
      <c r="Y85" s="1042"/>
      <c r="Z85" s="1042"/>
      <c r="AA85" s="1042"/>
      <c r="AB85" s="1042"/>
      <c r="AC85" s="1042"/>
      <c r="AD85" s="1042"/>
      <c r="AE85" s="1042"/>
      <c r="AG85" s="565" t="str">
        <f t="shared" si="12"/>
        <v/>
      </c>
      <c r="AH85" s="254" t="str">
        <f t="shared" si="13"/>
        <v>×</v>
      </c>
      <c r="AI85" s="242" t="str">
        <f t="shared" si="14"/>
        <v/>
      </c>
      <c r="AJ85" s="243" t="str">
        <f t="shared" si="10"/>
        <v/>
      </c>
    </row>
    <row r="86" spans="1:36" ht="36.75" customHeight="1">
      <c r="A86" s="244">
        <f t="shared" si="15"/>
        <v>76</v>
      </c>
      <c r="B86" s="245" t="str">
        <f>IF(基本情報入力シート!B114="","",基本情報入力シート!B114)</f>
        <v/>
      </c>
      <c r="C86" s="246" t="str">
        <f>IF(基本情報入力シート!L114="","",基本情報入力シート!L114)</f>
        <v/>
      </c>
      <c r="D86" s="246" t="str">
        <f>IF(基本情報入力シート!Q114="","",基本情報入力シート!Q114)</f>
        <v/>
      </c>
      <c r="E86" s="246" t="str">
        <f>IF(基本情報入力シート!V114="","",基本情報入力シート!V114)</f>
        <v/>
      </c>
      <c r="F86" s="246" t="str">
        <f>IF(基本情報入力シート!W114="","",基本情報入力シート!W114)</f>
        <v/>
      </c>
      <c r="G86" s="246" t="str">
        <f>IF(基本情報入力シート!X114="","",基本情報入力シート!X114)</f>
        <v/>
      </c>
      <c r="H86" s="239" t="str">
        <f>IF(基本情報入力シート!Z114="","",基本情報入力シート!Z114)</f>
        <v/>
      </c>
      <c r="I86" s="240" t="str">
        <f>IF(基本情報入力シート!AD114&lt;&gt;"", 基本情報入力シート!AD114, "")</f>
        <v/>
      </c>
      <c r="J86" s="42" t="str">
        <f>IF(基本情報入力シート!AA114="","",基本情報入力シート!AA114)</f>
        <v/>
      </c>
      <c r="K86" s="45"/>
      <c r="L86" s="44" t="str">
        <f>IF(G86="","",VLOOKUP(G86,【参考】数式用!$A$3:$C$48,3,FALSE))</f>
        <v/>
      </c>
      <c r="M86" s="247" t="str">
        <f t="shared" si="9"/>
        <v/>
      </c>
      <c r="N86" s="215"/>
      <c r="O86" s="214"/>
      <c r="P86" s="214"/>
      <c r="Q86" s="178"/>
      <c r="R86" s="178"/>
      <c r="S86" s="181"/>
      <c r="T86" s="47"/>
      <c r="U86" s="1042" t="str">
        <f t="shared" si="11"/>
        <v/>
      </c>
      <c r="V86" s="1042"/>
      <c r="W86" s="1042"/>
      <c r="X86" s="1042"/>
      <c r="Y86" s="1042"/>
      <c r="Z86" s="1042"/>
      <c r="AA86" s="1042"/>
      <c r="AB86" s="1042"/>
      <c r="AC86" s="1042"/>
      <c r="AD86" s="1042"/>
      <c r="AE86" s="1042"/>
      <c r="AG86" s="565" t="str">
        <f t="shared" si="12"/>
        <v/>
      </c>
      <c r="AH86" s="254" t="str">
        <f t="shared" si="13"/>
        <v>×</v>
      </c>
      <c r="AI86" s="242" t="str">
        <f t="shared" si="14"/>
        <v/>
      </c>
      <c r="AJ86" s="243" t="str">
        <f t="shared" si="10"/>
        <v/>
      </c>
    </row>
    <row r="87" spans="1:36" ht="36.75" customHeight="1">
      <c r="A87" s="244">
        <f t="shared" si="15"/>
        <v>77</v>
      </c>
      <c r="B87" s="245" t="str">
        <f>IF(基本情報入力シート!B115="","",基本情報入力シート!B115)</f>
        <v/>
      </c>
      <c r="C87" s="246" t="str">
        <f>IF(基本情報入力シート!L115="","",基本情報入力シート!L115)</f>
        <v/>
      </c>
      <c r="D87" s="246" t="str">
        <f>IF(基本情報入力シート!Q115="","",基本情報入力シート!Q115)</f>
        <v/>
      </c>
      <c r="E87" s="246" t="str">
        <f>IF(基本情報入力シート!V115="","",基本情報入力シート!V115)</f>
        <v/>
      </c>
      <c r="F87" s="246" t="str">
        <f>IF(基本情報入力シート!W115="","",基本情報入力シート!W115)</f>
        <v/>
      </c>
      <c r="G87" s="246" t="str">
        <f>IF(基本情報入力シート!X115="","",基本情報入力シート!X115)</f>
        <v/>
      </c>
      <c r="H87" s="239" t="str">
        <f>IF(基本情報入力シート!Z115="","",基本情報入力シート!Z115)</f>
        <v/>
      </c>
      <c r="I87" s="240" t="str">
        <f>IF(基本情報入力シート!AD115&lt;&gt;"", 基本情報入力シート!AD115, "")</f>
        <v/>
      </c>
      <c r="J87" s="42" t="str">
        <f>IF(基本情報入力シート!AA115="","",基本情報入力シート!AA115)</f>
        <v/>
      </c>
      <c r="K87" s="45"/>
      <c r="L87" s="44" t="str">
        <f>IF(G87="","",VLOOKUP(G87,【参考】数式用!$A$3:$C$48,3,FALSE))</f>
        <v/>
      </c>
      <c r="M87" s="247" t="str">
        <f t="shared" si="9"/>
        <v/>
      </c>
      <c r="N87" s="215"/>
      <c r="O87" s="214"/>
      <c r="P87" s="214"/>
      <c r="Q87" s="178"/>
      <c r="R87" s="178"/>
      <c r="S87" s="181"/>
      <c r="T87" s="47"/>
      <c r="U87" s="1042" t="str">
        <f t="shared" si="11"/>
        <v/>
      </c>
      <c r="V87" s="1042"/>
      <c r="W87" s="1042"/>
      <c r="X87" s="1042"/>
      <c r="Y87" s="1042"/>
      <c r="Z87" s="1042"/>
      <c r="AA87" s="1042"/>
      <c r="AB87" s="1042"/>
      <c r="AC87" s="1042"/>
      <c r="AD87" s="1042"/>
      <c r="AE87" s="1042"/>
      <c r="AG87" s="565" t="str">
        <f t="shared" si="12"/>
        <v/>
      </c>
      <c r="AH87" s="254" t="str">
        <f t="shared" si="13"/>
        <v>×</v>
      </c>
      <c r="AI87" s="242" t="str">
        <f t="shared" si="14"/>
        <v/>
      </c>
      <c r="AJ87" s="243" t="str">
        <f t="shared" si="10"/>
        <v/>
      </c>
    </row>
    <row r="88" spans="1:36" ht="36.75" customHeight="1">
      <c r="A88" s="244">
        <f t="shared" si="15"/>
        <v>78</v>
      </c>
      <c r="B88" s="245" t="str">
        <f>IF(基本情報入力シート!B116="","",基本情報入力シート!B116)</f>
        <v/>
      </c>
      <c r="C88" s="246" t="str">
        <f>IF(基本情報入力シート!L116="","",基本情報入力シート!L116)</f>
        <v/>
      </c>
      <c r="D88" s="246" t="str">
        <f>IF(基本情報入力シート!Q116="","",基本情報入力シート!Q116)</f>
        <v/>
      </c>
      <c r="E88" s="246" t="str">
        <f>IF(基本情報入力シート!V116="","",基本情報入力シート!V116)</f>
        <v/>
      </c>
      <c r="F88" s="246" t="str">
        <f>IF(基本情報入力シート!W116="","",基本情報入力シート!W116)</f>
        <v/>
      </c>
      <c r="G88" s="246" t="str">
        <f>IF(基本情報入力シート!X116="","",基本情報入力シート!X116)</f>
        <v/>
      </c>
      <c r="H88" s="239" t="str">
        <f>IF(基本情報入力シート!Z116="","",基本情報入力シート!Z116)</f>
        <v/>
      </c>
      <c r="I88" s="240" t="str">
        <f>IF(基本情報入力シート!AD116&lt;&gt;"", 基本情報入力シート!AD116, "")</f>
        <v/>
      </c>
      <c r="J88" s="42" t="str">
        <f>IF(基本情報入力シート!AA116="","",基本情報入力シート!AA116)</f>
        <v/>
      </c>
      <c r="K88" s="45"/>
      <c r="L88" s="44" t="str">
        <f>IF(G88="","",VLOOKUP(G88,【参考】数式用!$A$3:$C$48,3,FALSE))</f>
        <v/>
      </c>
      <c r="M88" s="247" t="str">
        <f t="shared" si="9"/>
        <v/>
      </c>
      <c r="N88" s="215"/>
      <c r="O88" s="214"/>
      <c r="P88" s="214"/>
      <c r="Q88" s="178"/>
      <c r="R88" s="178"/>
      <c r="S88" s="181"/>
      <c r="T88" s="47"/>
      <c r="U88" s="1042" t="str">
        <f t="shared" si="11"/>
        <v/>
      </c>
      <c r="V88" s="1042"/>
      <c r="W88" s="1042"/>
      <c r="X88" s="1042"/>
      <c r="Y88" s="1042"/>
      <c r="Z88" s="1042"/>
      <c r="AA88" s="1042"/>
      <c r="AB88" s="1042"/>
      <c r="AC88" s="1042"/>
      <c r="AD88" s="1042"/>
      <c r="AE88" s="1042"/>
      <c r="AG88" s="565" t="str">
        <f t="shared" si="12"/>
        <v/>
      </c>
      <c r="AH88" s="254" t="str">
        <f t="shared" si="13"/>
        <v>×</v>
      </c>
      <c r="AI88" s="242" t="str">
        <f t="shared" si="14"/>
        <v/>
      </c>
      <c r="AJ88" s="243" t="str">
        <f t="shared" si="10"/>
        <v/>
      </c>
    </row>
    <row r="89" spans="1:36" ht="36.75" customHeight="1">
      <c r="A89" s="244">
        <f t="shared" si="15"/>
        <v>79</v>
      </c>
      <c r="B89" s="245" t="str">
        <f>IF(基本情報入力シート!B117="","",基本情報入力シート!B117)</f>
        <v/>
      </c>
      <c r="C89" s="246" t="str">
        <f>IF(基本情報入力シート!L117="","",基本情報入力シート!L117)</f>
        <v/>
      </c>
      <c r="D89" s="246" t="str">
        <f>IF(基本情報入力シート!Q117="","",基本情報入力シート!Q117)</f>
        <v/>
      </c>
      <c r="E89" s="246" t="str">
        <f>IF(基本情報入力シート!V117="","",基本情報入力シート!V117)</f>
        <v/>
      </c>
      <c r="F89" s="246" t="str">
        <f>IF(基本情報入力シート!W117="","",基本情報入力シート!W117)</f>
        <v/>
      </c>
      <c r="G89" s="246" t="str">
        <f>IF(基本情報入力シート!X117="","",基本情報入力シート!X117)</f>
        <v/>
      </c>
      <c r="H89" s="239" t="str">
        <f>IF(基本情報入力シート!Z117="","",基本情報入力シート!Z117)</f>
        <v/>
      </c>
      <c r="I89" s="240" t="str">
        <f>IF(基本情報入力シート!AD117&lt;&gt;"", 基本情報入力シート!AD117, "")</f>
        <v/>
      </c>
      <c r="J89" s="42" t="str">
        <f>IF(基本情報入力シート!AA117="","",基本情報入力シート!AA117)</f>
        <v/>
      </c>
      <c r="K89" s="45"/>
      <c r="L89" s="44" t="str">
        <f>IF(G89="","",VLOOKUP(G89,【参考】数式用!$A$3:$C$48,3,FALSE))</f>
        <v/>
      </c>
      <c r="M89" s="247" t="str">
        <f t="shared" si="9"/>
        <v/>
      </c>
      <c r="N89" s="215"/>
      <c r="O89" s="214"/>
      <c r="P89" s="214"/>
      <c r="Q89" s="178"/>
      <c r="R89" s="178"/>
      <c r="S89" s="181"/>
      <c r="T89" s="47"/>
      <c r="U89" s="1042" t="str">
        <f t="shared" si="11"/>
        <v/>
      </c>
      <c r="V89" s="1042"/>
      <c r="W89" s="1042"/>
      <c r="X89" s="1042"/>
      <c r="Y89" s="1042"/>
      <c r="Z89" s="1042"/>
      <c r="AA89" s="1042"/>
      <c r="AB89" s="1042"/>
      <c r="AC89" s="1042"/>
      <c r="AD89" s="1042"/>
      <c r="AE89" s="1042"/>
      <c r="AG89" s="565" t="str">
        <f t="shared" si="12"/>
        <v/>
      </c>
      <c r="AH89" s="254" t="str">
        <f t="shared" si="13"/>
        <v>×</v>
      </c>
      <c r="AI89" s="242" t="str">
        <f t="shared" si="14"/>
        <v/>
      </c>
      <c r="AJ89" s="243" t="str">
        <f t="shared" si="10"/>
        <v/>
      </c>
    </row>
    <row r="90" spans="1:36" ht="36.75" customHeight="1">
      <c r="A90" s="244">
        <f t="shared" si="15"/>
        <v>80</v>
      </c>
      <c r="B90" s="245" t="str">
        <f>IF(基本情報入力シート!B118="","",基本情報入力シート!B118)</f>
        <v/>
      </c>
      <c r="C90" s="246" t="str">
        <f>IF(基本情報入力シート!L118="","",基本情報入力シート!L118)</f>
        <v/>
      </c>
      <c r="D90" s="246" t="str">
        <f>IF(基本情報入力シート!Q118="","",基本情報入力シート!Q118)</f>
        <v/>
      </c>
      <c r="E90" s="246" t="str">
        <f>IF(基本情報入力シート!V118="","",基本情報入力シート!V118)</f>
        <v/>
      </c>
      <c r="F90" s="246" t="str">
        <f>IF(基本情報入力シート!W118="","",基本情報入力シート!W118)</f>
        <v/>
      </c>
      <c r="G90" s="246" t="str">
        <f>IF(基本情報入力シート!X118="","",基本情報入力シート!X118)</f>
        <v/>
      </c>
      <c r="H90" s="239" t="str">
        <f>IF(基本情報入力シート!Z118="","",基本情報入力シート!Z118)</f>
        <v/>
      </c>
      <c r="I90" s="240" t="str">
        <f>IF(基本情報入力シート!AD118&lt;&gt;"", 基本情報入力シート!AD118, "")</f>
        <v/>
      </c>
      <c r="J90" s="42" t="str">
        <f>IF(基本情報入力シート!AA118="","",基本情報入力シート!AA118)</f>
        <v/>
      </c>
      <c r="K90" s="45"/>
      <c r="L90" s="44" t="str">
        <f>IF(G90="","",VLOOKUP(G90,【参考】数式用!$A$3:$C$48,3,FALSE))</f>
        <v/>
      </c>
      <c r="M90" s="247" t="str">
        <f t="shared" si="9"/>
        <v/>
      </c>
      <c r="N90" s="215"/>
      <c r="O90" s="214"/>
      <c r="P90" s="214"/>
      <c r="Q90" s="178"/>
      <c r="R90" s="178"/>
      <c r="S90" s="181"/>
      <c r="T90" s="47"/>
      <c r="U90" s="1042" t="str">
        <f t="shared" si="11"/>
        <v/>
      </c>
      <c r="V90" s="1042"/>
      <c r="W90" s="1042"/>
      <c r="X90" s="1042"/>
      <c r="Y90" s="1042"/>
      <c r="Z90" s="1042"/>
      <c r="AA90" s="1042"/>
      <c r="AB90" s="1042"/>
      <c r="AC90" s="1042"/>
      <c r="AD90" s="1042"/>
      <c r="AE90" s="1042"/>
      <c r="AG90" s="565" t="str">
        <f t="shared" si="12"/>
        <v/>
      </c>
      <c r="AH90" s="254" t="str">
        <f t="shared" si="13"/>
        <v>×</v>
      </c>
      <c r="AI90" s="242" t="str">
        <f t="shared" si="14"/>
        <v/>
      </c>
      <c r="AJ90" s="243" t="str">
        <f t="shared" si="10"/>
        <v/>
      </c>
    </row>
    <row r="91" spans="1:36" ht="36.75" customHeight="1">
      <c r="A91" s="244">
        <f t="shared" si="15"/>
        <v>81</v>
      </c>
      <c r="B91" s="245" t="str">
        <f>IF(基本情報入力シート!B119="","",基本情報入力シート!B119)</f>
        <v/>
      </c>
      <c r="C91" s="246" t="str">
        <f>IF(基本情報入力シート!L119="","",基本情報入力シート!L119)</f>
        <v/>
      </c>
      <c r="D91" s="246" t="str">
        <f>IF(基本情報入力シート!Q119="","",基本情報入力シート!Q119)</f>
        <v/>
      </c>
      <c r="E91" s="246" t="str">
        <f>IF(基本情報入力シート!V119="","",基本情報入力シート!V119)</f>
        <v/>
      </c>
      <c r="F91" s="246" t="str">
        <f>IF(基本情報入力シート!W119="","",基本情報入力シート!W119)</f>
        <v/>
      </c>
      <c r="G91" s="246" t="str">
        <f>IF(基本情報入力シート!X119="","",基本情報入力シート!X119)</f>
        <v/>
      </c>
      <c r="H91" s="239" t="str">
        <f>IF(基本情報入力シート!Z119="","",基本情報入力シート!Z119)</f>
        <v/>
      </c>
      <c r="I91" s="240" t="str">
        <f>IF(基本情報入力シート!AD119&lt;&gt;"", 基本情報入力シート!AD119, "")</f>
        <v/>
      </c>
      <c r="J91" s="42" t="str">
        <f>IF(基本情報入力シート!AA119="","",基本情報入力シート!AA119)</f>
        <v/>
      </c>
      <c r="K91" s="45"/>
      <c r="L91" s="44" t="str">
        <f>IF(G91="","",VLOOKUP(G91,【参考】数式用!$A$3:$C$48,3,FALSE))</f>
        <v/>
      </c>
      <c r="M91" s="247" t="str">
        <f t="shared" si="9"/>
        <v/>
      </c>
      <c r="N91" s="215"/>
      <c r="O91" s="214"/>
      <c r="P91" s="214"/>
      <c r="Q91" s="178"/>
      <c r="R91" s="178"/>
      <c r="S91" s="181"/>
      <c r="T91" s="47"/>
      <c r="U91" s="1042" t="str">
        <f t="shared" si="11"/>
        <v/>
      </c>
      <c r="V91" s="1042"/>
      <c r="W91" s="1042"/>
      <c r="X91" s="1042"/>
      <c r="Y91" s="1042"/>
      <c r="Z91" s="1042"/>
      <c r="AA91" s="1042"/>
      <c r="AB91" s="1042"/>
      <c r="AC91" s="1042"/>
      <c r="AD91" s="1042"/>
      <c r="AE91" s="1042"/>
      <c r="AG91" s="565" t="str">
        <f t="shared" si="12"/>
        <v/>
      </c>
      <c r="AH91" s="254" t="str">
        <f t="shared" si="13"/>
        <v>×</v>
      </c>
      <c r="AI91" s="242" t="str">
        <f t="shared" si="14"/>
        <v/>
      </c>
      <c r="AJ91" s="243" t="str">
        <f t="shared" si="10"/>
        <v/>
      </c>
    </row>
    <row r="92" spans="1:36" ht="36.75" customHeight="1">
      <c r="A92" s="244">
        <f t="shared" si="15"/>
        <v>82</v>
      </c>
      <c r="B92" s="245" t="str">
        <f>IF(基本情報入力シート!B120="","",基本情報入力シート!B120)</f>
        <v/>
      </c>
      <c r="C92" s="246" t="str">
        <f>IF(基本情報入力シート!L120="","",基本情報入力シート!L120)</f>
        <v/>
      </c>
      <c r="D92" s="246" t="str">
        <f>IF(基本情報入力シート!Q120="","",基本情報入力シート!Q120)</f>
        <v/>
      </c>
      <c r="E92" s="246" t="str">
        <f>IF(基本情報入力シート!V120="","",基本情報入力シート!V120)</f>
        <v/>
      </c>
      <c r="F92" s="246" t="str">
        <f>IF(基本情報入力シート!W120="","",基本情報入力シート!W120)</f>
        <v/>
      </c>
      <c r="G92" s="246" t="str">
        <f>IF(基本情報入力シート!X120="","",基本情報入力シート!X120)</f>
        <v/>
      </c>
      <c r="H92" s="239" t="str">
        <f>IF(基本情報入力シート!Z120="","",基本情報入力シート!Z120)</f>
        <v/>
      </c>
      <c r="I92" s="240" t="str">
        <f>IF(基本情報入力シート!AD120&lt;&gt;"", 基本情報入力シート!AD120, "")</f>
        <v/>
      </c>
      <c r="J92" s="42" t="str">
        <f>IF(基本情報入力シート!AA120="","",基本情報入力シート!AA120)</f>
        <v/>
      </c>
      <c r="K92" s="45"/>
      <c r="L92" s="44" t="str">
        <f>IF(G92="","",VLOOKUP(G92,【参考】数式用!$A$3:$C$48,3,FALSE))</f>
        <v/>
      </c>
      <c r="M92" s="247" t="str">
        <f t="shared" si="9"/>
        <v/>
      </c>
      <c r="N92" s="215"/>
      <c r="O92" s="214"/>
      <c r="P92" s="214"/>
      <c r="Q92" s="178"/>
      <c r="R92" s="178"/>
      <c r="S92" s="181"/>
      <c r="T92" s="47"/>
      <c r="U92" s="1042" t="str">
        <f t="shared" si="11"/>
        <v/>
      </c>
      <c r="V92" s="1042"/>
      <c r="W92" s="1042"/>
      <c r="X92" s="1042"/>
      <c r="Y92" s="1042"/>
      <c r="Z92" s="1042"/>
      <c r="AA92" s="1042"/>
      <c r="AB92" s="1042"/>
      <c r="AC92" s="1042"/>
      <c r="AD92" s="1042"/>
      <c r="AE92" s="1042"/>
      <c r="AG92" s="565" t="str">
        <f t="shared" si="12"/>
        <v/>
      </c>
      <c r="AH92" s="254" t="str">
        <f t="shared" si="13"/>
        <v>×</v>
      </c>
      <c r="AI92" s="242" t="str">
        <f t="shared" si="14"/>
        <v/>
      </c>
      <c r="AJ92" s="243" t="str">
        <f t="shared" si="10"/>
        <v/>
      </c>
    </row>
    <row r="93" spans="1:36" ht="36.75" customHeight="1">
      <c r="A93" s="244">
        <f t="shared" si="15"/>
        <v>83</v>
      </c>
      <c r="B93" s="245" t="str">
        <f>IF(基本情報入力シート!B121="","",基本情報入力シート!B121)</f>
        <v/>
      </c>
      <c r="C93" s="246" t="str">
        <f>IF(基本情報入力シート!L121="","",基本情報入力シート!L121)</f>
        <v/>
      </c>
      <c r="D93" s="246" t="str">
        <f>IF(基本情報入力シート!Q121="","",基本情報入力シート!Q121)</f>
        <v/>
      </c>
      <c r="E93" s="246" t="str">
        <f>IF(基本情報入力シート!V121="","",基本情報入力シート!V121)</f>
        <v/>
      </c>
      <c r="F93" s="246" t="str">
        <f>IF(基本情報入力シート!W121="","",基本情報入力シート!W121)</f>
        <v/>
      </c>
      <c r="G93" s="246" t="str">
        <f>IF(基本情報入力シート!X121="","",基本情報入力シート!X121)</f>
        <v/>
      </c>
      <c r="H93" s="239" t="str">
        <f>IF(基本情報入力シート!Z121="","",基本情報入力シート!Z121)</f>
        <v/>
      </c>
      <c r="I93" s="240" t="str">
        <f>IF(基本情報入力シート!AD121&lt;&gt;"", 基本情報入力シート!AD121, "")</f>
        <v/>
      </c>
      <c r="J93" s="42" t="str">
        <f>IF(基本情報入力シート!AA121="","",基本情報入力シート!AA121)</f>
        <v/>
      </c>
      <c r="K93" s="45"/>
      <c r="L93" s="44" t="str">
        <f>IF(G93="","",VLOOKUP(G93,【参考】数式用!$A$3:$C$48,3,FALSE))</f>
        <v/>
      </c>
      <c r="M93" s="247" t="str">
        <f t="shared" si="9"/>
        <v/>
      </c>
      <c r="N93" s="215"/>
      <c r="O93" s="214"/>
      <c r="P93" s="214"/>
      <c r="Q93" s="178"/>
      <c r="R93" s="178"/>
      <c r="S93" s="181"/>
      <c r="T93" s="47"/>
      <c r="U93" s="1042" t="str">
        <f t="shared" si="11"/>
        <v/>
      </c>
      <c r="V93" s="1042"/>
      <c r="W93" s="1042"/>
      <c r="X93" s="1042"/>
      <c r="Y93" s="1042"/>
      <c r="Z93" s="1042"/>
      <c r="AA93" s="1042"/>
      <c r="AB93" s="1042"/>
      <c r="AC93" s="1042"/>
      <c r="AD93" s="1042"/>
      <c r="AE93" s="1042"/>
      <c r="AG93" s="565" t="str">
        <f t="shared" si="12"/>
        <v/>
      </c>
      <c r="AH93" s="254" t="str">
        <f t="shared" si="13"/>
        <v>×</v>
      </c>
      <c r="AI93" s="242" t="str">
        <f t="shared" si="14"/>
        <v/>
      </c>
      <c r="AJ93" s="243" t="str">
        <f t="shared" si="10"/>
        <v/>
      </c>
    </row>
    <row r="94" spans="1:36" ht="36.75" customHeight="1">
      <c r="A94" s="244">
        <f t="shared" si="15"/>
        <v>84</v>
      </c>
      <c r="B94" s="245" t="str">
        <f>IF(基本情報入力シート!B122="","",基本情報入力シート!B122)</f>
        <v/>
      </c>
      <c r="C94" s="246" t="str">
        <f>IF(基本情報入力シート!L122="","",基本情報入力シート!L122)</f>
        <v/>
      </c>
      <c r="D94" s="246" t="str">
        <f>IF(基本情報入力シート!Q122="","",基本情報入力シート!Q122)</f>
        <v/>
      </c>
      <c r="E94" s="246" t="str">
        <f>IF(基本情報入力シート!V122="","",基本情報入力シート!V122)</f>
        <v/>
      </c>
      <c r="F94" s="246" t="str">
        <f>IF(基本情報入力シート!W122="","",基本情報入力シート!W122)</f>
        <v/>
      </c>
      <c r="G94" s="246" t="str">
        <f>IF(基本情報入力シート!X122="","",基本情報入力シート!X122)</f>
        <v/>
      </c>
      <c r="H94" s="239" t="str">
        <f>IF(基本情報入力シート!Z122="","",基本情報入力シート!Z122)</f>
        <v/>
      </c>
      <c r="I94" s="240" t="str">
        <f>IF(基本情報入力シート!AD122&lt;&gt;"", 基本情報入力シート!AD122, "")</f>
        <v/>
      </c>
      <c r="J94" s="42" t="str">
        <f>IF(基本情報入力シート!AA122="","",基本情報入力シート!AA122)</f>
        <v/>
      </c>
      <c r="K94" s="45"/>
      <c r="L94" s="44" t="str">
        <f>IF(G94="","",VLOOKUP(G94,【参考】数式用!$A$3:$C$48,3,FALSE))</f>
        <v/>
      </c>
      <c r="M94" s="247" t="str">
        <f t="shared" si="9"/>
        <v/>
      </c>
      <c r="N94" s="215"/>
      <c r="O94" s="214"/>
      <c r="P94" s="214"/>
      <c r="Q94" s="178"/>
      <c r="R94" s="178"/>
      <c r="S94" s="181"/>
      <c r="T94" s="47"/>
      <c r="U94" s="1042" t="str">
        <f t="shared" si="11"/>
        <v/>
      </c>
      <c r="V94" s="1042"/>
      <c r="W94" s="1042"/>
      <c r="X94" s="1042"/>
      <c r="Y94" s="1042"/>
      <c r="Z94" s="1042"/>
      <c r="AA94" s="1042"/>
      <c r="AB94" s="1042"/>
      <c r="AC94" s="1042"/>
      <c r="AD94" s="1042"/>
      <c r="AE94" s="1042"/>
      <c r="AG94" s="565" t="str">
        <f t="shared" si="12"/>
        <v/>
      </c>
      <c r="AH94" s="254" t="str">
        <f t="shared" si="13"/>
        <v>×</v>
      </c>
      <c r="AI94" s="242" t="str">
        <f t="shared" si="14"/>
        <v/>
      </c>
      <c r="AJ94" s="243" t="str">
        <f t="shared" si="10"/>
        <v/>
      </c>
    </row>
    <row r="95" spans="1:36" ht="36.75" customHeight="1">
      <c r="A95" s="244">
        <f t="shared" si="15"/>
        <v>85</v>
      </c>
      <c r="B95" s="245" t="str">
        <f>IF(基本情報入力シート!B123="","",基本情報入力シート!B123)</f>
        <v/>
      </c>
      <c r="C95" s="246" t="str">
        <f>IF(基本情報入力シート!L123="","",基本情報入力シート!L123)</f>
        <v/>
      </c>
      <c r="D95" s="246" t="str">
        <f>IF(基本情報入力シート!Q123="","",基本情報入力シート!Q123)</f>
        <v/>
      </c>
      <c r="E95" s="246" t="str">
        <f>IF(基本情報入力シート!V123="","",基本情報入力シート!V123)</f>
        <v/>
      </c>
      <c r="F95" s="246" t="str">
        <f>IF(基本情報入力シート!W123="","",基本情報入力シート!W123)</f>
        <v/>
      </c>
      <c r="G95" s="246" t="str">
        <f>IF(基本情報入力シート!X123="","",基本情報入力シート!X123)</f>
        <v/>
      </c>
      <c r="H95" s="239" t="str">
        <f>IF(基本情報入力シート!Z123="","",基本情報入力シート!Z123)</f>
        <v/>
      </c>
      <c r="I95" s="240" t="str">
        <f>IF(基本情報入力シート!AD123&lt;&gt;"", 基本情報入力シート!AD123, "")</f>
        <v/>
      </c>
      <c r="J95" s="42" t="str">
        <f>IF(基本情報入力シート!AA123="","",基本情報入力シート!AA123)</f>
        <v/>
      </c>
      <c r="K95" s="45"/>
      <c r="L95" s="44" t="str">
        <f>IF(G95="","",VLOOKUP(G95,【参考】数式用!$A$3:$C$48,3,FALSE))</f>
        <v/>
      </c>
      <c r="M95" s="247" t="str">
        <f t="shared" si="9"/>
        <v/>
      </c>
      <c r="N95" s="215"/>
      <c r="O95" s="214"/>
      <c r="P95" s="214"/>
      <c r="Q95" s="178"/>
      <c r="R95" s="178"/>
      <c r="S95" s="181"/>
      <c r="T95" s="47"/>
      <c r="U95" s="1042" t="str">
        <f t="shared" si="11"/>
        <v/>
      </c>
      <c r="V95" s="1042"/>
      <c r="W95" s="1042"/>
      <c r="X95" s="1042"/>
      <c r="Y95" s="1042"/>
      <c r="Z95" s="1042"/>
      <c r="AA95" s="1042"/>
      <c r="AB95" s="1042"/>
      <c r="AC95" s="1042"/>
      <c r="AD95" s="1042"/>
      <c r="AE95" s="1042"/>
      <c r="AG95" s="565" t="str">
        <f t="shared" si="12"/>
        <v/>
      </c>
      <c r="AH95" s="254" t="str">
        <f t="shared" si="13"/>
        <v>×</v>
      </c>
      <c r="AI95" s="242" t="str">
        <f t="shared" si="14"/>
        <v/>
      </c>
      <c r="AJ95" s="243" t="str">
        <f t="shared" si="10"/>
        <v/>
      </c>
    </row>
    <row r="96" spans="1:36" ht="36.75" customHeight="1">
      <c r="A96" s="244">
        <f t="shared" si="15"/>
        <v>86</v>
      </c>
      <c r="B96" s="245" t="str">
        <f>IF(基本情報入力シート!B124="","",基本情報入力シート!B124)</f>
        <v/>
      </c>
      <c r="C96" s="246" t="str">
        <f>IF(基本情報入力シート!L124="","",基本情報入力シート!L124)</f>
        <v/>
      </c>
      <c r="D96" s="246" t="str">
        <f>IF(基本情報入力シート!Q124="","",基本情報入力シート!Q124)</f>
        <v/>
      </c>
      <c r="E96" s="246" t="str">
        <f>IF(基本情報入力シート!V124="","",基本情報入力シート!V124)</f>
        <v/>
      </c>
      <c r="F96" s="246" t="str">
        <f>IF(基本情報入力シート!W124="","",基本情報入力シート!W124)</f>
        <v/>
      </c>
      <c r="G96" s="246" t="str">
        <f>IF(基本情報入力シート!X124="","",基本情報入力シート!X124)</f>
        <v/>
      </c>
      <c r="H96" s="239" t="str">
        <f>IF(基本情報入力シート!Z124="","",基本情報入力シート!Z124)</f>
        <v/>
      </c>
      <c r="I96" s="240" t="str">
        <f>IF(基本情報入力シート!AD124&lt;&gt;"", 基本情報入力シート!AD124, "")</f>
        <v/>
      </c>
      <c r="J96" s="42" t="str">
        <f>IF(基本情報入力シート!AA124="","",基本情報入力シート!AA124)</f>
        <v/>
      </c>
      <c r="K96" s="45"/>
      <c r="L96" s="44" t="str">
        <f>IF(G96="","",VLOOKUP(G96,【参考】数式用!$A$3:$C$48,3,FALSE))</f>
        <v/>
      </c>
      <c r="M96" s="247" t="str">
        <f t="shared" si="9"/>
        <v/>
      </c>
      <c r="N96" s="215"/>
      <c r="O96" s="214"/>
      <c r="P96" s="214"/>
      <c r="Q96" s="178"/>
      <c r="R96" s="178"/>
      <c r="S96" s="181"/>
      <c r="T96" s="47"/>
      <c r="U96" s="1042" t="str">
        <f t="shared" si="11"/>
        <v/>
      </c>
      <c r="V96" s="1042"/>
      <c r="W96" s="1042"/>
      <c r="X96" s="1042"/>
      <c r="Y96" s="1042"/>
      <c r="Z96" s="1042"/>
      <c r="AA96" s="1042"/>
      <c r="AB96" s="1042"/>
      <c r="AC96" s="1042"/>
      <c r="AD96" s="1042"/>
      <c r="AE96" s="1042"/>
      <c r="AG96" s="565" t="str">
        <f t="shared" si="12"/>
        <v/>
      </c>
      <c r="AH96" s="254" t="str">
        <f t="shared" si="13"/>
        <v>×</v>
      </c>
      <c r="AI96" s="242" t="str">
        <f t="shared" si="14"/>
        <v/>
      </c>
      <c r="AJ96" s="243" t="str">
        <f t="shared" si="10"/>
        <v/>
      </c>
    </row>
    <row r="97" spans="1:36" ht="36.75" customHeight="1">
      <c r="A97" s="244">
        <f t="shared" si="15"/>
        <v>87</v>
      </c>
      <c r="B97" s="245" t="str">
        <f>IF(基本情報入力シート!B125="","",基本情報入力シート!B125)</f>
        <v/>
      </c>
      <c r="C97" s="246" t="str">
        <f>IF(基本情報入力シート!L125="","",基本情報入力シート!L125)</f>
        <v/>
      </c>
      <c r="D97" s="246" t="str">
        <f>IF(基本情報入力シート!Q125="","",基本情報入力シート!Q125)</f>
        <v/>
      </c>
      <c r="E97" s="246" t="str">
        <f>IF(基本情報入力シート!V125="","",基本情報入力シート!V125)</f>
        <v/>
      </c>
      <c r="F97" s="246" t="str">
        <f>IF(基本情報入力シート!W125="","",基本情報入力シート!W125)</f>
        <v/>
      </c>
      <c r="G97" s="246" t="str">
        <f>IF(基本情報入力シート!X125="","",基本情報入力シート!X125)</f>
        <v/>
      </c>
      <c r="H97" s="239" t="str">
        <f>IF(基本情報入力シート!Z125="","",基本情報入力シート!Z125)</f>
        <v/>
      </c>
      <c r="I97" s="240" t="str">
        <f>IF(基本情報入力シート!AD125&lt;&gt;"", 基本情報入力シート!AD125, "")</f>
        <v/>
      </c>
      <c r="J97" s="42" t="str">
        <f>IF(基本情報入力シート!AA125="","",基本情報入力シート!AA125)</f>
        <v/>
      </c>
      <c r="K97" s="45"/>
      <c r="L97" s="44" t="str">
        <f>IF(G97="","",VLOOKUP(G97,【参考】数式用!$A$3:$C$48,3,FALSE))</f>
        <v/>
      </c>
      <c r="M97" s="247" t="str">
        <f t="shared" si="9"/>
        <v/>
      </c>
      <c r="N97" s="215"/>
      <c r="O97" s="214"/>
      <c r="P97" s="214"/>
      <c r="Q97" s="178"/>
      <c r="R97" s="178"/>
      <c r="S97" s="181"/>
      <c r="T97" s="47"/>
      <c r="U97" s="1042" t="str">
        <f t="shared" si="11"/>
        <v/>
      </c>
      <c r="V97" s="1042"/>
      <c r="W97" s="1042"/>
      <c r="X97" s="1042"/>
      <c r="Y97" s="1042"/>
      <c r="Z97" s="1042"/>
      <c r="AA97" s="1042"/>
      <c r="AB97" s="1042"/>
      <c r="AC97" s="1042"/>
      <c r="AD97" s="1042"/>
      <c r="AE97" s="1042"/>
      <c r="AG97" s="565" t="str">
        <f t="shared" si="12"/>
        <v/>
      </c>
      <c r="AH97" s="254" t="str">
        <f t="shared" si="13"/>
        <v>×</v>
      </c>
      <c r="AI97" s="242" t="str">
        <f t="shared" si="14"/>
        <v/>
      </c>
      <c r="AJ97" s="243" t="str">
        <f t="shared" si="10"/>
        <v/>
      </c>
    </row>
    <row r="98" spans="1:36" ht="36.75" customHeight="1">
      <c r="A98" s="244">
        <f t="shared" si="15"/>
        <v>88</v>
      </c>
      <c r="B98" s="245" t="str">
        <f>IF(基本情報入力シート!B126="","",基本情報入力シート!B126)</f>
        <v/>
      </c>
      <c r="C98" s="246" t="str">
        <f>IF(基本情報入力シート!L126="","",基本情報入力シート!L126)</f>
        <v/>
      </c>
      <c r="D98" s="246" t="str">
        <f>IF(基本情報入力シート!Q126="","",基本情報入力シート!Q126)</f>
        <v/>
      </c>
      <c r="E98" s="246" t="str">
        <f>IF(基本情報入力シート!V126="","",基本情報入力シート!V126)</f>
        <v/>
      </c>
      <c r="F98" s="246" t="str">
        <f>IF(基本情報入力シート!W126="","",基本情報入力シート!W126)</f>
        <v/>
      </c>
      <c r="G98" s="246" t="str">
        <f>IF(基本情報入力シート!X126="","",基本情報入力シート!X126)</f>
        <v/>
      </c>
      <c r="H98" s="239" t="str">
        <f>IF(基本情報入力シート!Z126="","",基本情報入力シート!Z126)</f>
        <v/>
      </c>
      <c r="I98" s="240" t="str">
        <f>IF(基本情報入力シート!AD126&lt;&gt;"", 基本情報入力シート!AD126, "")</f>
        <v/>
      </c>
      <c r="J98" s="42" t="str">
        <f>IF(基本情報入力シート!AA126="","",基本情報入力シート!AA126)</f>
        <v/>
      </c>
      <c r="K98" s="45"/>
      <c r="L98" s="44" t="str">
        <f>IF(G98="","",VLOOKUP(G98,【参考】数式用!$A$3:$C$48,3,FALSE))</f>
        <v/>
      </c>
      <c r="M98" s="247" t="str">
        <f t="shared" si="9"/>
        <v/>
      </c>
      <c r="N98" s="215"/>
      <c r="O98" s="214"/>
      <c r="P98" s="214"/>
      <c r="Q98" s="178"/>
      <c r="R98" s="178"/>
      <c r="S98" s="181"/>
      <c r="T98" s="47"/>
      <c r="U98" s="1042" t="str">
        <f t="shared" si="11"/>
        <v/>
      </c>
      <c r="V98" s="1042"/>
      <c r="W98" s="1042"/>
      <c r="X98" s="1042"/>
      <c r="Y98" s="1042"/>
      <c r="Z98" s="1042"/>
      <c r="AA98" s="1042"/>
      <c r="AB98" s="1042"/>
      <c r="AC98" s="1042"/>
      <c r="AD98" s="1042"/>
      <c r="AE98" s="1042"/>
      <c r="AG98" s="565" t="str">
        <f t="shared" si="12"/>
        <v/>
      </c>
      <c r="AH98" s="254" t="str">
        <f t="shared" si="13"/>
        <v>×</v>
      </c>
      <c r="AI98" s="242" t="str">
        <f t="shared" si="14"/>
        <v/>
      </c>
      <c r="AJ98" s="243" t="str">
        <f t="shared" si="10"/>
        <v/>
      </c>
    </row>
    <row r="99" spans="1:36" ht="36.75" customHeight="1">
      <c r="A99" s="244">
        <f t="shared" si="15"/>
        <v>89</v>
      </c>
      <c r="B99" s="245" t="str">
        <f>IF(基本情報入力シート!B127="","",基本情報入力シート!B127)</f>
        <v/>
      </c>
      <c r="C99" s="246" t="str">
        <f>IF(基本情報入力シート!L127="","",基本情報入力シート!L127)</f>
        <v/>
      </c>
      <c r="D99" s="246" t="str">
        <f>IF(基本情報入力シート!Q127="","",基本情報入力シート!Q127)</f>
        <v/>
      </c>
      <c r="E99" s="246" t="str">
        <f>IF(基本情報入力シート!V127="","",基本情報入力シート!V127)</f>
        <v/>
      </c>
      <c r="F99" s="246" t="str">
        <f>IF(基本情報入力シート!W127="","",基本情報入力シート!W127)</f>
        <v/>
      </c>
      <c r="G99" s="246" t="str">
        <f>IF(基本情報入力シート!X127="","",基本情報入力シート!X127)</f>
        <v/>
      </c>
      <c r="H99" s="239" t="str">
        <f>IF(基本情報入力シート!Z127="","",基本情報入力シート!Z127)</f>
        <v/>
      </c>
      <c r="I99" s="240" t="str">
        <f>IF(基本情報入力シート!AD127&lt;&gt;"", 基本情報入力シート!AD127, "")</f>
        <v/>
      </c>
      <c r="J99" s="42" t="str">
        <f>IF(基本情報入力シート!AA127="","",基本情報入力シート!AA127)</f>
        <v/>
      </c>
      <c r="K99" s="45"/>
      <c r="L99" s="44" t="str">
        <f>IF(G99="","",VLOOKUP(G99,【参考】数式用!$A$3:$C$48,3,FALSE))</f>
        <v/>
      </c>
      <c r="M99" s="247" t="str">
        <f t="shared" si="9"/>
        <v/>
      </c>
      <c r="N99" s="215"/>
      <c r="O99" s="214"/>
      <c r="P99" s="214"/>
      <c r="Q99" s="178"/>
      <c r="R99" s="178"/>
      <c r="S99" s="181"/>
      <c r="T99" s="47"/>
      <c r="U99" s="1042" t="str">
        <f t="shared" si="11"/>
        <v/>
      </c>
      <c r="V99" s="1042"/>
      <c r="W99" s="1042"/>
      <c r="X99" s="1042"/>
      <c r="Y99" s="1042"/>
      <c r="Z99" s="1042"/>
      <c r="AA99" s="1042"/>
      <c r="AB99" s="1042"/>
      <c r="AC99" s="1042"/>
      <c r="AD99" s="1042"/>
      <c r="AE99" s="1042"/>
      <c r="AG99" s="565" t="str">
        <f t="shared" si="12"/>
        <v/>
      </c>
      <c r="AH99" s="254" t="str">
        <f t="shared" si="13"/>
        <v>×</v>
      </c>
      <c r="AI99" s="242" t="str">
        <f t="shared" si="14"/>
        <v/>
      </c>
      <c r="AJ99" s="243" t="str">
        <f t="shared" si="10"/>
        <v/>
      </c>
    </row>
    <row r="100" spans="1:36" ht="36.75" customHeight="1">
      <c r="A100" s="244">
        <f t="shared" si="15"/>
        <v>90</v>
      </c>
      <c r="B100" s="245" t="str">
        <f>IF(基本情報入力シート!B128="","",基本情報入力シート!B128)</f>
        <v/>
      </c>
      <c r="C100" s="246" t="str">
        <f>IF(基本情報入力シート!L128="","",基本情報入力シート!L128)</f>
        <v/>
      </c>
      <c r="D100" s="246" t="str">
        <f>IF(基本情報入力シート!Q128="","",基本情報入力シート!Q128)</f>
        <v/>
      </c>
      <c r="E100" s="246" t="str">
        <f>IF(基本情報入力シート!V128="","",基本情報入力シート!V128)</f>
        <v/>
      </c>
      <c r="F100" s="246" t="str">
        <f>IF(基本情報入力シート!W128="","",基本情報入力シート!W128)</f>
        <v/>
      </c>
      <c r="G100" s="246" t="str">
        <f>IF(基本情報入力シート!X128="","",基本情報入力シート!X128)</f>
        <v/>
      </c>
      <c r="H100" s="239" t="str">
        <f>IF(基本情報入力シート!Z128="","",基本情報入力シート!Z128)</f>
        <v/>
      </c>
      <c r="I100" s="240" t="str">
        <f>IF(基本情報入力シート!AD128&lt;&gt;"", 基本情報入力シート!AD128, "")</f>
        <v/>
      </c>
      <c r="J100" s="42" t="str">
        <f>IF(基本情報入力シート!AA128="","",基本情報入力シート!AA128)</f>
        <v/>
      </c>
      <c r="K100" s="45"/>
      <c r="L100" s="44" t="str">
        <f>IF(G100="","",VLOOKUP(G100,【参考】数式用!$A$3:$C$48,3,FALSE))</f>
        <v/>
      </c>
      <c r="M100" s="247" t="str">
        <f t="shared" si="9"/>
        <v/>
      </c>
      <c r="N100" s="215"/>
      <c r="O100" s="214"/>
      <c r="P100" s="214"/>
      <c r="Q100" s="178"/>
      <c r="R100" s="178"/>
      <c r="S100" s="181"/>
      <c r="T100" s="47"/>
      <c r="U100" s="1042" t="str">
        <f t="shared" si="11"/>
        <v/>
      </c>
      <c r="V100" s="1042"/>
      <c r="W100" s="1042"/>
      <c r="X100" s="1042"/>
      <c r="Y100" s="1042"/>
      <c r="Z100" s="1042"/>
      <c r="AA100" s="1042"/>
      <c r="AB100" s="1042"/>
      <c r="AC100" s="1042"/>
      <c r="AD100" s="1042"/>
      <c r="AE100" s="1042"/>
      <c r="AG100" s="565" t="str">
        <f t="shared" si="12"/>
        <v/>
      </c>
      <c r="AH100" s="254" t="str">
        <f t="shared" si="13"/>
        <v>×</v>
      </c>
      <c r="AI100" s="242" t="str">
        <f t="shared" si="14"/>
        <v/>
      </c>
      <c r="AJ100" s="243" t="str">
        <f t="shared" si="10"/>
        <v/>
      </c>
    </row>
    <row r="101" spans="1:36" ht="36.75" customHeight="1">
      <c r="A101" s="244">
        <f t="shared" si="15"/>
        <v>91</v>
      </c>
      <c r="B101" s="245" t="str">
        <f>IF(基本情報入力シート!B129="","",基本情報入力シート!B129)</f>
        <v/>
      </c>
      <c r="C101" s="246" t="str">
        <f>IF(基本情報入力シート!L129="","",基本情報入力シート!L129)</f>
        <v/>
      </c>
      <c r="D101" s="246" t="str">
        <f>IF(基本情報入力シート!Q129="","",基本情報入力シート!Q129)</f>
        <v/>
      </c>
      <c r="E101" s="246" t="str">
        <f>IF(基本情報入力シート!V129="","",基本情報入力シート!V129)</f>
        <v/>
      </c>
      <c r="F101" s="246" t="str">
        <f>IF(基本情報入力シート!W129="","",基本情報入力シート!W129)</f>
        <v/>
      </c>
      <c r="G101" s="246" t="str">
        <f>IF(基本情報入力シート!X129="","",基本情報入力シート!X129)</f>
        <v/>
      </c>
      <c r="H101" s="239" t="str">
        <f>IF(基本情報入力シート!Z129="","",基本情報入力シート!Z129)</f>
        <v/>
      </c>
      <c r="I101" s="240" t="str">
        <f>IF(基本情報入力シート!AD129&lt;&gt;"", 基本情報入力シート!AD129, "")</f>
        <v/>
      </c>
      <c r="J101" s="42" t="str">
        <f>IF(基本情報入力シート!AA129="","",基本情報入力シート!AA129)</f>
        <v/>
      </c>
      <c r="K101" s="45"/>
      <c r="L101" s="44" t="str">
        <f>IF(G101="","",VLOOKUP(G101,【参考】数式用!$A$3:$C$48,3,FALSE))</f>
        <v/>
      </c>
      <c r="M101" s="247" t="str">
        <f t="shared" si="9"/>
        <v/>
      </c>
      <c r="N101" s="215"/>
      <c r="O101" s="214"/>
      <c r="P101" s="214"/>
      <c r="Q101" s="178"/>
      <c r="R101" s="178"/>
      <c r="S101" s="181"/>
      <c r="T101" s="47"/>
      <c r="U101" s="1042" t="str">
        <f t="shared" si="11"/>
        <v/>
      </c>
      <c r="V101" s="1042"/>
      <c r="W101" s="1042"/>
      <c r="X101" s="1042"/>
      <c r="Y101" s="1042"/>
      <c r="Z101" s="1042"/>
      <c r="AA101" s="1042"/>
      <c r="AB101" s="1042"/>
      <c r="AC101" s="1042"/>
      <c r="AD101" s="1042"/>
      <c r="AE101" s="1042"/>
      <c r="AG101" s="565" t="str">
        <f t="shared" si="12"/>
        <v/>
      </c>
      <c r="AH101" s="254" t="str">
        <f t="shared" si="13"/>
        <v>×</v>
      </c>
      <c r="AI101" s="242" t="str">
        <f t="shared" si="14"/>
        <v/>
      </c>
      <c r="AJ101" s="243" t="str">
        <f t="shared" si="10"/>
        <v/>
      </c>
    </row>
    <row r="102" spans="1:36" ht="36.75" customHeight="1">
      <c r="A102" s="244">
        <f t="shared" si="15"/>
        <v>92</v>
      </c>
      <c r="B102" s="245" t="str">
        <f>IF(基本情報入力シート!B130="","",基本情報入力シート!B130)</f>
        <v/>
      </c>
      <c r="C102" s="246" t="str">
        <f>IF(基本情報入力シート!L130="","",基本情報入力シート!L130)</f>
        <v/>
      </c>
      <c r="D102" s="246" t="str">
        <f>IF(基本情報入力シート!Q130="","",基本情報入力シート!Q130)</f>
        <v/>
      </c>
      <c r="E102" s="246" t="str">
        <f>IF(基本情報入力シート!V130="","",基本情報入力シート!V130)</f>
        <v/>
      </c>
      <c r="F102" s="246" t="str">
        <f>IF(基本情報入力シート!W130="","",基本情報入力シート!W130)</f>
        <v/>
      </c>
      <c r="G102" s="246" t="str">
        <f>IF(基本情報入力シート!X130="","",基本情報入力シート!X130)</f>
        <v/>
      </c>
      <c r="H102" s="239" t="str">
        <f>IF(基本情報入力シート!Z130="","",基本情報入力シート!Z130)</f>
        <v/>
      </c>
      <c r="I102" s="240" t="str">
        <f>IF(基本情報入力シート!AD130&lt;&gt;"", 基本情報入力シート!AD130, "")</f>
        <v/>
      </c>
      <c r="J102" s="42" t="str">
        <f>IF(基本情報入力シート!AA130="","",基本情報入力シート!AA130)</f>
        <v/>
      </c>
      <c r="K102" s="45"/>
      <c r="L102" s="44" t="str">
        <f>IF(G102="","",VLOOKUP(G102,【参考】数式用!$A$3:$C$48,3,FALSE))</f>
        <v/>
      </c>
      <c r="M102" s="247" t="str">
        <f t="shared" si="9"/>
        <v/>
      </c>
      <c r="N102" s="215"/>
      <c r="O102" s="214"/>
      <c r="P102" s="214"/>
      <c r="Q102" s="178"/>
      <c r="R102" s="178"/>
      <c r="S102" s="181"/>
      <c r="T102" s="47"/>
      <c r="U102" s="1042" t="str">
        <f t="shared" si="11"/>
        <v/>
      </c>
      <c r="V102" s="1042"/>
      <c r="W102" s="1042"/>
      <c r="X102" s="1042"/>
      <c r="Y102" s="1042"/>
      <c r="Z102" s="1042"/>
      <c r="AA102" s="1042"/>
      <c r="AB102" s="1042"/>
      <c r="AC102" s="1042"/>
      <c r="AD102" s="1042"/>
      <c r="AE102" s="1042"/>
      <c r="AG102" s="565" t="str">
        <f t="shared" si="12"/>
        <v/>
      </c>
      <c r="AH102" s="254" t="str">
        <f t="shared" si="13"/>
        <v>×</v>
      </c>
      <c r="AI102" s="242" t="str">
        <f t="shared" si="14"/>
        <v/>
      </c>
      <c r="AJ102" s="243" t="str">
        <f t="shared" si="10"/>
        <v/>
      </c>
    </row>
    <row r="103" spans="1:36" ht="36.75" customHeight="1">
      <c r="A103" s="244">
        <f t="shared" si="15"/>
        <v>93</v>
      </c>
      <c r="B103" s="245" t="str">
        <f>IF(基本情報入力シート!B131="","",基本情報入力シート!B131)</f>
        <v/>
      </c>
      <c r="C103" s="246" t="str">
        <f>IF(基本情報入力シート!L131="","",基本情報入力シート!L131)</f>
        <v/>
      </c>
      <c r="D103" s="246" t="str">
        <f>IF(基本情報入力シート!Q131="","",基本情報入力シート!Q131)</f>
        <v/>
      </c>
      <c r="E103" s="246" t="str">
        <f>IF(基本情報入力シート!V131="","",基本情報入力シート!V131)</f>
        <v/>
      </c>
      <c r="F103" s="246" t="str">
        <f>IF(基本情報入力シート!W131="","",基本情報入力シート!W131)</f>
        <v/>
      </c>
      <c r="G103" s="246" t="str">
        <f>IF(基本情報入力シート!X131="","",基本情報入力シート!X131)</f>
        <v/>
      </c>
      <c r="H103" s="239" t="str">
        <f>IF(基本情報入力シート!Z131="","",基本情報入力シート!Z131)</f>
        <v/>
      </c>
      <c r="I103" s="240" t="str">
        <f>IF(基本情報入力シート!AD131&lt;&gt;"", 基本情報入力シート!AD131, "")</f>
        <v/>
      </c>
      <c r="J103" s="42" t="str">
        <f>IF(基本情報入力シート!AA131="","",基本情報入力シート!AA131)</f>
        <v/>
      </c>
      <c r="K103" s="45"/>
      <c r="L103" s="44" t="str">
        <f>IF(G103="","",VLOOKUP(G103,【参考】数式用!$A$3:$C$48,3,FALSE))</f>
        <v/>
      </c>
      <c r="M103" s="247" t="str">
        <f t="shared" si="9"/>
        <v/>
      </c>
      <c r="N103" s="215"/>
      <c r="O103" s="214"/>
      <c r="P103" s="214"/>
      <c r="Q103" s="178"/>
      <c r="R103" s="178"/>
      <c r="S103" s="181"/>
      <c r="T103" s="47"/>
      <c r="U103" s="1042" t="str">
        <f t="shared" si="11"/>
        <v/>
      </c>
      <c r="V103" s="1042"/>
      <c r="W103" s="1042"/>
      <c r="X103" s="1042"/>
      <c r="Y103" s="1042"/>
      <c r="Z103" s="1042"/>
      <c r="AA103" s="1042"/>
      <c r="AB103" s="1042"/>
      <c r="AC103" s="1042"/>
      <c r="AD103" s="1042"/>
      <c r="AE103" s="1042"/>
      <c r="AG103" s="565" t="str">
        <f t="shared" si="12"/>
        <v/>
      </c>
      <c r="AH103" s="254" t="str">
        <f t="shared" si="13"/>
        <v>×</v>
      </c>
      <c r="AI103" s="242" t="str">
        <f t="shared" si="14"/>
        <v/>
      </c>
      <c r="AJ103" s="243" t="str">
        <f t="shared" si="10"/>
        <v/>
      </c>
    </row>
    <row r="104" spans="1:36" ht="36.75" customHeight="1">
      <c r="A104" s="244">
        <f t="shared" si="15"/>
        <v>94</v>
      </c>
      <c r="B104" s="245" t="str">
        <f>IF(基本情報入力シート!B132="","",基本情報入力シート!B132)</f>
        <v/>
      </c>
      <c r="C104" s="246" t="str">
        <f>IF(基本情報入力シート!L132="","",基本情報入力シート!L132)</f>
        <v/>
      </c>
      <c r="D104" s="246" t="str">
        <f>IF(基本情報入力シート!Q132="","",基本情報入力シート!Q132)</f>
        <v/>
      </c>
      <c r="E104" s="246" t="str">
        <f>IF(基本情報入力シート!V132="","",基本情報入力シート!V132)</f>
        <v/>
      </c>
      <c r="F104" s="246" t="str">
        <f>IF(基本情報入力シート!W132="","",基本情報入力シート!W132)</f>
        <v/>
      </c>
      <c r="G104" s="246" t="str">
        <f>IF(基本情報入力シート!X132="","",基本情報入力シート!X132)</f>
        <v/>
      </c>
      <c r="H104" s="239" t="str">
        <f>IF(基本情報入力シート!Z132="","",基本情報入力シート!Z132)</f>
        <v/>
      </c>
      <c r="I104" s="240" t="str">
        <f>IF(基本情報入力シート!AD132&lt;&gt;"", 基本情報入力シート!AD132, "")</f>
        <v/>
      </c>
      <c r="J104" s="42" t="str">
        <f>IF(基本情報入力シート!AA132="","",基本情報入力シート!AA132)</f>
        <v/>
      </c>
      <c r="K104" s="45"/>
      <c r="L104" s="44" t="str">
        <f>IF(G104="","",VLOOKUP(G104,【参考】数式用!$A$3:$C$48,3,FALSE))</f>
        <v/>
      </c>
      <c r="M104" s="247" t="str">
        <f t="shared" si="9"/>
        <v/>
      </c>
      <c r="N104" s="215"/>
      <c r="O104" s="214"/>
      <c r="P104" s="214"/>
      <c r="Q104" s="178"/>
      <c r="R104" s="178"/>
      <c r="S104" s="181"/>
      <c r="T104" s="47"/>
      <c r="U104" s="1042" t="str">
        <f t="shared" si="11"/>
        <v/>
      </c>
      <c r="V104" s="1042"/>
      <c r="W104" s="1042"/>
      <c r="X104" s="1042"/>
      <c r="Y104" s="1042"/>
      <c r="Z104" s="1042"/>
      <c r="AA104" s="1042"/>
      <c r="AB104" s="1042"/>
      <c r="AC104" s="1042"/>
      <c r="AD104" s="1042"/>
      <c r="AE104" s="1042"/>
      <c r="AG104" s="565" t="str">
        <f t="shared" si="12"/>
        <v/>
      </c>
      <c r="AH104" s="254" t="str">
        <f t="shared" si="13"/>
        <v>×</v>
      </c>
      <c r="AI104" s="242" t="str">
        <f t="shared" si="14"/>
        <v/>
      </c>
      <c r="AJ104" s="243" t="str">
        <f t="shared" si="10"/>
        <v/>
      </c>
    </row>
    <row r="105" spans="1:36" ht="36.75" customHeight="1">
      <c r="A105" s="244">
        <f t="shared" si="15"/>
        <v>95</v>
      </c>
      <c r="B105" s="245" t="str">
        <f>IF(基本情報入力シート!B133="","",基本情報入力シート!B133)</f>
        <v/>
      </c>
      <c r="C105" s="246" t="str">
        <f>IF(基本情報入力シート!L133="","",基本情報入力シート!L133)</f>
        <v/>
      </c>
      <c r="D105" s="246" t="str">
        <f>IF(基本情報入力シート!Q133="","",基本情報入力シート!Q133)</f>
        <v/>
      </c>
      <c r="E105" s="246" t="str">
        <f>IF(基本情報入力シート!V133="","",基本情報入力シート!V133)</f>
        <v/>
      </c>
      <c r="F105" s="246" t="str">
        <f>IF(基本情報入力シート!W133="","",基本情報入力シート!W133)</f>
        <v/>
      </c>
      <c r="G105" s="246" t="str">
        <f>IF(基本情報入力シート!X133="","",基本情報入力シート!X133)</f>
        <v/>
      </c>
      <c r="H105" s="239" t="str">
        <f>IF(基本情報入力シート!Z133="","",基本情報入力シート!Z133)</f>
        <v/>
      </c>
      <c r="I105" s="240" t="str">
        <f>IF(基本情報入力シート!AD133&lt;&gt;"", 基本情報入力シート!AD133, "")</f>
        <v/>
      </c>
      <c r="J105" s="42" t="str">
        <f>IF(基本情報入力シート!AA133="","",基本情報入力シート!AA133)</f>
        <v/>
      </c>
      <c r="K105" s="45"/>
      <c r="L105" s="44" t="str">
        <f>IF(G105="","",VLOOKUP(G105,【参考】数式用!$A$3:$C$48,3,FALSE))</f>
        <v/>
      </c>
      <c r="M105" s="247" t="str">
        <f t="shared" si="9"/>
        <v/>
      </c>
      <c r="N105" s="215"/>
      <c r="O105" s="214"/>
      <c r="P105" s="214"/>
      <c r="Q105" s="178"/>
      <c r="R105" s="178"/>
      <c r="S105" s="181"/>
      <c r="T105" s="47"/>
      <c r="U105" s="1042" t="str">
        <f t="shared" si="11"/>
        <v/>
      </c>
      <c r="V105" s="1042"/>
      <c r="W105" s="1042"/>
      <c r="X105" s="1042"/>
      <c r="Y105" s="1042"/>
      <c r="Z105" s="1042"/>
      <c r="AA105" s="1042"/>
      <c r="AB105" s="1042"/>
      <c r="AC105" s="1042"/>
      <c r="AD105" s="1042"/>
      <c r="AE105" s="1042"/>
      <c r="AG105" s="565" t="str">
        <f t="shared" si="12"/>
        <v/>
      </c>
      <c r="AH105" s="254" t="str">
        <f t="shared" si="13"/>
        <v>×</v>
      </c>
      <c r="AI105" s="242" t="str">
        <f t="shared" si="14"/>
        <v/>
      </c>
      <c r="AJ105" s="243" t="str">
        <f t="shared" si="10"/>
        <v/>
      </c>
    </row>
    <row r="106" spans="1:36" ht="36.75" customHeight="1">
      <c r="A106" s="244">
        <f t="shared" si="15"/>
        <v>96</v>
      </c>
      <c r="B106" s="245" t="str">
        <f>IF(基本情報入力シート!B134="","",基本情報入力シート!B134)</f>
        <v/>
      </c>
      <c r="C106" s="246" t="str">
        <f>IF(基本情報入力シート!L134="","",基本情報入力シート!L134)</f>
        <v/>
      </c>
      <c r="D106" s="246" t="str">
        <f>IF(基本情報入力シート!Q134="","",基本情報入力シート!Q134)</f>
        <v/>
      </c>
      <c r="E106" s="246" t="str">
        <f>IF(基本情報入力シート!V134="","",基本情報入力シート!V134)</f>
        <v/>
      </c>
      <c r="F106" s="246" t="str">
        <f>IF(基本情報入力シート!W134="","",基本情報入力シート!W134)</f>
        <v/>
      </c>
      <c r="G106" s="246" t="str">
        <f>IF(基本情報入力シート!X134="","",基本情報入力シート!X134)</f>
        <v/>
      </c>
      <c r="H106" s="239" t="str">
        <f>IF(基本情報入力シート!Z134="","",基本情報入力シート!Z134)</f>
        <v/>
      </c>
      <c r="I106" s="240" t="str">
        <f>IF(基本情報入力シート!AD134&lt;&gt;"", 基本情報入力シート!AD134, "")</f>
        <v/>
      </c>
      <c r="J106" s="42" t="str">
        <f>IF(基本情報入力シート!AA134="","",基本情報入力シート!AA134)</f>
        <v/>
      </c>
      <c r="K106" s="45"/>
      <c r="L106" s="44" t="str">
        <f>IF(G106="","",VLOOKUP(G106,【参考】数式用!$A$3:$C$48,3,FALSE))</f>
        <v/>
      </c>
      <c r="M106" s="247" t="str">
        <f t="shared" si="9"/>
        <v/>
      </c>
      <c r="N106" s="215"/>
      <c r="O106" s="214"/>
      <c r="P106" s="214"/>
      <c r="Q106" s="178"/>
      <c r="R106" s="178"/>
      <c r="S106" s="181"/>
      <c r="T106" s="47"/>
      <c r="U106" s="1042" t="str">
        <f t="shared" si="11"/>
        <v/>
      </c>
      <c r="V106" s="1042"/>
      <c r="W106" s="1042"/>
      <c r="X106" s="1042"/>
      <c r="Y106" s="1042"/>
      <c r="Z106" s="1042"/>
      <c r="AA106" s="1042"/>
      <c r="AB106" s="1042"/>
      <c r="AC106" s="1042"/>
      <c r="AD106" s="1042"/>
      <c r="AE106" s="1042"/>
      <c r="AG106" s="565" t="str">
        <f t="shared" si="12"/>
        <v/>
      </c>
      <c r="AH106" s="254" t="str">
        <f t="shared" si="13"/>
        <v>×</v>
      </c>
      <c r="AI106" s="242" t="str">
        <f t="shared" si="14"/>
        <v/>
      </c>
      <c r="AJ106" s="243" t="str">
        <f t="shared" si="10"/>
        <v/>
      </c>
    </row>
    <row r="107" spans="1:36" ht="36.75" customHeight="1">
      <c r="A107" s="244">
        <f t="shared" si="15"/>
        <v>97</v>
      </c>
      <c r="B107" s="245" t="str">
        <f>IF(基本情報入力シート!B135="","",基本情報入力シート!B135)</f>
        <v/>
      </c>
      <c r="C107" s="246" t="str">
        <f>IF(基本情報入力シート!L135="","",基本情報入力シート!L135)</f>
        <v/>
      </c>
      <c r="D107" s="246" t="str">
        <f>IF(基本情報入力シート!Q135="","",基本情報入力シート!Q135)</f>
        <v/>
      </c>
      <c r="E107" s="246" t="str">
        <f>IF(基本情報入力シート!V135="","",基本情報入力シート!V135)</f>
        <v/>
      </c>
      <c r="F107" s="246" t="str">
        <f>IF(基本情報入力シート!W135="","",基本情報入力シート!W135)</f>
        <v/>
      </c>
      <c r="G107" s="246" t="str">
        <f>IF(基本情報入力シート!X135="","",基本情報入力シート!X135)</f>
        <v/>
      </c>
      <c r="H107" s="239" t="str">
        <f>IF(基本情報入力シート!Z135="","",基本情報入力シート!Z135)</f>
        <v/>
      </c>
      <c r="I107" s="240" t="str">
        <f>IF(基本情報入力シート!AD135&lt;&gt;"", 基本情報入力シート!AD135, "")</f>
        <v/>
      </c>
      <c r="J107" s="42" t="str">
        <f>IF(基本情報入力シート!AA135="","",基本情報入力シート!AA135)</f>
        <v/>
      </c>
      <c r="K107" s="45"/>
      <c r="L107" s="44" t="str">
        <f>IF(G107="","",VLOOKUP(G107,【参考】数式用!$A$3:$C$48,3,FALSE))</f>
        <v/>
      </c>
      <c r="M107" s="247" t="str">
        <f t="shared" ref="M107:M110" si="16">IFERROR(IF(I107="○",ROUNDDOWN(ROUNDDOWN(J107,0)*L107,0),""), "金額未入力")</f>
        <v/>
      </c>
      <c r="N107" s="215"/>
      <c r="O107" s="214"/>
      <c r="P107" s="214"/>
      <c r="Q107" s="178"/>
      <c r="R107" s="178"/>
      <c r="S107" s="181"/>
      <c r="T107" s="47"/>
      <c r="U107" s="1042" t="str">
        <f t="shared" si="11"/>
        <v/>
      </c>
      <c r="V107" s="1042"/>
      <c r="W107" s="1042"/>
      <c r="X107" s="1042"/>
      <c r="Y107" s="1042"/>
      <c r="Z107" s="1042"/>
      <c r="AA107" s="1042"/>
      <c r="AB107" s="1042"/>
      <c r="AC107" s="1042"/>
      <c r="AD107" s="1042"/>
      <c r="AE107" s="1042"/>
      <c r="AG107" s="565" t="str">
        <f t="shared" si="12"/>
        <v/>
      </c>
      <c r="AH107" s="254" t="str">
        <f t="shared" si="13"/>
        <v>×</v>
      </c>
      <c r="AI107" s="242" t="str">
        <f t="shared" si="14"/>
        <v/>
      </c>
      <c r="AJ107" s="243" t="str">
        <f t="shared" si="10"/>
        <v/>
      </c>
    </row>
    <row r="108" spans="1:36" ht="36.75" customHeight="1">
      <c r="A108" s="244">
        <f t="shared" si="15"/>
        <v>98</v>
      </c>
      <c r="B108" s="245" t="str">
        <f>IF(基本情報入力シート!B136="","",基本情報入力シート!B136)</f>
        <v/>
      </c>
      <c r="C108" s="246" t="str">
        <f>IF(基本情報入力シート!L136="","",基本情報入力シート!L136)</f>
        <v/>
      </c>
      <c r="D108" s="246" t="str">
        <f>IF(基本情報入力シート!Q136="","",基本情報入力シート!Q136)</f>
        <v/>
      </c>
      <c r="E108" s="246" t="str">
        <f>IF(基本情報入力シート!V136="","",基本情報入力シート!V136)</f>
        <v/>
      </c>
      <c r="F108" s="246" t="str">
        <f>IF(基本情報入力シート!W136="","",基本情報入力シート!W136)</f>
        <v/>
      </c>
      <c r="G108" s="246" t="str">
        <f>IF(基本情報入力シート!X136="","",基本情報入力シート!X136)</f>
        <v/>
      </c>
      <c r="H108" s="239" t="str">
        <f>IF(基本情報入力シート!Z136="","",基本情報入力シート!Z136)</f>
        <v/>
      </c>
      <c r="I108" s="240" t="str">
        <f>IF(基本情報入力シート!AD136&lt;&gt;"", 基本情報入力シート!AD136, "")</f>
        <v/>
      </c>
      <c r="J108" s="42" t="str">
        <f>IF(基本情報入力シート!AA136="","",基本情報入力シート!AA136)</f>
        <v/>
      </c>
      <c r="K108" s="45"/>
      <c r="L108" s="44" t="str">
        <f>IF(G108="","",VLOOKUP(G108,【参考】数式用!$A$3:$C$48,3,FALSE))</f>
        <v/>
      </c>
      <c r="M108" s="247" t="str">
        <f t="shared" si="16"/>
        <v/>
      </c>
      <c r="N108" s="215"/>
      <c r="O108" s="214"/>
      <c r="P108" s="214"/>
      <c r="Q108" s="178"/>
      <c r="R108" s="178"/>
      <c r="S108" s="181"/>
      <c r="T108" s="47"/>
      <c r="U108" s="1042" t="str">
        <f t="shared" si="11"/>
        <v/>
      </c>
      <c r="V108" s="1042"/>
      <c r="W108" s="1042"/>
      <c r="X108" s="1042"/>
      <c r="Y108" s="1042"/>
      <c r="Z108" s="1042"/>
      <c r="AA108" s="1042"/>
      <c r="AB108" s="1042"/>
      <c r="AC108" s="1042"/>
      <c r="AD108" s="1042"/>
      <c r="AE108" s="1042"/>
      <c r="AG108" s="565" t="str">
        <f t="shared" si="12"/>
        <v/>
      </c>
      <c r="AH108" s="254" t="str">
        <f t="shared" si="13"/>
        <v>×</v>
      </c>
      <c r="AI108" s="242" t="str">
        <f t="shared" si="14"/>
        <v/>
      </c>
      <c r="AJ108" s="243" t="str">
        <f t="shared" si="10"/>
        <v/>
      </c>
    </row>
    <row r="109" spans="1:36" ht="36.75" customHeight="1">
      <c r="A109" s="244">
        <f t="shared" si="15"/>
        <v>99</v>
      </c>
      <c r="B109" s="245" t="str">
        <f>IF(基本情報入力シート!B137="","",基本情報入力シート!B137)</f>
        <v/>
      </c>
      <c r="C109" s="246" t="str">
        <f>IF(基本情報入力シート!L137="","",基本情報入力シート!L137)</f>
        <v/>
      </c>
      <c r="D109" s="246" t="str">
        <f>IF(基本情報入力シート!Q137="","",基本情報入力シート!Q137)</f>
        <v/>
      </c>
      <c r="E109" s="246" t="str">
        <f>IF(基本情報入力シート!V137="","",基本情報入力シート!V137)</f>
        <v/>
      </c>
      <c r="F109" s="246" t="str">
        <f>IF(基本情報入力シート!W137="","",基本情報入力シート!W137)</f>
        <v/>
      </c>
      <c r="G109" s="246" t="str">
        <f>IF(基本情報入力シート!X137="","",基本情報入力シート!X137)</f>
        <v/>
      </c>
      <c r="H109" s="239" t="str">
        <f>IF(基本情報入力シート!Z137="","",基本情報入力シート!Z137)</f>
        <v/>
      </c>
      <c r="I109" s="240" t="str">
        <f>IF(基本情報入力シート!AD137&lt;&gt;"", 基本情報入力シート!AD137, "")</f>
        <v/>
      </c>
      <c r="J109" s="42" t="str">
        <f>IF(基本情報入力シート!AA137="","",基本情報入力シート!AA137)</f>
        <v/>
      </c>
      <c r="K109" s="45"/>
      <c r="L109" s="44" t="str">
        <f>IF(G109="","",VLOOKUP(G109,【参考】数式用!$A$3:$C$48,3,FALSE))</f>
        <v/>
      </c>
      <c r="M109" s="247" t="str">
        <f t="shared" si="16"/>
        <v/>
      </c>
      <c r="N109" s="215"/>
      <c r="O109" s="214"/>
      <c r="P109" s="214"/>
      <c r="Q109" s="178"/>
      <c r="R109" s="178"/>
      <c r="S109" s="181"/>
      <c r="T109" s="47"/>
      <c r="U109" s="1042" t="str">
        <f t="shared" si="11"/>
        <v/>
      </c>
      <c r="V109" s="1042"/>
      <c r="W109" s="1042"/>
      <c r="X109" s="1042"/>
      <c r="Y109" s="1042"/>
      <c r="Z109" s="1042"/>
      <c r="AA109" s="1042"/>
      <c r="AB109" s="1042"/>
      <c r="AC109" s="1042"/>
      <c r="AD109" s="1042"/>
      <c r="AE109" s="1042"/>
      <c r="AG109" s="565" t="str">
        <f t="shared" si="12"/>
        <v/>
      </c>
      <c r="AH109" s="254" t="str">
        <f t="shared" si="13"/>
        <v>×</v>
      </c>
      <c r="AI109" s="242" t="str">
        <f t="shared" si="14"/>
        <v/>
      </c>
      <c r="AJ109" s="243" t="str">
        <f t="shared" si="10"/>
        <v/>
      </c>
    </row>
    <row r="110" spans="1:36" ht="36.75" customHeight="1" thickBot="1">
      <c r="A110" s="248">
        <f t="shared" si="15"/>
        <v>100</v>
      </c>
      <c r="B110" s="249" t="str">
        <f>IF(基本情報入力シート!B138="","",基本情報入力シート!B138)</f>
        <v/>
      </c>
      <c r="C110" s="250" t="str">
        <f>IF(基本情報入力シート!L138="","",基本情報入力シート!L138)</f>
        <v/>
      </c>
      <c r="D110" s="250" t="str">
        <f>IF(基本情報入力シート!Q138="","",基本情報入力シート!Q138)</f>
        <v/>
      </c>
      <c r="E110" s="250" t="str">
        <f>IF(基本情報入力シート!V138="","",基本情報入力シート!V138)</f>
        <v/>
      </c>
      <c r="F110" s="250" t="str">
        <f>IF(基本情報入力シート!W138="","",基本情報入力シート!W138)</f>
        <v/>
      </c>
      <c r="G110" s="250" t="str">
        <f>IF(基本情報入力シート!X138="","",基本情報入力シート!X138)</f>
        <v/>
      </c>
      <c r="H110" s="251" t="str">
        <f>IF(基本情報入力シート!Z138="","",基本情報入力シート!Z138)</f>
        <v/>
      </c>
      <c r="I110" s="575" t="str">
        <f>IF(基本情報入力シート!AD138&lt;&gt;"", 基本情報入力シート!AD138, "")</f>
        <v/>
      </c>
      <c r="J110" s="69" t="str">
        <f>IF(基本情報入力シート!AA138="","",基本情報入力シート!AA138)</f>
        <v/>
      </c>
      <c r="K110" s="46"/>
      <c r="L110" s="107" t="str">
        <f>IF(G110="","",VLOOKUP(G110,【参考】数式用!$A$3:$C$48,3,FALSE))</f>
        <v/>
      </c>
      <c r="M110" s="252" t="str">
        <f t="shared" si="16"/>
        <v/>
      </c>
      <c r="N110" s="216"/>
      <c r="O110" s="217"/>
      <c r="P110" s="217"/>
      <c r="Q110" s="182"/>
      <c r="R110" s="182"/>
      <c r="S110" s="183"/>
      <c r="T110" s="47"/>
      <c r="U110" s="1042" t="str">
        <f t="shared" si="11"/>
        <v/>
      </c>
      <c r="V110" s="1042"/>
      <c r="W110" s="1042"/>
      <c r="X110" s="1042"/>
      <c r="Y110" s="1042"/>
      <c r="Z110" s="1042"/>
      <c r="AA110" s="1042"/>
      <c r="AB110" s="1042"/>
      <c r="AC110" s="1042"/>
      <c r="AD110" s="1042"/>
      <c r="AE110" s="1042"/>
      <c r="AG110" s="565" t="str">
        <f t="shared" si="12"/>
        <v/>
      </c>
      <c r="AH110" s="254" t="str">
        <f t="shared" si="13"/>
        <v>×</v>
      </c>
      <c r="AI110" s="242" t="str">
        <f t="shared" si="14"/>
        <v/>
      </c>
      <c r="AJ110" s="243" t="str">
        <f t="shared" si="10"/>
        <v/>
      </c>
    </row>
    <row r="111" spans="1:36">
      <c r="C111" s="253"/>
      <c r="D111" s="253"/>
      <c r="E111" s="253"/>
      <c r="F111" s="253"/>
      <c r="G111" s="253"/>
    </row>
    <row r="112" spans="1:36">
      <c r="C112" s="253"/>
      <c r="D112" s="253"/>
      <c r="E112" s="253"/>
      <c r="F112" s="253"/>
      <c r="G112" s="253"/>
    </row>
    <row r="113" spans="3:7">
      <c r="C113" s="253"/>
      <c r="D113" s="253"/>
      <c r="E113" s="253"/>
      <c r="F113" s="253"/>
      <c r="G113" s="253"/>
    </row>
    <row r="114" spans="3:7">
      <c r="C114" s="253"/>
      <c r="D114" s="253"/>
      <c r="E114" s="253"/>
      <c r="F114" s="253"/>
      <c r="G114" s="253"/>
    </row>
    <row r="115" spans="3:7">
      <c r="C115" s="253"/>
      <c r="D115" s="253"/>
      <c r="E115" s="253"/>
      <c r="F115" s="253"/>
      <c r="G115" s="253"/>
    </row>
    <row r="116" spans="3:7">
      <c r="C116" s="253"/>
      <c r="D116" s="253"/>
      <c r="E116" s="253"/>
      <c r="F116" s="253"/>
      <c r="G116" s="253"/>
    </row>
    <row r="117" spans="3:7">
      <c r="C117" s="253"/>
      <c r="D117" s="253"/>
      <c r="E117" s="253"/>
      <c r="F117" s="253"/>
      <c r="G117" s="253"/>
    </row>
    <row r="118" spans="3:7">
      <c r="C118" s="253"/>
      <c r="D118" s="253"/>
      <c r="E118" s="253"/>
      <c r="F118" s="253"/>
      <c r="G118" s="253"/>
    </row>
    <row r="119" spans="3:7">
      <c r="C119" s="253"/>
      <c r="D119" s="253"/>
      <c r="E119" s="253"/>
      <c r="F119" s="253"/>
      <c r="G119" s="253"/>
    </row>
    <row r="120" spans="3:7">
      <c r="C120" s="253"/>
      <c r="D120" s="253"/>
      <c r="E120" s="253"/>
      <c r="F120" s="253"/>
      <c r="G120" s="253"/>
    </row>
    <row r="121" spans="3:7">
      <c r="C121" s="253"/>
      <c r="D121" s="253"/>
      <c r="E121" s="253"/>
      <c r="F121" s="253"/>
      <c r="G121" s="253"/>
    </row>
    <row r="122" spans="3:7">
      <c r="C122" s="253"/>
      <c r="D122" s="253"/>
      <c r="E122" s="253"/>
      <c r="F122" s="253"/>
      <c r="G122" s="253"/>
    </row>
    <row r="123" spans="3:7">
      <c r="C123" s="253"/>
      <c r="D123" s="253"/>
      <c r="E123" s="253"/>
      <c r="F123" s="253"/>
      <c r="G123" s="253"/>
    </row>
    <row r="124" spans="3:7">
      <c r="C124" s="253"/>
      <c r="D124" s="253"/>
      <c r="E124" s="253"/>
      <c r="F124" s="253"/>
      <c r="G124" s="253"/>
    </row>
    <row r="125" spans="3:7">
      <c r="C125" s="253"/>
      <c r="D125" s="253"/>
      <c r="E125" s="253"/>
      <c r="F125" s="253"/>
      <c r="G125" s="253"/>
    </row>
    <row r="126" spans="3:7">
      <c r="C126" s="253"/>
      <c r="D126" s="253"/>
      <c r="E126" s="253"/>
      <c r="F126" s="253"/>
      <c r="G126" s="253"/>
    </row>
    <row r="127" spans="3:7">
      <c r="C127" s="253"/>
      <c r="D127" s="253"/>
      <c r="E127" s="253"/>
      <c r="F127" s="253"/>
      <c r="G127" s="253"/>
    </row>
    <row r="128" spans="3:7">
      <c r="C128" s="253"/>
      <c r="D128" s="253"/>
      <c r="E128" s="253"/>
      <c r="F128" s="253"/>
      <c r="G128" s="253"/>
    </row>
    <row r="129" spans="3:7">
      <c r="C129" s="253"/>
      <c r="D129" s="253"/>
      <c r="E129" s="253"/>
      <c r="F129" s="253"/>
      <c r="G129" s="253"/>
    </row>
    <row r="130" spans="3:7">
      <c r="C130" s="253"/>
      <c r="D130" s="253"/>
      <c r="E130" s="253"/>
      <c r="F130" s="253"/>
      <c r="G130" s="253"/>
    </row>
    <row r="131" spans="3:7">
      <c r="C131" s="253"/>
      <c r="D131" s="253"/>
      <c r="E131" s="253"/>
      <c r="F131" s="253"/>
      <c r="G131" s="253"/>
    </row>
    <row r="132" spans="3:7">
      <c r="C132" s="253"/>
      <c r="D132" s="253"/>
      <c r="E132" s="253"/>
      <c r="F132" s="253"/>
      <c r="G132" s="253"/>
    </row>
    <row r="133" spans="3:7">
      <c r="C133" s="253"/>
      <c r="D133" s="253"/>
      <c r="E133" s="253"/>
      <c r="F133" s="253"/>
      <c r="G133" s="253"/>
    </row>
    <row r="134" spans="3:7">
      <c r="C134" s="253"/>
      <c r="D134" s="253"/>
      <c r="E134" s="253"/>
      <c r="F134" s="253"/>
      <c r="G134" s="253"/>
    </row>
    <row r="135" spans="3:7">
      <c r="C135" s="253"/>
      <c r="D135" s="253"/>
      <c r="E135" s="253"/>
      <c r="F135" s="253"/>
      <c r="G135" s="253"/>
    </row>
    <row r="136" spans="3:7">
      <c r="C136" s="253"/>
      <c r="D136" s="253"/>
      <c r="E136" s="253"/>
      <c r="F136" s="253"/>
      <c r="G136" s="253"/>
    </row>
    <row r="137" spans="3:7">
      <c r="C137" s="253"/>
      <c r="D137" s="253"/>
      <c r="E137" s="253"/>
      <c r="F137" s="253"/>
      <c r="G137" s="253"/>
    </row>
    <row r="138" spans="3:7">
      <c r="C138" s="253"/>
      <c r="D138" s="253"/>
      <c r="E138" s="253"/>
      <c r="F138" s="253"/>
      <c r="G138" s="253"/>
    </row>
    <row r="139" spans="3:7">
      <c r="C139" s="253"/>
      <c r="D139" s="253"/>
      <c r="E139" s="253"/>
      <c r="F139" s="253"/>
      <c r="G139" s="253"/>
    </row>
    <row r="140" spans="3:7">
      <c r="C140" s="253"/>
      <c r="D140" s="253"/>
      <c r="E140" s="253"/>
      <c r="F140" s="253"/>
      <c r="G140" s="253"/>
    </row>
    <row r="141" spans="3:7">
      <c r="C141" s="253"/>
      <c r="D141" s="253"/>
      <c r="E141" s="253"/>
      <c r="F141" s="253"/>
      <c r="G141" s="253"/>
    </row>
    <row r="142" spans="3:7">
      <c r="C142" s="253"/>
      <c r="D142" s="253"/>
      <c r="E142" s="253"/>
      <c r="F142" s="253"/>
      <c r="G142" s="253"/>
    </row>
    <row r="143" spans="3:7">
      <c r="C143" s="253"/>
      <c r="D143" s="253"/>
      <c r="E143" s="253"/>
      <c r="F143" s="253"/>
      <c r="G143" s="253"/>
    </row>
    <row r="144" spans="3:7">
      <c r="C144" s="253"/>
      <c r="D144" s="253"/>
      <c r="E144" s="253"/>
      <c r="F144" s="253"/>
      <c r="G144" s="253"/>
    </row>
    <row r="145" spans="3:7">
      <c r="C145" s="253"/>
      <c r="D145" s="253"/>
      <c r="E145" s="253"/>
      <c r="F145" s="253"/>
      <c r="G145" s="253"/>
    </row>
    <row r="146" spans="3:7">
      <c r="C146" s="253"/>
      <c r="D146" s="253"/>
      <c r="E146" s="253"/>
      <c r="F146" s="253"/>
      <c r="G146" s="253"/>
    </row>
    <row r="147" spans="3:7">
      <c r="C147" s="253"/>
      <c r="D147" s="253"/>
      <c r="E147" s="253"/>
      <c r="F147" s="253"/>
      <c r="G147" s="253"/>
    </row>
    <row r="148" spans="3:7">
      <c r="C148" s="253"/>
      <c r="D148" s="253"/>
      <c r="E148" s="253"/>
      <c r="F148" s="253"/>
      <c r="G148" s="253"/>
    </row>
    <row r="149" spans="3:7">
      <c r="C149" s="253"/>
      <c r="D149" s="253"/>
      <c r="E149" s="253"/>
      <c r="F149" s="253"/>
      <c r="G149" s="253"/>
    </row>
    <row r="150" spans="3:7">
      <c r="C150" s="253"/>
      <c r="D150" s="253"/>
      <c r="E150" s="253"/>
      <c r="F150" s="253"/>
      <c r="G150" s="253"/>
    </row>
    <row r="151" spans="3:7">
      <c r="C151" s="253"/>
      <c r="D151" s="253"/>
      <c r="E151" s="253"/>
      <c r="F151" s="253"/>
      <c r="G151" s="253"/>
    </row>
    <row r="152" spans="3:7">
      <c r="C152" s="253"/>
      <c r="D152" s="253"/>
      <c r="E152" s="253"/>
      <c r="F152" s="253"/>
      <c r="G152" s="253"/>
    </row>
    <row r="153" spans="3:7">
      <c r="C153" s="253"/>
      <c r="D153" s="253"/>
      <c r="E153" s="253"/>
      <c r="F153" s="253"/>
      <c r="G153" s="253"/>
    </row>
    <row r="154" spans="3:7">
      <c r="C154" s="253"/>
      <c r="D154" s="253"/>
      <c r="E154" s="253"/>
      <c r="F154" s="253"/>
      <c r="G154" s="253"/>
    </row>
    <row r="155" spans="3:7">
      <c r="C155" s="253"/>
      <c r="D155" s="253"/>
      <c r="E155" s="253"/>
      <c r="F155" s="253"/>
      <c r="G155" s="253"/>
    </row>
    <row r="156" spans="3:7">
      <c r="C156" s="253"/>
      <c r="D156" s="253"/>
      <c r="E156" s="253"/>
      <c r="F156" s="253"/>
      <c r="G156" s="253"/>
    </row>
    <row r="157" spans="3:7">
      <c r="C157" s="253"/>
      <c r="D157" s="253"/>
      <c r="E157" s="253"/>
      <c r="F157" s="253"/>
      <c r="G157" s="253"/>
    </row>
    <row r="158" spans="3:7">
      <c r="C158" s="253"/>
      <c r="D158" s="253"/>
      <c r="E158" s="253"/>
      <c r="F158" s="253"/>
      <c r="G158" s="253"/>
    </row>
    <row r="159" spans="3:7">
      <c r="C159" s="253"/>
      <c r="D159" s="253"/>
      <c r="E159" s="253"/>
      <c r="F159" s="253"/>
      <c r="G159" s="253"/>
    </row>
    <row r="160" spans="3:7">
      <c r="C160" s="253"/>
      <c r="D160" s="253"/>
      <c r="E160" s="253"/>
      <c r="F160" s="253"/>
      <c r="G160" s="253"/>
    </row>
    <row r="161" spans="3:7">
      <c r="C161" s="253"/>
      <c r="D161" s="253"/>
      <c r="E161" s="253"/>
      <c r="F161" s="253"/>
      <c r="G161" s="253"/>
    </row>
    <row r="162" spans="3:7">
      <c r="C162" s="253"/>
      <c r="D162" s="253"/>
      <c r="E162" s="253"/>
      <c r="F162" s="253"/>
      <c r="G162" s="253"/>
    </row>
    <row r="163" spans="3:7">
      <c r="C163" s="253"/>
      <c r="D163" s="253"/>
      <c r="E163" s="253"/>
      <c r="F163" s="253"/>
      <c r="G163" s="253"/>
    </row>
    <row r="164" spans="3:7">
      <c r="C164" s="253"/>
      <c r="D164" s="253"/>
      <c r="E164" s="253"/>
      <c r="F164" s="253"/>
      <c r="G164" s="253"/>
    </row>
    <row r="165" spans="3:7">
      <c r="C165" s="253"/>
      <c r="D165" s="253"/>
      <c r="E165" s="253"/>
      <c r="F165" s="253"/>
      <c r="G165" s="253"/>
    </row>
    <row r="166" spans="3:7">
      <c r="C166" s="253"/>
      <c r="D166" s="253"/>
      <c r="E166" s="253"/>
      <c r="F166" s="253"/>
      <c r="G166" s="253"/>
    </row>
    <row r="167" spans="3:7">
      <c r="C167" s="253"/>
      <c r="D167" s="253"/>
      <c r="E167" s="253"/>
      <c r="F167" s="253"/>
      <c r="G167" s="253"/>
    </row>
    <row r="168" spans="3:7">
      <c r="C168" s="253"/>
      <c r="D168" s="253"/>
      <c r="E168" s="253"/>
      <c r="F168" s="253"/>
      <c r="G168" s="253"/>
    </row>
    <row r="169" spans="3:7">
      <c r="C169" s="253"/>
      <c r="D169" s="253"/>
      <c r="E169" s="253"/>
      <c r="F169" s="253"/>
      <c r="G169" s="253"/>
    </row>
    <row r="170" spans="3:7">
      <c r="C170" s="253"/>
      <c r="D170" s="253"/>
      <c r="E170" s="253"/>
      <c r="F170" s="253"/>
      <c r="G170" s="253"/>
    </row>
    <row r="171" spans="3:7">
      <c r="C171" s="253"/>
      <c r="D171" s="253"/>
      <c r="E171" s="253"/>
      <c r="F171" s="253"/>
      <c r="G171" s="253"/>
    </row>
    <row r="172" spans="3:7">
      <c r="C172" s="253"/>
      <c r="D172" s="253"/>
      <c r="E172" s="253"/>
      <c r="F172" s="253"/>
      <c r="G172" s="253"/>
    </row>
    <row r="173" spans="3:7">
      <c r="C173" s="253"/>
      <c r="D173" s="253"/>
      <c r="E173" s="253"/>
      <c r="F173" s="253"/>
      <c r="G173" s="253"/>
    </row>
    <row r="174" spans="3:7">
      <c r="C174" s="253"/>
      <c r="D174" s="253"/>
      <c r="E174" s="253"/>
      <c r="F174" s="253"/>
      <c r="G174" s="253"/>
    </row>
    <row r="175" spans="3:7">
      <c r="C175" s="253"/>
      <c r="D175" s="253"/>
      <c r="E175" s="253"/>
      <c r="F175" s="253"/>
      <c r="G175" s="253"/>
    </row>
    <row r="176" spans="3:7">
      <c r="C176" s="253"/>
      <c r="D176" s="253"/>
      <c r="E176" s="253"/>
      <c r="F176" s="253"/>
      <c r="G176" s="253"/>
    </row>
    <row r="177" spans="3:21">
      <c r="C177" s="253"/>
      <c r="D177" s="253"/>
      <c r="E177" s="253"/>
      <c r="F177" s="253"/>
      <c r="G177" s="253"/>
      <c r="U177" t="str">
        <f t="shared" ref="U177:U208" si="17">IF(AND(O180="○",O180=Q177),1,"")</f>
        <v/>
      </c>
    </row>
    <row r="178" spans="3:21">
      <c r="C178" s="253"/>
      <c r="D178" s="253"/>
      <c r="E178" s="253"/>
      <c r="F178" s="253"/>
      <c r="G178" s="253"/>
      <c r="U178" t="str">
        <f t="shared" si="17"/>
        <v/>
      </c>
    </row>
    <row r="179" spans="3:21">
      <c r="C179" s="253"/>
      <c r="D179" s="253"/>
      <c r="E179" s="253"/>
      <c r="F179" s="253"/>
      <c r="G179" s="253"/>
      <c r="U179" t="str">
        <f t="shared" si="17"/>
        <v/>
      </c>
    </row>
    <row r="180" spans="3:21">
      <c r="C180" s="253"/>
      <c r="D180" s="253"/>
      <c r="E180" s="253"/>
      <c r="F180" s="253"/>
      <c r="G180" s="253"/>
      <c r="U180" t="str">
        <f t="shared" si="17"/>
        <v/>
      </c>
    </row>
    <row r="181" spans="3:21">
      <c r="C181" s="253"/>
      <c r="D181" s="253"/>
      <c r="E181" s="253"/>
      <c r="F181" s="253"/>
      <c r="G181" s="253"/>
      <c r="U181" t="str">
        <f t="shared" si="17"/>
        <v/>
      </c>
    </row>
    <row r="182" spans="3:21">
      <c r="C182" s="253"/>
      <c r="D182" s="253"/>
      <c r="E182" s="253"/>
      <c r="F182" s="253"/>
      <c r="G182" s="253"/>
      <c r="U182" t="str">
        <f t="shared" si="17"/>
        <v/>
      </c>
    </row>
    <row r="183" spans="3:21">
      <c r="C183" s="253"/>
      <c r="D183" s="253"/>
      <c r="E183" s="253"/>
      <c r="F183" s="253"/>
      <c r="G183" s="253"/>
      <c r="U183" t="str">
        <f t="shared" si="17"/>
        <v/>
      </c>
    </row>
    <row r="184" spans="3:21">
      <c r="C184" s="253"/>
      <c r="D184" s="253"/>
      <c r="E184" s="253"/>
      <c r="F184" s="253"/>
      <c r="G184" s="253"/>
      <c r="U184" t="str">
        <f t="shared" si="17"/>
        <v/>
      </c>
    </row>
    <row r="185" spans="3:21">
      <c r="C185" s="253"/>
      <c r="D185" s="253"/>
      <c r="E185" s="253"/>
      <c r="F185" s="253"/>
      <c r="G185" s="253"/>
      <c r="U185" t="str">
        <f t="shared" si="17"/>
        <v/>
      </c>
    </row>
    <row r="186" spans="3:21">
      <c r="C186" s="253"/>
      <c r="D186" s="253"/>
      <c r="E186" s="253"/>
      <c r="F186" s="253"/>
      <c r="G186" s="253"/>
      <c r="U186" t="str">
        <f t="shared" si="17"/>
        <v/>
      </c>
    </row>
    <row r="187" spans="3:21">
      <c r="C187" s="253"/>
      <c r="D187" s="253"/>
      <c r="E187" s="253"/>
      <c r="F187" s="253"/>
      <c r="G187" s="253"/>
      <c r="U187" t="str">
        <f t="shared" si="17"/>
        <v/>
      </c>
    </row>
    <row r="188" spans="3:21">
      <c r="C188" s="253"/>
      <c r="D188" s="253"/>
      <c r="E188" s="253"/>
      <c r="F188" s="253"/>
      <c r="G188" s="253"/>
      <c r="U188" t="str">
        <f t="shared" si="17"/>
        <v/>
      </c>
    </row>
    <row r="189" spans="3:21">
      <c r="C189" s="253"/>
      <c r="D189" s="253"/>
      <c r="E189" s="253"/>
      <c r="F189" s="253"/>
      <c r="G189" s="253"/>
      <c r="U189" t="str">
        <f t="shared" si="17"/>
        <v/>
      </c>
    </row>
    <row r="190" spans="3:21">
      <c r="C190" s="253"/>
      <c r="D190" s="253"/>
      <c r="E190" s="253"/>
      <c r="F190" s="253"/>
      <c r="G190" s="253"/>
      <c r="U190" t="str">
        <f t="shared" si="17"/>
        <v/>
      </c>
    </row>
    <row r="191" spans="3:21">
      <c r="C191" s="253"/>
      <c r="D191" s="253"/>
      <c r="E191" s="253"/>
      <c r="F191" s="253"/>
      <c r="G191" s="253"/>
      <c r="U191" t="str">
        <f t="shared" si="17"/>
        <v/>
      </c>
    </row>
    <row r="192" spans="3:21">
      <c r="C192" s="253"/>
      <c r="D192" s="253"/>
      <c r="E192" s="253"/>
      <c r="F192" s="253"/>
      <c r="G192" s="253"/>
      <c r="U192" t="str">
        <f t="shared" si="17"/>
        <v/>
      </c>
    </row>
    <row r="193" spans="3:21">
      <c r="C193" s="253"/>
      <c r="D193" s="253"/>
      <c r="E193" s="253"/>
      <c r="F193" s="253"/>
      <c r="G193" s="253"/>
      <c r="U193" t="str">
        <f t="shared" si="17"/>
        <v/>
      </c>
    </row>
    <row r="194" spans="3:21">
      <c r="C194" s="253"/>
      <c r="D194" s="253"/>
      <c r="E194" s="253"/>
      <c r="F194" s="253"/>
      <c r="G194" s="253"/>
      <c r="U194" t="str">
        <f t="shared" si="17"/>
        <v/>
      </c>
    </row>
    <row r="195" spans="3:21">
      <c r="C195" s="253"/>
      <c r="D195" s="253"/>
      <c r="E195" s="253"/>
      <c r="F195" s="253"/>
      <c r="G195" s="253"/>
      <c r="U195" t="str">
        <f t="shared" si="17"/>
        <v/>
      </c>
    </row>
    <row r="196" spans="3:21">
      <c r="C196" s="253"/>
      <c r="D196" s="253"/>
      <c r="E196" s="253"/>
      <c r="F196" s="253"/>
      <c r="G196" s="253"/>
      <c r="U196" t="str">
        <f t="shared" si="17"/>
        <v/>
      </c>
    </row>
    <row r="197" spans="3:21">
      <c r="C197" s="253"/>
      <c r="D197" s="253"/>
      <c r="E197" s="253"/>
      <c r="F197" s="253"/>
      <c r="G197" s="253"/>
      <c r="U197" t="str">
        <f t="shared" si="17"/>
        <v/>
      </c>
    </row>
    <row r="198" spans="3:21">
      <c r="C198" s="253"/>
      <c r="D198" s="253"/>
      <c r="E198" s="253"/>
      <c r="F198" s="253"/>
      <c r="G198" s="253"/>
      <c r="U198" t="str">
        <f t="shared" si="17"/>
        <v/>
      </c>
    </row>
    <row r="199" spans="3:21">
      <c r="C199" s="253"/>
      <c r="D199" s="253"/>
      <c r="E199" s="253"/>
      <c r="F199" s="253"/>
      <c r="G199" s="253"/>
      <c r="U199" t="str">
        <f t="shared" si="17"/>
        <v/>
      </c>
    </row>
    <row r="200" spans="3:21">
      <c r="C200" s="253"/>
      <c r="D200" s="253"/>
      <c r="E200" s="253"/>
      <c r="F200" s="253"/>
      <c r="G200" s="253"/>
      <c r="U200" t="str">
        <f t="shared" si="17"/>
        <v/>
      </c>
    </row>
    <row r="201" spans="3:21">
      <c r="C201" s="253"/>
      <c r="D201" s="253"/>
      <c r="E201" s="253"/>
      <c r="F201" s="253"/>
      <c r="G201" s="253"/>
      <c r="U201" t="str">
        <f t="shared" si="17"/>
        <v/>
      </c>
    </row>
    <row r="202" spans="3:21">
      <c r="C202" s="253"/>
      <c r="D202" s="253"/>
      <c r="E202" s="253"/>
      <c r="F202" s="253"/>
      <c r="G202" s="253"/>
      <c r="U202" t="str">
        <f t="shared" si="17"/>
        <v/>
      </c>
    </row>
    <row r="203" spans="3:21">
      <c r="C203" s="253"/>
      <c r="D203" s="253"/>
      <c r="E203" s="253"/>
      <c r="F203" s="253"/>
      <c r="G203" s="253"/>
      <c r="U203" t="str">
        <f t="shared" si="17"/>
        <v/>
      </c>
    </row>
    <row r="204" spans="3:21">
      <c r="C204" s="253"/>
      <c r="D204" s="253"/>
      <c r="E204" s="253"/>
      <c r="F204" s="253"/>
      <c r="G204" s="253"/>
      <c r="U204" t="str">
        <f t="shared" si="17"/>
        <v/>
      </c>
    </row>
    <row r="205" spans="3:21">
      <c r="C205" s="253"/>
      <c r="D205" s="253"/>
      <c r="E205" s="253"/>
      <c r="F205" s="253"/>
      <c r="G205" s="253"/>
      <c r="U205" t="str">
        <f t="shared" si="17"/>
        <v/>
      </c>
    </row>
    <row r="206" spans="3:21">
      <c r="C206" s="253"/>
      <c r="D206" s="253"/>
      <c r="E206" s="253"/>
      <c r="F206" s="253"/>
      <c r="G206" s="253"/>
      <c r="U206" t="str">
        <f t="shared" si="17"/>
        <v/>
      </c>
    </row>
    <row r="207" spans="3:21">
      <c r="C207" s="253"/>
      <c r="D207" s="253"/>
      <c r="E207" s="253"/>
      <c r="F207" s="253"/>
      <c r="G207" s="253"/>
      <c r="U207" t="str">
        <f t="shared" si="17"/>
        <v/>
      </c>
    </row>
    <row r="208" spans="3:21">
      <c r="C208" s="253"/>
      <c r="D208" s="253"/>
      <c r="E208" s="253"/>
      <c r="F208" s="253"/>
      <c r="G208" s="253"/>
      <c r="U208" t="str">
        <f t="shared" si="17"/>
        <v/>
      </c>
    </row>
    <row r="209" spans="3:21">
      <c r="C209" s="253"/>
      <c r="D209" s="253"/>
      <c r="E209" s="253"/>
      <c r="F209" s="253"/>
      <c r="G209" s="253"/>
      <c r="U209" t="str">
        <f t="shared" ref="U209:U240" si="18">IF(AND(O212="○",O212=Q209),1,"")</f>
        <v/>
      </c>
    </row>
    <row r="210" spans="3:21">
      <c r="C210" s="253"/>
      <c r="D210" s="253"/>
      <c r="E210" s="253"/>
      <c r="F210" s="253"/>
      <c r="G210" s="253"/>
      <c r="U210" t="str">
        <f t="shared" si="18"/>
        <v/>
      </c>
    </row>
    <row r="211" spans="3:21">
      <c r="C211" s="253"/>
      <c r="D211" s="253"/>
      <c r="E211" s="253"/>
      <c r="F211" s="253"/>
      <c r="G211" s="253"/>
      <c r="U211" t="str">
        <f t="shared" si="18"/>
        <v/>
      </c>
    </row>
    <row r="212" spans="3:21">
      <c r="C212" s="253"/>
      <c r="D212" s="253"/>
      <c r="E212" s="253"/>
      <c r="F212" s="253"/>
      <c r="G212" s="253"/>
      <c r="U212" t="str">
        <f t="shared" si="18"/>
        <v/>
      </c>
    </row>
    <row r="213" spans="3:21">
      <c r="C213" s="253"/>
      <c r="D213" s="253"/>
      <c r="E213" s="253"/>
      <c r="F213" s="253"/>
      <c r="G213" s="253"/>
      <c r="U213" t="str">
        <f t="shared" si="18"/>
        <v/>
      </c>
    </row>
    <row r="214" spans="3:21">
      <c r="C214" s="253"/>
      <c r="D214" s="253"/>
      <c r="E214" s="253"/>
      <c r="F214" s="253"/>
      <c r="G214" s="253"/>
      <c r="U214" t="str">
        <f t="shared" si="18"/>
        <v/>
      </c>
    </row>
    <row r="215" spans="3:21">
      <c r="C215" s="253"/>
      <c r="D215" s="253"/>
      <c r="E215" s="253"/>
      <c r="F215" s="253"/>
      <c r="G215" s="253"/>
      <c r="U215" t="str">
        <f t="shared" si="18"/>
        <v/>
      </c>
    </row>
    <row r="216" spans="3:21">
      <c r="C216" s="253"/>
      <c r="D216" s="253"/>
      <c r="E216" s="253"/>
      <c r="F216" s="253"/>
      <c r="G216" s="253"/>
      <c r="U216" t="str">
        <f t="shared" si="18"/>
        <v/>
      </c>
    </row>
    <row r="217" spans="3:21">
      <c r="C217" s="253"/>
      <c r="D217" s="253"/>
      <c r="E217" s="253"/>
      <c r="F217" s="253"/>
      <c r="G217" s="253"/>
      <c r="U217" t="str">
        <f t="shared" si="18"/>
        <v/>
      </c>
    </row>
    <row r="218" spans="3:21">
      <c r="C218" s="253"/>
      <c r="D218" s="253"/>
      <c r="E218" s="253"/>
      <c r="F218" s="253"/>
      <c r="G218" s="253"/>
      <c r="U218" t="str">
        <f t="shared" si="18"/>
        <v/>
      </c>
    </row>
    <row r="219" spans="3:21">
      <c r="C219" s="253"/>
      <c r="D219" s="253"/>
      <c r="E219" s="253"/>
      <c r="F219" s="253"/>
      <c r="G219" s="253"/>
      <c r="U219" t="str">
        <f t="shared" si="18"/>
        <v/>
      </c>
    </row>
    <row r="220" spans="3:21">
      <c r="C220" s="253"/>
      <c r="D220" s="253"/>
      <c r="E220" s="253"/>
      <c r="F220" s="253"/>
      <c r="G220" s="253"/>
      <c r="U220" t="str">
        <f t="shared" si="18"/>
        <v/>
      </c>
    </row>
    <row r="221" spans="3:21">
      <c r="C221" s="253"/>
      <c r="D221" s="253"/>
      <c r="E221" s="253"/>
      <c r="F221" s="253"/>
      <c r="G221" s="253"/>
      <c r="U221" t="str">
        <f t="shared" si="18"/>
        <v/>
      </c>
    </row>
    <row r="222" spans="3:21">
      <c r="C222" s="253"/>
      <c r="D222" s="253"/>
      <c r="E222" s="253"/>
      <c r="F222" s="253"/>
      <c r="G222" s="253"/>
      <c r="U222" t="str">
        <f t="shared" si="18"/>
        <v/>
      </c>
    </row>
    <row r="223" spans="3:21">
      <c r="C223" s="253"/>
      <c r="D223" s="253"/>
      <c r="E223" s="253"/>
      <c r="F223" s="253"/>
      <c r="G223" s="253"/>
      <c r="U223" t="str">
        <f t="shared" si="18"/>
        <v/>
      </c>
    </row>
    <row r="224" spans="3:21">
      <c r="C224" s="253"/>
      <c r="D224" s="253"/>
      <c r="E224" s="253"/>
      <c r="F224" s="253"/>
      <c r="G224" s="253"/>
      <c r="U224" t="str">
        <f t="shared" si="18"/>
        <v/>
      </c>
    </row>
    <row r="225" spans="3:21">
      <c r="C225" s="253"/>
      <c r="D225" s="253"/>
      <c r="E225" s="253"/>
      <c r="F225" s="253"/>
      <c r="G225" s="253"/>
      <c r="U225" t="str">
        <f t="shared" si="18"/>
        <v/>
      </c>
    </row>
    <row r="226" spans="3:21">
      <c r="C226" s="253"/>
      <c r="D226" s="253"/>
      <c r="E226" s="253"/>
      <c r="F226" s="253"/>
      <c r="G226" s="253"/>
      <c r="U226" t="str">
        <f t="shared" si="18"/>
        <v/>
      </c>
    </row>
    <row r="227" spans="3:21">
      <c r="C227" s="253"/>
      <c r="D227" s="253"/>
      <c r="E227" s="253"/>
      <c r="F227" s="253"/>
      <c r="G227" s="253"/>
      <c r="U227" t="str">
        <f t="shared" si="18"/>
        <v/>
      </c>
    </row>
    <row r="228" spans="3:21">
      <c r="C228" s="253"/>
      <c r="D228" s="253"/>
      <c r="E228" s="253"/>
      <c r="F228" s="253"/>
      <c r="G228" s="253"/>
      <c r="U228" t="str">
        <f t="shared" si="18"/>
        <v/>
      </c>
    </row>
    <row r="229" spans="3:21">
      <c r="C229" s="253"/>
      <c r="D229" s="253"/>
      <c r="E229" s="253"/>
      <c r="F229" s="253"/>
      <c r="G229" s="253"/>
      <c r="U229" t="str">
        <f t="shared" si="18"/>
        <v/>
      </c>
    </row>
    <row r="230" spans="3:21">
      <c r="C230" s="253"/>
      <c r="D230" s="253"/>
      <c r="E230" s="253"/>
      <c r="F230" s="253"/>
      <c r="G230" s="253"/>
      <c r="U230" t="str">
        <f t="shared" si="18"/>
        <v/>
      </c>
    </row>
    <row r="231" spans="3:21">
      <c r="C231" s="253"/>
      <c r="D231" s="253"/>
      <c r="E231" s="253"/>
      <c r="F231" s="253"/>
      <c r="G231" s="253"/>
      <c r="U231" t="str">
        <f t="shared" si="18"/>
        <v/>
      </c>
    </row>
    <row r="232" spans="3:21">
      <c r="C232" s="253"/>
      <c r="D232" s="253"/>
      <c r="E232" s="253"/>
      <c r="F232" s="253"/>
      <c r="G232" s="253"/>
      <c r="U232" t="str">
        <f t="shared" si="18"/>
        <v/>
      </c>
    </row>
    <row r="233" spans="3:21">
      <c r="C233" s="253"/>
      <c r="D233" s="253"/>
      <c r="E233" s="253"/>
      <c r="F233" s="253"/>
      <c r="G233" s="253"/>
      <c r="U233" t="str">
        <f t="shared" si="18"/>
        <v/>
      </c>
    </row>
    <row r="234" spans="3:21">
      <c r="C234" s="253"/>
      <c r="D234" s="253"/>
      <c r="E234" s="253"/>
      <c r="F234" s="253"/>
      <c r="G234" s="253"/>
      <c r="U234" t="str">
        <f t="shared" si="18"/>
        <v/>
      </c>
    </row>
    <row r="235" spans="3:21">
      <c r="C235" s="253"/>
      <c r="D235" s="253"/>
      <c r="E235" s="253"/>
      <c r="F235" s="253"/>
      <c r="G235" s="253"/>
      <c r="U235" t="str">
        <f t="shared" si="18"/>
        <v/>
      </c>
    </row>
    <row r="236" spans="3:21">
      <c r="C236" s="253"/>
      <c r="D236" s="253"/>
      <c r="E236" s="253"/>
      <c r="F236" s="253"/>
      <c r="G236" s="253"/>
      <c r="U236" t="str">
        <f t="shared" si="18"/>
        <v/>
      </c>
    </row>
    <row r="237" spans="3:21">
      <c r="C237" s="253"/>
      <c r="D237" s="253"/>
      <c r="E237" s="253"/>
      <c r="F237" s="253"/>
      <c r="G237" s="253"/>
      <c r="U237" t="str">
        <f t="shared" si="18"/>
        <v/>
      </c>
    </row>
    <row r="238" spans="3:21">
      <c r="C238" s="253"/>
      <c r="D238" s="253"/>
      <c r="E238" s="253"/>
      <c r="F238" s="253"/>
      <c r="G238" s="253"/>
      <c r="U238" t="str">
        <f t="shared" si="18"/>
        <v/>
      </c>
    </row>
    <row r="239" spans="3:21">
      <c r="C239" s="253"/>
      <c r="D239" s="253"/>
      <c r="E239" s="253"/>
      <c r="F239" s="253"/>
      <c r="G239" s="253"/>
      <c r="U239" t="str">
        <f t="shared" si="18"/>
        <v/>
      </c>
    </row>
    <row r="240" spans="3:21">
      <c r="C240" s="253"/>
      <c r="D240" s="253"/>
      <c r="E240" s="253"/>
      <c r="F240" s="253"/>
      <c r="G240" s="253"/>
      <c r="U240" t="str">
        <f t="shared" si="18"/>
        <v/>
      </c>
    </row>
    <row r="241" spans="3:21">
      <c r="C241" s="253"/>
      <c r="D241" s="253"/>
      <c r="E241" s="253"/>
      <c r="F241" s="253"/>
      <c r="G241" s="253"/>
      <c r="U241" t="str">
        <f t="shared" ref="U241:U272" si="19">IF(AND(O244="○",O244=Q241),1,"")</f>
        <v/>
      </c>
    </row>
    <row r="242" spans="3:21">
      <c r="C242" s="253"/>
      <c r="D242" s="253"/>
      <c r="E242" s="253"/>
      <c r="F242" s="253"/>
      <c r="G242" s="253"/>
      <c r="U242" t="str">
        <f t="shared" si="19"/>
        <v/>
      </c>
    </row>
    <row r="243" spans="3:21">
      <c r="C243" s="253"/>
      <c r="D243" s="253"/>
      <c r="E243" s="253"/>
      <c r="F243" s="253"/>
      <c r="G243" s="253"/>
      <c r="U243" t="str">
        <f t="shared" si="19"/>
        <v/>
      </c>
    </row>
    <row r="244" spans="3:21">
      <c r="C244" s="253"/>
      <c r="D244" s="253"/>
      <c r="E244" s="253"/>
      <c r="F244" s="253"/>
      <c r="G244" s="253"/>
      <c r="U244" t="str">
        <f t="shared" si="19"/>
        <v/>
      </c>
    </row>
    <row r="245" spans="3:21">
      <c r="C245" s="253"/>
      <c r="D245" s="253"/>
      <c r="E245" s="253"/>
      <c r="F245" s="253"/>
      <c r="G245" s="253"/>
      <c r="U245" t="str">
        <f t="shared" si="19"/>
        <v/>
      </c>
    </row>
    <row r="246" spans="3:21">
      <c r="C246" s="253"/>
      <c r="D246" s="253"/>
      <c r="E246" s="253"/>
      <c r="F246" s="253"/>
      <c r="G246" s="253"/>
      <c r="U246" t="str">
        <f t="shared" si="19"/>
        <v/>
      </c>
    </row>
    <row r="247" spans="3:21">
      <c r="C247" s="253"/>
      <c r="D247" s="253"/>
      <c r="E247" s="253"/>
      <c r="F247" s="253"/>
      <c r="G247" s="253"/>
      <c r="U247" t="str">
        <f t="shared" si="19"/>
        <v/>
      </c>
    </row>
    <row r="248" spans="3:21">
      <c r="C248" s="253"/>
      <c r="D248" s="253"/>
      <c r="E248" s="253"/>
      <c r="F248" s="253"/>
      <c r="G248" s="253"/>
      <c r="U248" t="str">
        <f t="shared" si="19"/>
        <v/>
      </c>
    </row>
    <row r="249" spans="3:21">
      <c r="C249" s="253"/>
      <c r="D249" s="253"/>
      <c r="E249" s="253"/>
      <c r="F249" s="253"/>
      <c r="G249" s="253"/>
      <c r="U249" t="str">
        <f t="shared" si="19"/>
        <v/>
      </c>
    </row>
    <row r="250" spans="3:21">
      <c r="C250" s="253"/>
      <c r="D250" s="253"/>
      <c r="E250" s="253"/>
      <c r="F250" s="253"/>
      <c r="G250" s="253"/>
      <c r="U250" t="str">
        <f t="shared" si="19"/>
        <v/>
      </c>
    </row>
    <row r="251" spans="3:21">
      <c r="C251" s="253"/>
      <c r="D251" s="253"/>
      <c r="E251" s="253"/>
      <c r="F251" s="253"/>
      <c r="G251" s="253"/>
      <c r="U251" t="str">
        <f t="shared" si="19"/>
        <v/>
      </c>
    </row>
    <row r="252" spans="3:21">
      <c r="C252" s="253"/>
      <c r="D252" s="253"/>
      <c r="E252" s="253"/>
      <c r="F252" s="253"/>
      <c r="G252" s="253"/>
      <c r="U252" t="str">
        <f t="shared" si="19"/>
        <v/>
      </c>
    </row>
    <row r="253" spans="3:21">
      <c r="C253" s="253"/>
      <c r="D253" s="253"/>
      <c r="E253" s="253"/>
      <c r="F253" s="253"/>
      <c r="G253" s="253"/>
      <c r="U253" t="str">
        <f t="shared" si="19"/>
        <v/>
      </c>
    </row>
    <row r="254" spans="3:21">
      <c r="C254" s="253"/>
      <c r="D254" s="253"/>
      <c r="E254" s="253"/>
      <c r="F254" s="253"/>
      <c r="G254" s="253"/>
      <c r="U254" t="str">
        <f t="shared" si="19"/>
        <v/>
      </c>
    </row>
    <row r="255" spans="3:21">
      <c r="C255" s="253"/>
      <c r="D255" s="253"/>
      <c r="E255" s="253"/>
      <c r="F255" s="253"/>
      <c r="G255" s="253"/>
      <c r="U255" t="str">
        <f t="shared" si="19"/>
        <v/>
      </c>
    </row>
    <row r="256" spans="3:21">
      <c r="C256" s="253"/>
      <c r="D256" s="253"/>
      <c r="E256" s="253"/>
      <c r="F256" s="253"/>
      <c r="G256" s="253"/>
      <c r="U256" t="str">
        <f t="shared" si="19"/>
        <v/>
      </c>
    </row>
    <row r="257" spans="3:21">
      <c r="C257" s="253"/>
      <c r="D257" s="253"/>
      <c r="E257" s="253"/>
      <c r="F257" s="253"/>
      <c r="G257" s="253"/>
      <c r="U257" t="str">
        <f t="shared" si="19"/>
        <v/>
      </c>
    </row>
    <row r="258" spans="3:21">
      <c r="C258" s="253"/>
      <c r="D258" s="253"/>
      <c r="E258" s="253"/>
      <c r="F258" s="253"/>
      <c r="G258" s="253"/>
      <c r="U258" t="str">
        <f t="shared" si="19"/>
        <v/>
      </c>
    </row>
    <row r="259" spans="3:21">
      <c r="C259" s="253"/>
      <c r="D259" s="253"/>
      <c r="E259" s="253"/>
      <c r="F259" s="253"/>
      <c r="G259" s="253"/>
      <c r="U259" t="str">
        <f t="shared" si="19"/>
        <v/>
      </c>
    </row>
    <row r="260" spans="3:21">
      <c r="C260" s="253"/>
      <c r="D260" s="253"/>
      <c r="E260" s="253"/>
      <c r="F260" s="253"/>
      <c r="G260" s="253"/>
      <c r="U260" t="str">
        <f t="shared" si="19"/>
        <v/>
      </c>
    </row>
    <row r="261" spans="3:21">
      <c r="C261" s="253"/>
      <c r="D261" s="253"/>
      <c r="E261" s="253"/>
      <c r="F261" s="253"/>
      <c r="G261" s="253"/>
      <c r="U261" t="str">
        <f t="shared" si="19"/>
        <v/>
      </c>
    </row>
    <row r="262" spans="3:21">
      <c r="C262" s="253"/>
      <c r="D262" s="253"/>
      <c r="E262" s="253"/>
      <c r="F262" s="253"/>
      <c r="G262" s="253"/>
      <c r="U262" t="str">
        <f t="shared" si="19"/>
        <v/>
      </c>
    </row>
    <row r="263" spans="3:21">
      <c r="C263" s="253"/>
      <c r="D263" s="253"/>
      <c r="E263" s="253"/>
      <c r="F263" s="253"/>
      <c r="G263" s="253"/>
      <c r="U263" t="str">
        <f t="shared" si="19"/>
        <v/>
      </c>
    </row>
    <row r="264" spans="3:21">
      <c r="C264" s="253"/>
      <c r="D264" s="253"/>
      <c r="E264" s="253"/>
      <c r="F264" s="253"/>
      <c r="G264" s="253"/>
      <c r="U264" t="str">
        <f t="shared" si="19"/>
        <v/>
      </c>
    </row>
    <row r="265" spans="3:21">
      <c r="C265" s="253"/>
      <c r="D265" s="253"/>
      <c r="E265" s="253"/>
      <c r="F265" s="253"/>
      <c r="G265" s="253"/>
      <c r="U265" t="str">
        <f t="shared" si="19"/>
        <v/>
      </c>
    </row>
    <row r="266" spans="3:21">
      <c r="C266" s="253"/>
      <c r="D266" s="253"/>
      <c r="E266" s="253"/>
      <c r="F266" s="253"/>
      <c r="G266" s="253"/>
      <c r="U266" t="str">
        <f t="shared" si="19"/>
        <v/>
      </c>
    </row>
    <row r="267" spans="3:21">
      <c r="C267" s="253"/>
      <c r="D267" s="253"/>
      <c r="E267" s="253"/>
      <c r="F267" s="253"/>
      <c r="G267" s="253"/>
      <c r="U267" t="str">
        <f t="shared" si="19"/>
        <v/>
      </c>
    </row>
    <row r="268" spans="3:21">
      <c r="C268" s="253"/>
      <c r="D268" s="253"/>
      <c r="E268" s="253"/>
      <c r="F268" s="253"/>
      <c r="G268" s="253"/>
      <c r="U268" t="str">
        <f t="shared" si="19"/>
        <v/>
      </c>
    </row>
    <row r="269" spans="3:21">
      <c r="C269" s="253"/>
      <c r="D269" s="253"/>
      <c r="E269" s="253"/>
      <c r="F269" s="253"/>
      <c r="G269" s="253"/>
      <c r="U269" t="str">
        <f t="shared" si="19"/>
        <v/>
      </c>
    </row>
    <row r="270" spans="3:21">
      <c r="C270" s="253"/>
      <c r="D270" s="253"/>
      <c r="E270" s="253"/>
      <c r="F270" s="253"/>
      <c r="G270" s="253"/>
      <c r="U270" t="str">
        <f t="shared" si="19"/>
        <v/>
      </c>
    </row>
    <row r="271" spans="3:21">
      <c r="C271" s="253"/>
      <c r="D271" s="253"/>
      <c r="E271" s="253"/>
      <c r="F271" s="253"/>
      <c r="G271" s="253"/>
      <c r="U271" t="str">
        <f t="shared" si="19"/>
        <v/>
      </c>
    </row>
    <row r="272" spans="3:21">
      <c r="C272" s="253"/>
      <c r="D272" s="253"/>
      <c r="E272" s="253"/>
      <c r="F272" s="253"/>
      <c r="G272" s="253"/>
      <c r="U272" t="str">
        <f t="shared" si="19"/>
        <v/>
      </c>
    </row>
    <row r="273" spans="3:21">
      <c r="C273" s="253"/>
      <c r="D273" s="253"/>
      <c r="E273" s="253"/>
      <c r="F273" s="253"/>
      <c r="G273" s="253"/>
      <c r="U273" t="str">
        <f t="shared" ref="U273:U280" si="20">IF(AND(O276="○",O276=Q273),1,"")</f>
        <v/>
      </c>
    </row>
    <row r="274" spans="3:21">
      <c r="C274" s="253"/>
      <c r="D274" s="253"/>
      <c r="E274" s="253"/>
      <c r="F274" s="253"/>
      <c r="G274" s="253"/>
      <c r="U274" t="str">
        <f t="shared" si="20"/>
        <v/>
      </c>
    </row>
    <row r="275" spans="3:21">
      <c r="C275" s="253"/>
      <c r="D275" s="253"/>
      <c r="E275" s="253"/>
      <c r="F275" s="253"/>
      <c r="G275" s="253"/>
      <c r="U275" t="str">
        <f t="shared" si="20"/>
        <v/>
      </c>
    </row>
    <row r="276" spans="3:21">
      <c r="C276" s="253"/>
      <c r="D276" s="253"/>
      <c r="E276" s="253"/>
      <c r="F276" s="253"/>
      <c r="G276" s="253"/>
      <c r="U276" t="str">
        <f t="shared" si="20"/>
        <v/>
      </c>
    </row>
    <row r="277" spans="3:21">
      <c r="C277" s="253"/>
      <c r="D277" s="253"/>
      <c r="E277" s="253"/>
      <c r="F277" s="253"/>
      <c r="G277" s="253"/>
      <c r="U277" t="str">
        <f t="shared" si="20"/>
        <v/>
      </c>
    </row>
    <row r="278" spans="3:21">
      <c r="C278" s="253"/>
      <c r="D278" s="253"/>
      <c r="E278" s="253"/>
      <c r="F278" s="253"/>
      <c r="G278" s="253"/>
      <c r="U278" t="str">
        <f t="shared" si="20"/>
        <v/>
      </c>
    </row>
    <row r="279" spans="3:21">
      <c r="C279" s="253"/>
      <c r="D279" s="253"/>
      <c r="E279" s="253"/>
      <c r="F279" s="253"/>
      <c r="G279" s="253"/>
      <c r="U279" t="str">
        <f t="shared" si="20"/>
        <v/>
      </c>
    </row>
    <row r="280" spans="3:21">
      <c r="C280" s="253"/>
      <c r="D280" s="253"/>
      <c r="E280" s="253"/>
      <c r="F280" s="253"/>
      <c r="G280" s="253"/>
      <c r="U280" t="str">
        <f t="shared" si="20"/>
        <v/>
      </c>
    </row>
    <row r="281" spans="3:21">
      <c r="C281" s="253"/>
      <c r="D281" s="253"/>
      <c r="E281" s="253"/>
      <c r="F281" s="253"/>
      <c r="G281" s="253"/>
    </row>
    <row r="282" spans="3:21">
      <c r="C282" s="253"/>
      <c r="D282" s="253"/>
      <c r="E282" s="253"/>
      <c r="F282" s="253"/>
      <c r="G282" s="253"/>
    </row>
  </sheetData>
  <sheetProtection algorithmName="SHA-512" hashValue="88TqJTg8eo0j7KB8gjwAbTSh6QTUhrRKP5x3vi3XrKBU2Ctquvh+/MJZvCwuTyGNHJylY/DDwdXu6kJi61BQ1A==" saltValue="p9qq8jifLQaZNOZSrcAAew==" spinCount="100000" sheet="1" formatRows="0" insertRows="0" deleteRows="0" sort="0" autoFilter="0"/>
  <autoFilter ref="D10:D110" xr:uid="{55512DE5-1FA0-4501-A541-C7789F99C385}"/>
  <dataConsolidate/>
  <mergeCells count="128">
    <mergeCell ref="U94:AE94"/>
    <mergeCell ref="U95:AE95"/>
    <mergeCell ref="U96:AE96"/>
    <mergeCell ref="U97:AE97"/>
    <mergeCell ref="U98:AE98"/>
    <mergeCell ref="U89:AE89"/>
    <mergeCell ref="U90:AE90"/>
    <mergeCell ref="U91:AE91"/>
    <mergeCell ref="U92:AE92"/>
    <mergeCell ref="U93:AE93"/>
    <mergeCell ref="U109:AE109"/>
    <mergeCell ref="U110:AE110"/>
    <mergeCell ref="U104:AE104"/>
    <mergeCell ref="U105:AE105"/>
    <mergeCell ref="U106:AE106"/>
    <mergeCell ref="U107:AE107"/>
    <mergeCell ref="U108:AE108"/>
    <mergeCell ref="U99:AE99"/>
    <mergeCell ref="U100:AE100"/>
    <mergeCell ref="U101:AE101"/>
    <mergeCell ref="U102:AE102"/>
    <mergeCell ref="U103:AE103"/>
    <mergeCell ref="U85:AE85"/>
    <mergeCell ref="U86:AE86"/>
    <mergeCell ref="U87:AE87"/>
    <mergeCell ref="U88:AE88"/>
    <mergeCell ref="U79:AE79"/>
    <mergeCell ref="U80:AE80"/>
    <mergeCell ref="U81:AE81"/>
    <mergeCell ref="U82:AE82"/>
    <mergeCell ref="U83:AE83"/>
    <mergeCell ref="U84:AE84"/>
    <mergeCell ref="U74:AE74"/>
    <mergeCell ref="U75:AE75"/>
    <mergeCell ref="U76:AE76"/>
    <mergeCell ref="U77:AE77"/>
    <mergeCell ref="U78:AE78"/>
    <mergeCell ref="U69:AE69"/>
    <mergeCell ref="U70:AE70"/>
    <mergeCell ref="U71:AE71"/>
    <mergeCell ref="U72:AE72"/>
    <mergeCell ref="U73:AE73"/>
    <mergeCell ref="U64:AE64"/>
    <mergeCell ref="U65:AE65"/>
    <mergeCell ref="U66:AE66"/>
    <mergeCell ref="U67:AE67"/>
    <mergeCell ref="U68:AE68"/>
    <mergeCell ref="U59:AE59"/>
    <mergeCell ref="U60:AE60"/>
    <mergeCell ref="U61:AE61"/>
    <mergeCell ref="U62:AE62"/>
    <mergeCell ref="U63:AE63"/>
    <mergeCell ref="U54:AE54"/>
    <mergeCell ref="U55:AE55"/>
    <mergeCell ref="U56:AE56"/>
    <mergeCell ref="U57:AE57"/>
    <mergeCell ref="U58:AE58"/>
    <mergeCell ref="U49:AE49"/>
    <mergeCell ref="U50:AE50"/>
    <mergeCell ref="U51:AE51"/>
    <mergeCell ref="U52:AE52"/>
    <mergeCell ref="U53:AE53"/>
    <mergeCell ref="U44:AE44"/>
    <mergeCell ref="U45:AE45"/>
    <mergeCell ref="U46:AE46"/>
    <mergeCell ref="U47:AE47"/>
    <mergeCell ref="U48:AE48"/>
    <mergeCell ref="U39:AE39"/>
    <mergeCell ref="U40:AE40"/>
    <mergeCell ref="U41:AE41"/>
    <mergeCell ref="U42:AE42"/>
    <mergeCell ref="U43:AE43"/>
    <mergeCell ref="U34:AE34"/>
    <mergeCell ref="U35:AE35"/>
    <mergeCell ref="U36:AE36"/>
    <mergeCell ref="U37:AE37"/>
    <mergeCell ref="U38:AE38"/>
    <mergeCell ref="U29:AE29"/>
    <mergeCell ref="U30:AE30"/>
    <mergeCell ref="U31:AE31"/>
    <mergeCell ref="U32:AE32"/>
    <mergeCell ref="U33:AE33"/>
    <mergeCell ref="U24:AE24"/>
    <mergeCell ref="U25:AE25"/>
    <mergeCell ref="U26:AE26"/>
    <mergeCell ref="U27:AE27"/>
    <mergeCell ref="U28:AE28"/>
    <mergeCell ref="U19:AE19"/>
    <mergeCell ref="U20:AE20"/>
    <mergeCell ref="U21:AE21"/>
    <mergeCell ref="U22:AE22"/>
    <mergeCell ref="U23:AE23"/>
    <mergeCell ref="U14:AE14"/>
    <mergeCell ref="U15:AE15"/>
    <mergeCell ref="U16:AE16"/>
    <mergeCell ref="U17:AE17"/>
    <mergeCell ref="U18:AE18"/>
    <mergeCell ref="A2:K2"/>
    <mergeCell ref="U11:AE11"/>
    <mergeCell ref="U12:AE12"/>
    <mergeCell ref="U13:AE13"/>
    <mergeCell ref="M8:M10"/>
    <mergeCell ref="H8:H10"/>
    <mergeCell ref="G8:G10"/>
    <mergeCell ref="D8:E9"/>
    <mergeCell ref="A3:B3"/>
    <mergeCell ref="C3:F3"/>
    <mergeCell ref="A5:E5"/>
    <mergeCell ref="A8:A10"/>
    <mergeCell ref="B8:B10"/>
    <mergeCell ref="C8:C10"/>
    <mergeCell ref="F8:F10"/>
    <mergeCell ref="I8:I10"/>
    <mergeCell ref="A6:E6"/>
    <mergeCell ref="M1:O1"/>
    <mergeCell ref="U8:AE8"/>
    <mergeCell ref="U9:AE9"/>
    <mergeCell ref="U10:AE10"/>
    <mergeCell ref="AH1:AL1"/>
    <mergeCell ref="AH2:AL3"/>
    <mergeCell ref="P1:R1"/>
    <mergeCell ref="S8:S10"/>
    <mergeCell ref="J8:J10"/>
    <mergeCell ref="K8:K10"/>
    <mergeCell ref="L8:L10"/>
    <mergeCell ref="R8:R10"/>
    <mergeCell ref="N8:Q9"/>
    <mergeCell ref="H3:S6"/>
  </mergeCells>
  <phoneticPr fontId="9"/>
  <conditionalFormatting sqref="S11:S110">
    <cfRule type="expression" dxfId="3" priority="5">
      <formula>R11="○"</formula>
    </cfRule>
  </conditionalFormatting>
  <conditionalFormatting sqref="A3:T110">
    <cfRule type="expression" dxfId="2" priority="1">
      <formula>$A$2&lt;&gt;""</formula>
    </cfRule>
  </conditionalFormatting>
  <conditionalFormatting sqref="T1:AC1">
    <cfRule type="expression" dxfId="1" priority="2">
      <formula>$AH$2&lt;&gt;"加算様式を指定権者に提出"</formula>
    </cfRule>
  </conditionalFormatting>
  <conditionalFormatting sqref="N11:S111">
    <cfRule type="expression" dxfId="0" priority="4">
      <formula>$AG11=""</formula>
    </cfRule>
  </conditionalFormatting>
  <dataValidations count="3">
    <dataValidation imeMode="halfAlpha" allowBlank="1" showInputMessage="1" showErrorMessage="1" sqref="J11:K110 B11:H110" xr:uid="{7D48D105-2D22-4310-85A9-5E590A5CE74F}"/>
    <dataValidation type="list" allowBlank="1" showInputMessage="1" showErrorMessage="1" sqref="R11:R110" xr:uid="{5028EA7C-99F3-4D98-8F86-36FBF6D07835}">
      <formula1>"○,－"</formula1>
    </dataValidation>
    <dataValidation type="list" allowBlank="1" showInputMessage="1" showErrorMessage="1" sqref="S11:S110" xr:uid="{E17CB4CE-020D-41F5-972F-0B39B99A8A64}">
      <formula1>"○, 債権譲渡をしていない"</formula1>
    </dataValidation>
  </dataValidations>
  <pageMargins left="0.39370078740157483" right="0.39370078740157483" top="0.6692913385826772" bottom="0.62992125984251968" header="0.31496062992125984" footer="0.35433070866141736"/>
  <headerFooter alignWithMargins="0"/>
  <rowBreaks count="1" manualBreakCount="1">
    <brk id="25" max="19" man="1"/>
  </rowBreaks>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r:uid="{E9F45709-551D-4BEC-AD01-E6CB039E6716}">
          <x14:formula1>
            <xm:f>【参考】数式用２!$AM$2:$AM$3</xm:f>
          </x14:formula1>
          <xm:sqref>N11:Q110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09A2AD-A113-4990-8922-CDFF650EE712}">
  <sheetPr codeName="Sheet1">
    <pageSetUpPr fitToPage="1"/>
  </sheetPr>
  <dimension ref="A1:J72"/>
  <sheetViews>
    <sheetView view="pageBreakPreview" zoomScale="60" zoomScaleNormal="80" workbookViewId="0">
      <selection activeCell="E19" sqref="E19:I19"/>
    </sheetView>
  </sheetViews>
  <sheetFormatPr defaultColWidth="9.88671875" defaultRowHeight="13.2"/>
  <cols>
    <col min="1" max="1" width="7.44140625" style="491" customWidth="1"/>
    <col min="2" max="2" width="19.88671875" style="491" customWidth="1"/>
    <col min="3" max="3" width="31.109375" style="491" customWidth="1"/>
    <col min="4" max="4" width="47.44140625" style="491" customWidth="1"/>
    <col min="5" max="5" width="42.44140625" style="491" customWidth="1"/>
    <col min="6" max="6" width="42.88671875" style="491" customWidth="1"/>
    <col min="7" max="7" width="16.44140625" style="491" customWidth="1"/>
    <col min="8" max="8" width="44.6640625" style="491" customWidth="1"/>
    <col min="9" max="9" width="40.44140625" style="491" customWidth="1"/>
    <col min="10" max="229" width="9.88671875" style="481"/>
    <col min="230" max="230" width="8.44140625" style="481" customWidth="1"/>
    <col min="231" max="231" width="14" style="481" customWidth="1"/>
    <col min="232" max="232" width="17.88671875" style="481" customWidth="1"/>
    <col min="233" max="233" width="45" style="481" bestFit="1" customWidth="1"/>
    <col min="234" max="234" width="61.6640625" style="481" customWidth="1"/>
    <col min="235" max="235" width="20.44140625" style="481" customWidth="1"/>
    <col min="236" max="236" width="22.88671875" style="481" customWidth="1"/>
    <col min="237" max="237" width="25.109375" style="481" customWidth="1"/>
    <col min="238" max="485" width="9.88671875" style="481"/>
    <col min="486" max="486" width="8.44140625" style="481" customWidth="1"/>
    <col min="487" max="487" width="14" style="481" customWidth="1"/>
    <col min="488" max="488" width="17.88671875" style="481" customWidth="1"/>
    <col min="489" max="489" width="45" style="481" bestFit="1" customWidth="1"/>
    <col min="490" max="490" width="61.6640625" style="481" customWidth="1"/>
    <col min="491" max="491" width="20.44140625" style="481" customWidth="1"/>
    <col min="492" max="492" width="22.88671875" style="481" customWidth="1"/>
    <col min="493" max="493" width="25.109375" style="481" customWidth="1"/>
    <col min="494" max="741" width="9.88671875" style="481"/>
    <col min="742" max="742" width="8.44140625" style="481" customWidth="1"/>
    <col min="743" max="743" width="14" style="481" customWidth="1"/>
    <col min="744" max="744" width="17.88671875" style="481" customWidth="1"/>
    <col min="745" max="745" width="45" style="481" bestFit="1" customWidth="1"/>
    <col min="746" max="746" width="61.6640625" style="481" customWidth="1"/>
    <col min="747" max="747" width="20.44140625" style="481" customWidth="1"/>
    <col min="748" max="748" width="22.88671875" style="481" customWidth="1"/>
    <col min="749" max="749" width="25.109375" style="481" customWidth="1"/>
    <col min="750" max="997" width="9.88671875" style="481"/>
    <col min="998" max="998" width="8.44140625" style="481" customWidth="1"/>
    <col min="999" max="999" width="14" style="481" customWidth="1"/>
    <col min="1000" max="1000" width="17.88671875" style="481" customWidth="1"/>
    <col min="1001" max="1001" width="45" style="481" bestFit="1" customWidth="1"/>
    <col min="1002" max="1002" width="61.6640625" style="481" customWidth="1"/>
    <col min="1003" max="1003" width="20.44140625" style="481" customWidth="1"/>
    <col min="1004" max="1004" width="22.88671875" style="481" customWidth="1"/>
    <col min="1005" max="1005" width="25.109375" style="481" customWidth="1"/>
    <col min="1006" max="1253" width="9.88671875" style="481"/>
    <col min="1254" max="1254" width="8.44140625" style="481" customWidth="1"/>
    <col min="1255" max="1255" width="14" style="481" customWidth="1"/>
    <col min="1256" max="1256" width="17.88671875" style="481" customWidth="1"/>
    <col min="1257" max="1257" width="45" style="481" bestFit="1" customWidth="1"/>
    <col min="1258" max="1258" width="61.6640625" style="481" customWidth="1"/>
    <col min="1259" max="1259" width="20.44140625" style="481" customWidth="1"/>
    <col min="1260" max="1260" width="22.88671875" style="481" customWidth="1"/>
    <col min="1261" max="1261" width="25.109375" style="481" customWidth="1"/>
    <col min="1262" max="1509" width="9.88671875" style="481"/>
    <col min="1510" max="1510" width="8.44140625" style="481" customWidth="1"/>
    <col min="1511" max="1511" width="14" style="481" customWidth="1"/>
    <col min="1512" max="1512" width="17.88671875" style="481" customWidth="1"/>
    <col min="1513" max="1513" width="45" style="481" bestFit="1" customWidth="1"/>
    <col min="1514" max="1514" width="61.6640625" style="481" customWidth="1"/>
    <col min="1515" max="1515" width="20.44140625" style="481" customWidth="1"/>
    <col min="1516" max="1516" width="22.88671875" style="481" customWidth="1"/>
    <col min="1517" max="1517" width="25.109375" style="481" customWidth="1"/>
    <col min="1518" max="1765" width="9.88671875" style="481"/>
    <col min="1766" max="1766" width="8.44140625" style="481" customWidth="1"/>
    <col min="1767" max="1767" width="14" style="481" customWidth="1"/>
    <col min="1768" max="1768" width="17.88671875" style="481" customWidth="1"/>
    <col min="1769" max="1769" width="45" style="481" bestFit="1" customWidth="1"/>
    <col min="1770" max="1770" width="61.6640625" style="481" customWidth="1"/>
    <col min="1771" max="1771" width="20.44140625" style="481" customWidth="1"/>
    <col min="1772" max="1772" width="22.88671875" style="481" customWidth="1"/>
    <col min="1773" max="1773" width="25.109375" style="481" customWidth="1"/>
    <col min="1774" max="2021" width="9.88671875" style="481"/>
    <col min="2022" max="2022" width="8.44140625" style="481" customWidth="1"/>
    <col min="2023" max="2023" width="14" style="481" customWidth="1"/>
    <col min="2024" max="2024" width="17.88671875" style="481" customWidth="1"/>
    <col min="2025" max="2025" width="45" style="481" bestFit="1" customWidth="1"/>
    <col min="2026" max="2026" width="61.6640625" style="481" customWidth="1"/>
    <col min="2027" max="2027" width="20.44140625" style="481" customWidth="1"/>
    <col min="2028" max="2028" width="22.88671875" style="481" customWidth="1"/>
    <col min="2029" max="2029" width="25.109375" style="481" customWidth="1"/>
    <col min="2030" max="2277" width="9.88671875" style="481"/>
    <col min="2278" max="2278" width="8.44140625" style="481" customWidth="1"/>
    <col min="2279" max="2279" width="14" style="481" customWidth="1"/>
    <col min="2280" max="2280" width="17.88671875" style="481" customWidth="1"/>
    <col min="2281" max="2281" width="45" style="481" bestFit="1" customWidth="1"/>
    <col min="2282" max="2282" width="61.6640625" style="481" customWidth="1"/>
    <col min="2283" max="2283" width="20.44140625" style="481" customWidth="1"/>
    <col min="2284" max="2284" width="22.88671875" style="481" customWidth="1"/>
    <col min="2285" max="2285" width="25.109375" style="481" customWidth="1"/>
    <col min="2286" max="2533" width="9.88671875" style="481"/>
    <col min="2534" max="2534" width="8.44140625" style="481" customWidth="1"/>
    <col min="2535" max="2535" width="14" style="481" customWidth="1"/>
    <col min="2536" max="2536" width="17.88671875" style="481" customWidth="1"/>
    <col min="2537" max="2537" width="45" style="481" bestFit="1" customWidth="1"/>
    <col min="2538" max="2538" width="61.6640625" style="481" customWidth="1"/>
    <col min="2539" max="2539" width="20.44140625" style="481" customWidth="1"/>
    <col min="2540" max="2540" width="22.88671875" style="481" customWidth="1"/>
    <col min="2541" max="2541" width="25.109375" style="481" customWidth="1"/>
    <col min="2542" max="2789" width="9.88671875" style="481"/>
    <col min="2790" max="2790" width="8.44140625" style="481" customWidth="1"/>
    <col min="2791" max="2791" width="14" style="481" customWidth="1"/>
    <col min="2792" max="2792" width="17.88671875" style="481" customWidth="1"/>
    <col min="2793" max="2793" width="45" style="481" bestFit="1" customWidth="1"/>
    <col min="2794" max="2794" width="61.6640625" style="481" customWidth="1"/>
    <col min="2795" max="2795" width="20.44140625" style="481" customWidth="1"/>
    <col min="2796" max="2796" width="22.88671875" style="481" customWidth="1"/>
    <col min="2797" max="2797" width="25.109375" style="481" customWidth="1"/>
    <col min="2798" max="3045" width="9.88671875" style="481"/>
    <col min="3046" max="3046" width="8.44140625" style="481" customWidth="1"/>
    <col min="3047" max="3047" width="14" style="481" customWidth="1"/>
    <col min="3048" max="3048" width="17.88671875" style="481" customWidth="1"/>
    <col min="3049" max="3049" width="45" style="481" bestFit="1" customWidth="1"/>
    <col min="3050" max="3050" width="61.6640625" style="481" customWidth="1"/>
    <col min="3051" max="3051" width="20.44140625" style="481" customWidth="1"/>
    <col min="3052" max="3052" width="22.88671875" style="481" customWidth="1"/>
    <col min="3053" max="3053" width="25.109375" style="481" customWidth="1"/>
    <col min="3054" max="3301" width="9.88671875" style="481"/>
    <col min="3302" max="3302" width="8.44140625" style="481" customWidth="1"/>
    <col min="3303" max="3303" width="14" style="481" customWidth="1"/>
    <col min="3304" max="3304" width="17.88671875" style="481" customWidth="1"/>
    <col min="3305" max="3305" width="45" style="481" bestFit="1" customWidth="1"/>
    <col min="3306" max="3306" width="61.6640625" style="481" customWidth="1"/>
    <col min="3307" max="3307" width="20.44140625" style="481" customWidth="1"/>
    <col min="3308" max="3308" width="22.88671875" style="481" customWidth="1"/>
    <col min="3309" max="3309" width="25.109375" style="481" customWidth="1"/>
    <col min="3310" max="3557" width="9.88671875" style="481"/>
    <col min="3558" max="3558" width="8.44140625" style="481" customWidth="1"/>
    <col min="3559" max="3559" width="14" style="481" customWidth="1"/>
    <col min="3560" max="3560" width="17.88671875" style="481" customWidth="1"/>
    <col min="3561" max="3561" width="45" style="481" bestFit="1" customWidth="1"/>
    <col min="3562" max="3562" width="61.6640625" style="481" customWidth="1"/>
    <col min="3563" max="3563" width="20.44140625" style="481" customWidth="1"/>
    <col min="3564" max="3564" width="22.88671875" style="481" customWidth="1"/>
    <col min="3565" max="3565" width="25.109375" style="481" customWidth="1"/>
    <col min="3566" max="3813" width="9.88671875" style="481"/>
    <col min="3814" max="3814" width="8.44140625" style="481" customWidth="1"/>
    <col min="3815" max="3815" width="14" style="481" customWidth="1"/>
    <col min="3816" max="3816" width="17.88671875" style="481" customWidth="1"/>
    <col min="3817" max="3817" width="45" style="481" bestFit="1" customWidth="1"/>
    <col min="3818" max="3818" width="61.6640625" style="481" customWidth="1"/>
    <col min="3819" max="3819" width="20.44140625" style="481" customWidth="1"/>
    <col min="3820" max="3820" width="22.88671875" style="481" customWidth="1"/>
    <col min="3821" max="3821" width="25.109375" style="481" customWidth="1"/>
    <col min="3822" max="4069" width="9.88671875" style="481"/>
    <col min="4070" max="4070" width="8.44140625" style="481" customWidth="1"/>
    <col min="4071" max="4071" width="14" style="481" customWidth="1"/>
    <col min="4072" max="4072" width="17.88671875" style="481" customWidth="1"/>
    <col min="4073" max="4073" width="45" style="481" bestFit="1" customWidth="1"/>
    <col min="4074" max="4074" width="61.6640625" style="481" customWidth="1"/>
    <col min="4075" max="4075" width="20.44140625" style="481" customWidth="1"/>
    <col min="4076" max="4076" width="22.88671875" style="481" customWidth="1"/>
    <col min="4077" max="4077" width="25.109375" style="481" customWidth="1"/>
    <col min="4078" max="4325" width="9.88671875" style="481"/>
    <col min="4326" max="4326" width="8.44140625" style="481" customWidth="1"/>
    <col min="4327" max="4327" width="14" style="481" customWidth="1"/>
    <col min="4328" max="4328" width="17.88671875" style="481" customWidth="1"/>
    <col min="4329" max="4329" width="45" style="481" bestFit="1" customWidth="1"/>
    <col min="4330" max="4330" width="61.6640625" style="481" customWidth="1"/>
    <col min="4331" max="4331" width="20.44140625" style="481" customWidth="1"/>
    <col min="4332" max="4332" width="22.88671875" style="481" customWidth="1"/>
    <col min="4333" max="4333" width="25.109375" style="481" customWidth="1"/>
    <col min="4334" max="4581" width="9.88671875" style="481"/>
    <col min="4582" max="4582" width="8.44140625" style="481" customWidth="1"/>
    <col min="4583" max="4583" width="14" style="481" customWidth="1"/>
    <col min="4584" max="4584" width="17.88671875" style="481" customWidth="1"/>
    <col min="4585" max="4585" width="45" style="481" bestFit="1" customWidth="1"/>
    <col min="4586" max="4586" width="61.6640625" style="481" customWidth="1"/>
    <col min="4587" max="4587" width="20.44140625" style="481" customWidth="1"/>
    <col min="4588" max="4588" width="22.88671875" style="481" customWidth="1"/>
    <col min="4589" max="4589" width="25.109375" style="481" customWidth="1"/>
    <col min="4590" max="4837" width="9.88671875" style="481"/>
    <col min="4838" max="4838" width="8.44140625" style="481" customWidth="1"/>
    <col min="4839" max="4839" width="14" style="481" customWidth="1"/>
    <col min="4840" max="4840" width="17.88671875" style="481" customWidth="1"/>
    <col min="4841" max="4841" width="45" style="481" bestFit="1" customWidth="1"/>
    <col min="4842" max="4842" width="61.6640625" style="481" customWidth="1"/>
    <col min="4843" max="4843" width="20.44140625" style="481" customWidth="1"/>
    <col min="4844" max="4844" width="22.88671875" style="481" customWidth="1"/>
    <col min="4845" max="4845" width="25.109375" style="481" customWidth="1"/>
    <col min="4846" max="5093" width="9.88671875" style="481"/>
    <col min="5094" max="5094" width="8.44140625" style="481" customWidth="1"/>
    <col min="5095" max="5095" width="14" style="481" customWidth="1"/>
    <col min="5096" max="5096" width="17.88671875" style="481" customWidth="1"/>
    <col min="5097" max="5097" width="45" style="481" bestFit="1" customWidth="1"/>
    <col min="5098" max="5098" width="61.6640625" style="481" customWidth="1"/>
    <col min="5099" max="5099" width="20.44140625" style="481" customWidth="1"/>
    <col min="5100" max="5100" width="22.88671875" style="481" customWidth="1"/>
    <col min="5101" max="5101" width="25.109375" style="481" customWidth="1"/>
    <col min="5102" max="5349" width="9.88671875" style="481"/>
    <col min="5350" max="5350" width="8.44140625" style="481" customWidth="1"/>
    <col min="5351" max="5351" width="14" style="481" customWidth="1"/>
    <col min="5352" max="5352" width="17.88671875" style="481" customWidth="1"/>
    <col min="5353" max="5353" width="45" style="481" bestFit="1" customWidth="1"/>
    <col min="5354" max="5354" width="61.6640625" style="481" customWidth="1"/>
    <col min="5355" max="5355" width="20.44140625" style="481" customWidth="1"/>
    <col min="5356" max="5356" width="22.88671875" style="481" customWidth="1"/>
    <col min="5357" max="5357" width="25.109375" style="481" customWidth="1"/>
    <col min="5358" max="5605" width="9.88671875" style="481"/>
    <col min="5606" max="5606" width="8.44140625" style="481" customWidth="1"/>
    <col min="5607" max="5607" width="14" style="481" customWidth="1"/>
    <col min="5608" max="5608" width="17.88671875" style="481" customWidth="1"/>
    <col min="5609" max="5609" width="45" style="481" bestFit="1" customWidth="1"/>
    <col min="5610" max="5610" width="61.6640625" style="481" customWidth="1"/>
    <col min="5611" max="5611" width="20.44140625" style="481" customWidth="1"/>
    <col min="5612" max="5612" width="22.88671875" style="481" customWidth="1"/>
    <col min="5613" max="5613" width="25.109375" style="481" customWidth="1"/>
    <col min="5614" max="5861" width="9.88671875" style="481"/>
    <col min="5862" max="5862" width="8.44140625" style="481" customWidth="1"/>
    <col min="5863" max="5863" width="14" style="481" customWidth="1"/>
    <col min="5864" max="5864" width="17.88671875" style="481" customWidth="1"/>
    <col min="5865" max="5865" width="45" style="481" bestFit="1" customWidth="1"/>
    <col min="5866" max="5866" width="61.6640625" style="481" customWidth="1"/>
    <col min="5867" max="5867" width="20.44140625" style="481" customWidth="1"/>
    <col min="5868" max="5868" width="22.88671875" style="481" customWidth="1"/>
    <col min="5869" max="5869" width="25.109375" style="481" customWidth="1"/>
    <col min="5870" max="6117" width="9.88671875" style="481"/>
    <col min="6118" max="6118" width="8.44140625" style="481" customWidth="1"/>
    <col min="6119" max="6119" width="14" style="481" customWidth="1"/>
    <col min="6120" max="6120" width="17.88671875" style="481" customWidth="1"/>
    <col min="6121" max="6121" width="45" style="481" bestFit="1" customWidth="1"/>
    <col min="6122" max="6122" width="61.6640625" style="481" customWidth="1"/>
    <col min="6123" max="6123" width="20.44140625" style="481" customWidth="1"/>
    <col min="6124" max="6124" width="22.88671875" style="481" customWidth="1"/>
    <col min="6125" max="6125" width="25.109375" style="481" customWidth="1"/>
    <col min="6126" max="6373" width="9.88671875" style="481"/>
    <col min="6374" max="6374" width="8.44140625" style="481" customWidth="1"/>
    <col min="6375" max="6375" width="14" style="481" customWidth="1"/>
    <col min="6376" max="6376" width="17.88671875" style="481" customWidth="1"/>
    <col min="6377" max="6377" width="45" style="481" bestFit="1" customWidth="1"/>
    <col min="6378" max="6378" width="61.6640625" style="481" customWidth="1"/>
    <col min="6379" max="6379" width="20.44140625" style="481" customWidth="1"/>
    <col min="6380" max="6380" width="22.88671875" style="481" customWidth="1"/>
    <col min="6381" max="6381" width="25.109375" style="481" customWidth="1"/>
    <col min="6382" max="6629" width="9.88671875" style="481"/>
    <col min="6630" max="6630" width="8.44140625" style="481" customWidth="1"/>
    <col min="6631" max="6631" width="14" style="481" customWidth="1"/>
    <col min="6632" max="6632" width="17.88671875" style="481" customWidth="1"/>
    <col min="6633" max="6633" width="45" style="481" bestFit="1" customWidth="1"/>
    <col min="6634" max="6634" width="61.6640625" style="481" customWidth="1"/>
    <col min="6635" max="6635" width="20.44140625" style="481" customWidth="1"/>
    <col min="6636" max="6636" width="22.88671875" style="481" customWidth="1"/>
    <col min="6637" max="6637" width="25.109375" style="481" customWidth="1"/>
    <col min="6638" max="6885" width="9.88671875" style="481"/>
    <col min="6886" max="6886" width="8.44140625" style="481" customWidth="1"/>
    <col min="6887" max="6887" width="14" style="481" customWidth="1"/>
    <col min="6888" max="6888" width="17.88671875" style="481" customWidth="1"/>
    <col min="6889" max="6889" width="45" style="481" bestFit="1" customWidth="1"/>
    <col min="6890" max="6890" width="61.6640625" style="481" customWidth="1"/>
    <col min="6891" max="6891" width="20.44140625" style="481" customWidth="1"/>
    <col min="6892" max="6892" width="22.88671875" style="481" customWidth="1"/>
    <col min="6893" max="6893" width="25.109375" style="481" customWidth="1"/>
    <col min="6894" max="7141" width="9.88671875" style="481"/>
    <col min="7142" max="7142" width="8.44140625" style="481" customWidth="1"/>
    <col min="7143" max="7143" width="14" style="481" customWidth="1"/>
    <col min="7144" max="7144" width="17.88671875" style="481" customWidth="1"/>
    <col min="7145" max="7145" width="45" style="481" bestFit="1" customWidth="1"/>
    <col min="7146" max="7146" width="61.6640625" style="481" customWidth="1"/>
    <col min="7147" max="7147" width="20.44140625" style="481" customWidth="1"/>
    <col min="7148" max="7148" width="22.88671875" style="481" customWidth="1"/>
    <col min="7149" max="7149" width="25.109375" style="481" customWidth="1"/>
    <col min="7150" max="7397" width="9.88671875" style="481"/>
    <col min="7398" max="7398" width="8.44140625" style="481" customWidth="1"/>
    <col min="7399" max="7399" width="14" style="481" customWidth="1"/>
    <col min="7400" max="7400" width="17.88671875" style="481" customWidth="1"/>
    <col min="7401" max="7401" width="45" style="481" bestFit="1" customWidth="1"/>
    <col min="7402" max="7402" width="61.6640625" style="481" customWidth="1"/>
    <col min="7403" max="7403" width="20.44140625" style="481" customWidth="1"/>
    <col min="7404" max="7404" width="22.88671875" style="481" customWidth="1"/>
    <col min="7405" max="7405" width="25.109375" style="481" customWidth="1"/>
    <col min="7406" max="7653" width="9.88671875" style="481"/>
    <col min="7654" max="7654" width="8.44140625" style="481" customWidth="1"/>
    <col min="7655" max="7655" width="14" style="481" customWidth="1"/>
    <col min="7656" max="7656" width="17.88671875" style="481" customWidth="1"/>
    <col min="7657" max="7657" width="45" style="481" bestFit="1" customWidth="1"/>
    <col min="7658" max="7658" width="61.6640625" style="481" customWidth="1"/>
    <col min="7659" max="7659" width="20.44140625" style="481" customWidth="1"/>
    <col min="7660" max="7660" width="22.88671875" style="481" customWidth="1"/>
    <col min="7661" max="7661" width="25.109375" style="481" customWidth="1"/>
    <col min="7662" max="7909" width="9.88671875" style="481"/>
    <col min="7910" max="7910" width="8.44140625" style="481" customWidth="1"/>
    <col min="7911" max="7911" width="14" style="481" customWidth="1"/>
    <col min="7912" max="7912" width="17.88671875" style="481" customWidth="1"/>
    <col min="7913" max="7913" width="45" style="481" bestFit="1" customWidth="1"/>
    <col min="7914" max="7914" width="61.6640625" style="481" customWidth="1"/>
    <col min="7915" max="7915" width="20.44140625" style="481" customWidth="1"/>
    <col min="7916" max="7916" width="22.88671875" style="481" customWidth="1"/>
    <col min="7917" max="7917" width="25.109375" style="481" customWidth="1"/>
    <col min="7918" max="8165" width="9.88671875" style="481"/>
    <col min="8166" max="8166" width="8.44140625" style="481" customWidth="1"/>
    <col min="8167" max="8167" width="14" style="481" customWidth="1"/>
    <col min="8168" max="8168" width="17.88671875" style="481" customWidth="1"/>
    <col min="8169" max="8169" width="45" style="481" bestFit="1" customWidth="1"/>
    <col min="8170" max="8170" width="61.6640625" style="481" customWidth="1"/>
    <col min="8171" max="8171" width="20.44140625" style="481" customWidth="1"/>
    <col min="8172" max="8172" width="22.88671875" style="481" customWidth="1"/>
    <col min="8173" max="8173" width="25.109375" style="481" customWidth="1"/>
    <col min="8174" max="8421" width="9.88671875" style="481"/>
    <col min="8422" max="8422" width="8.44140625" style="481" customWidth="1"/>
    <col min="8423" max="8423" width="14" style="481" customWidth="1"/>
    <col min="8424" max="8424" width="17.88671875" style="481" customWidth="1"/>
    <col min="8425" max="8425" width="45" style="481" bestFit="1" customWidth="1"/>
    <col min="8426" max="8426" width="61.6640625" style="481" customWidth="1"/>
    <col min="8427" max="8427" width="20.44140625" style="481" customWidth="1"/>
    <col min="8428" max="8428" width="22.88671875" style="481" customWidth="1"/>
    <col min="8429" max="8429" width="25.109375" style="481" customWidth="1"/>
    <col min="8430" max="8677" width="9.88671875" style="481"/>
    <col min="8678" max="8678" width="8.44140625" style="481" customWidth="1"/>
    <col min="8679" max="8679" width="14" style="481" customWidth="1"/>
    <col min="8680" max="8680" width="17.88671875" style="481" customWidth="1"/>
    <col min="8681" max="8681" width="45" style="481" bestFit="1" customWidth="1"/>
    <col min="8682" max="8682" width="61.6640625" style="481" customWidth="1"/>
    <col min="8683" max="8683" width="20.44140625" style="481" customWidth="1"/>
    <col min="8684" max="8684" width="22.88671875" style="481" customWidth="1"/>
    <col min="8685" max="8685" width="25.109375" style="481" customWidth="1"/>
    <col min="8686" max="8933" width="9.88671875" style="481"/>
    <col min="8934" max="8934" width="8.44140625" style="481" customWidth="1"/>
    <col min="8935" max="8935" width="14" style="481" customWidth="1"/>
    <col min="8936" max="8936" width="17.88671875" style="481" customWidth="1"/>
    <col min="8937" max="8937" width="45" style="481" bestFit="1" customWidth="1"/>
    <col min="8938" max="8938" width="61.6640625" style="481" customWidth="1"/>
    <col min="8939" max="8939" width="20.44140625" style="481" customWidth="1"/>
    <col min="8940" max="8940" width="22.88671875" style="481" customWidth="1"/>
    <col min="8941" max="8941" width="25.109375" style="481" customWidth="1"/>
    <col min="8942" max="9189" width="9.88671875" style="481"/>
    <col min="9190" max="9190" width="8.44140625" style="481" customWidth="1"/>
    <col min="9191" max="9191" width="14" style="481" customWidth="1"/>
    <col min="9192" max="9192" width="17.88671875" style="481" customWidth="1"/>
    <col min="9193" max="9193" width="45" style="481" bestFit="1" customWidth="1"/>
    <col min="9194" max="9194" width="61.6640625" style="481" customWidth="1"/>
    <col min="9195" max="9195" width="20.44140625" style="481" customWidth="1"/>
    <col min="9196" max="9196" width="22.88671875" style="481" customWidth="1"/>
    <col min="9197" max="9197" width="25.109375" style="481" customWidth="1"/>
    <col min="9198" max="9445" width="9.88671875" style="481"/>
    <col min="9446" max="9446" width="8.44140625" style="481" customWidth="1"/>
    <col min="9447" max="9447" width="14" style="481" customWidth="1"/>
    <col min="9448" max="9448" width="17.88671875" style="481" customWidth="1"/>
    <col min="9449" max="9449" width="45" style="481" bestFit="1" customWidth="1"/>
    <col min="9450" max="9450" width="61.6640625" style="481" customWidth="1"/>
    <col min="9451" max="9451" width="20.44140625" style="481" customWidth="1"/>
    <col min="9452" max="9452" width="22.88671875" style="481" customWidth="1"/>
    <col min="9453" max="9453" width="25.109375" style="481" customWidth="1"/>
    <col min="9454" max="9701" width="9.88671875" style="481"/>
    <col min="9702" max="9702" width="8.44140625" style="481" customWidth="1"/>
    <col min="9703" max="9703" width="14" style="481" customWidth="1"/>
    <col min="9704" max="9704" width="17.88671875" style="481" customWidth="1"/>
    <col min="9705" max="9705" width="45" style="481" bestFit="1" customWidth="1"/>
    <col min="9706" max="9706" width="61.6640625" style="481" customWidth="1"/>
    <col min="9707" max="9707" width="20.44140625" style="481" customWidth="1"/>
    <col min="9708" max="9708" width="22.88671875" style="481" customWidth="1"/>
    <col min="9709" max="9709" width="25.109375" style="481" customWidth="1"/>
    <col min="9710" max="9957" width="9.88671875" style="481"/>
    <col min="9958" max="9958" width="8.44140625" style="481" customWidth="1"/>
    <col min="9959" max="9959" width="14" style="481" customWidth="1"/>
    <col min="9960" max="9960" width="17.88671875" style="481" customWidth="1"/>
    <col min="9961" max="9961" width="45" style="481" bestFit="1" customWidth="1"/>
    <col min="9962" max="9962" width="61.6640625" style="481" customWidth="1"/>
    <col min="9963" max="9963" width="20.44140625" style="481" customWidth="1"/>
    <col min="9964" max="9964" width="22.88671875" style="481" customWidth="1"/>
    <col min="9965" max="9965" width="25.109375" style="481" customWidth="1"/>
    <col min="9966" max="10213" width="9.88671875" style="481"/>
    <col min="10214" max="10214" width="8.44140625" style="481" customWidth="1"/>
    <col min="10215" max="10215" width="14" style="481" customWidth="1"/>
    <col min="10216" max="10216" width="17.88671875" style="481" customWidth="1"/>
    <col min="10217" max="10217" width="45" style="481" bestFit="1" customWidth="1"/>
    <col min="10218" max="10218" width="61.6640625" style="481" customWidth="1"/>
    <col min="10219" max="10219" width="20.44140625" style="481" customWidth="1"/>
    <col min="10220" max="10220" width="22.88671875" style="481" customWidth="1"/>
    <col min="10221" max="10221" width="25.109375" style="481" customWidth="1"/>
    <col min="10222" max="10469" width="9.88671875" style="481"/>
    <col min="10470" max="10470" width="8.44140625" style="481" customWidth="1"/>
    <col min="10471" max="10471" width="14" style="481" customWidth="1"/>
    <col min="10472" max="10472" width="17.88671875" style="481" customWidth="1"/>
    <col min="10473" max="10473" width="45" style="481" bestFit="1" customWidth="1"/>
    <col min="10474" max="10474" width="61.6640625" style="481" customWidth="1"/>
    <col min="10475" max="10475" width="20.44140625" style="481" customWidth="1"/>
    <col min="10476" max="10476" width="22.88671875" style="481" customWidth="1"/>
    <col min="10477" max="10477" width="25.109375" style="481" customWidth="1"/>
    <col min="10478" max="10725" width="9.88671875" style="481"/>
    <col min="10726" max="10726" width="8.44140625" style="481" customWidth="1"/>
    <col min="10727" max="10727" width="14" style="481" customWidth="1"/>
    <col min="10728" max="10728" width="17.88671875" style="481" customWidth="1"/>
    <col min="10729" max="10729" width="45" style="481" bestFit="1" customWidth="1"/>
    <col min="10730" max="10730" width="61.6640625" style="481" customWidth="1"/>
    <col min="10731" max="10731" width="20.44140625" style="481" customWidth="1"/>
    <col min="10732" max="10732" width="22.88671875" style="481" customWidth="1"/>
    <col min="10733" max="10733" width="25.109375" style="481" customWidth="1"/>
    <col min="10734" max="10981" width="9.88671875" style="481"/>
    <col min="10982" max="10982" width="8.44140625" style="481" customWidth="1"/>
    <col min="10983" max="10983" width="14" style="481" customWidth="1"/>
    <col min="10984" max="10984" width="17.88671875" style="481" customWidth="1"/>
    <col min="10985" max="10985" width="45" style="481" bestFit="1" customWidth="1"/>
    <col min="10986" max="10986" width="61.6640625" style="481" customWidth="1"/>
    <col min="10987" max="10987" width="20.44140625" style="481" customWidth="1"/>
    <col min="10988" max="10988" width="22.88671875" style="481" customWidth="1"/>
    <col min="10989" max="10989" width="25.109375" style="481" customWidth="1"/>
    <col min="10990" max="11237" width="9.88671875" style="481"/>
    <col min="11238" max="11238" width="8.44140625" style="481" customWidth="1"/>
    <col min="11239" max="11239" width="14" style="481" customWidth="1"/>
    <col min="11240" max="11240" width="17.88671875" style="481" customWidth="1"/>
    <col min="11241" max="11241" width="45" style="481" bestFit="1" customWidth="1"/>
    <col min="11242" max="11242" width="61.6640625" style="481" customWidth="1"/>
    <col min="11243" max="11243" width="20.44140625" style="481" customWidth="1"/>
    <col min="11244" max="11244" width="22.88671875" style="481" customWidth="1"/>
    <col min="11245" max="11245" width="25.109375" style="481" customWidth="1"/>
    <col min="11246" max="11493" width="9.88671875" style="481"/>
    <col min="11494" max="11494" width="8.44140625" style="481" customWidth="1"/>
    <col min="11495" max="11495" width="14" style="481" customWidth="1"/>
    <col min="11496" max="11496" width="17.88671875" style="481" customWidth="1"/>
    <col min="11497" max="11497" width="45" style="481" bestFit="1" customWidth="1"/>
    <col min="11498" max="11498" width="61.6640625" style="481" customWidth="1"/>
    <col min="11499" max="11499" width="20.44140625" style="481" customWidth="1"/>
    <col min="11500" max="11500" width="22.88671875" style="481" customWidth="1"/>
    <col min="11501" max="11501" width="25.109375" style="481" customWidth="1"/>
    <col min="11502" max="11749" width="9.88671875" style="481"/>
    <col min="11750" max="11750" width="8.44140625" style="481" customWidth="1"/>
    <col min="11751" max="11751" width="14" style="481" customWidth="1"/>
    <col min="11752" max="11752" width="17.88671875" style="481" customWidth="1"/>
    <col min="11753" max="11753" width="45" style="481" bestFit="1" customWidth="1"/>
    <col min="11754" max="11754" width="61.6640625" style="481" customWidth="1"/>
    <col min="11755" max="11755" width="20.44140625" style="481" customWidth="1"/>
    <col min="11756" max="11756" width="22.88671875" style="481" customWidth="1"/>
    <col min="11757" max="11757" width="25.109375" style="481" customWidth="1"/>
    <col min="11758" max="12005" width="9.88671875" style="481"/>
    <col min="12006" max="12006" width="8.44140625" style="481" customWidth="1"/>
    <col min="12007" max="12007" width="14" style="481" customWidth="1"/>
    <col min="12008" max="12008" width="17.88671875" style="481" customWidth="1"/>
    <col min="12009" max="12009" width="45" style="481" bestFit="1" customWidth="1"/>
    <col min="12010" max="12010" width="61.6640625" style="481" customWidth="1"/>
    <col min="12011" max="12011" width="20.44140625" style="481" customWidth="1"/>
    <col min="12012" max="12012" width="22.88671875" style="481" customWidth="1"/>
    <col min="12013" max="12013" width="25.109375" style="481" customWidth="1"/>
    <col min="12014" max="12261" width="9.88671875" style="481"/>
    <col min="12262" max="12262" width="8.44140625" style="481" customWidth="1"/>
    <col min="12263" max="12263" width="14" style="481" customWidth="1"/>
    <col min="12264" max="12264" width="17.88671875" style="481" customWidth="1"/>
    <col min="12265" max="12265" width="45" style="481" bestFit="1" customWidth="1"/>
    <col min="12266" max="12266" width="61.6640625" style="481" customWidth="1"/>
    <col min="12267" max="12267" width="20.44140625" style="481" customWidth="1"/>
    <col min="12268" max="12268" width="22.88671875" style="481" customWidth="1"/>
    <col min="12269" max="12269" width="25.109375" style="481" customWidth="1"/>
    <col min="12270" max="12517" width="9.88671875" style="481"/>
    <col min="12518" max="12518" width="8.44140625" style="481" customWidth="1"/>
    <col min="12519" max="12519" width="14" style="481" customWidth="1"/>
    <col min="12520" max="12520" width="17.88671875" style="481" customWidth="1"/>
    <col min="12521" max="12521" width="45" style="481" bestFit="1" customWidth="1"/>
    <col min="12522" max="12522" width="61.6640625" style="481" customWidth="1"/>
    <col min="12523" max="12523" width="20.44140625" style="481" customWidth="1"/>
    <col min="12524" max="12524" width="22.88671875" style="481" customWidth="1"/>
    <col min="12525" max="12525" width="25.109375" style="481" customWidth="1"/>
    <col min="12526" max="12773" width="9.88671875" style="481"/>
    <col min="12774" max="12774" width="8.44140625" style="481" customWidth="1"/>
    <col min="12775" max="12775" width="14" style="481" customWidth="1"/>
    <col min="12776" max="12776" width="17.88671875" style="481" customWidth="1"/>
    <col min="12777" max="12777" width="45" style="481" bestFit="1" customWidth="1"/>
    <col min="12778" max="12778" width="61.6640625" style="481" customWidth="1"/>
    <col min="12779" max="12779" width="20.44140625" style="481" customWidth="1"/>
    <col min="12780" max="12780" width="22.88671875" style="481" customWidth="1"/>
    <col min="12781" max="12781" width="25.109375" style="481" customWidth="1"/>
    <col min="12782" max="13029" width="9.88671875" style="481"/>
    <col min="13030" max="13030" width="8.44140625" style="481" customWidth="1"/>
    <col min="13031" max="13031" width="14" style="481" customWidth="1"/>
    <col min="13032" max="13032" width="17.88671875" style="481" customWidth="1"/>
    <col min="13033" max="13033" width="45" style="481" bestFit="1" customWidth="1"/>
    <col min="13034" max="13034" width="61.6640625" style="481" customWidth="1"/>
    <col min="13035" max="13035" width="20.44140625" style="481" customWidth="1"/>
    <col min="13036" max="13036" width="22.88671875" style="481" customWidth="1"/>
    <col min="13037" max="13037" width="25.109375" style="481" customWidth="1"/>
    <col min="13038" max="13285" width="9.88671875" style="481"/>
    <col min="13286" max="13286" width="8.44140625" style="481" customWidth="1"/>
    <col min="13287" max="13287" width="14" style="481" customWidth="1"/>
    <col min="13288" max="13288" width="17.88671875" style="481" customWidth="1"/>
    <col min="13289" max="13289" width="45" style="481" bestFit="1" customWidth="1"/>
    <col min="13290" max="13290" width="61.6640625" style="481" customWidth="1"/>
    <col min="13291" max="13291" width="20.44140625" style="481" customWidth="1"/>
    <col min="13292" max="13292" width="22.88671875" style="481" customWidth="1"/>
    <col min="13293" max="13293" width="25.109375" style="481" customWidth="1"/>
    <col min="13294" max="13541" width="9.88671875" style="481"/>
    <col min="13542" max="13542" width="8.44140625" style="481" customWidth="1"/>
    <col min="13543" max="13543" width="14" style="481" customWidth="1"/>
    <col min="13544" max="13544" width="17.88671875" style="481" customWidth="1"/>
    <col min="13545" max="13545" width="45" style="481" bestFit="1" customWidth="1"/>
    <col min="13546" max="13546" width="61.6640625" style="481" customWidth="1"/>
    <col min="13547" max="13547" width="20.44140625" style="481" customWidth="1"/>
    <col min="13548" max="13548" width="22.88671875" style="481" customWidth="1"/>
    <col min="13549" max="13549" width="25.109375" style="481" customWidth="1"/>
    <col min="13550" max="13797" width="9.88671875" style="481"/>
    <col min="13798" max="13798" width="8.44140625" style="481" customWidth="1"/>
    <col min="13799" max="13799" width="14" style="481" customWidth="1"/>
    <col min="13800" max="13800" width="17.88671875" style="481" customWidth="1"/>
    <col min="13801" max="13801" width="45" style="481" bestFit="1" customWidth="1"/>
    <col min="13802" max="13802" width="61.6640625" style="481" customWidth="1"/>
    <col min="13803" max="13803" width="20.44140625" style="481" customWidth="1"/>
    <col min="13804" max="13804" width="22.88671875" style="481" customWidth="1"/>
    <col min="13805" max="13805" width="25.109375" style="481" customWidth="1"/>
    <col min="13806" max="14053" width="9.88671875" style="481"/>
    <col min="14054" max="14054" width="8.44140625" style="481" customWidth="1"/>
    <col min="14055" max="14055" width="14" style="481" customWidth="1"/>
    <col min="14056" max="14056" width="17.88671875" style="481" customWidth="1"/>
    <col min="14057" max="14057" width="45" style="481" bestFit="1" customWidth="1"/>
    <col min="14058" max="14058" width="61.6640625" style="481" customWidth="1"/>
    <col min="14059" max="14059" width="20.44140625" style="481" customWidth="1"/>
    <col min="14060" max="14060" width="22.88671875" style="481" customWidth="1"/>
    <col min="14061" max="14061" width="25.109375" style="481" customWidth="1"/>
    <col min="14062" max="14309" width="9.88671875" style="481"/>
    <col min="14310" max="14310" width="8.44140625" style="481" customWidth="1"/>
    <col min="14311" max="14311" width="14" style="481" customWidth="1"/>
    <col min="14312" max="14312" width="17.88671875" style="481" customWidth="1"/>
    <col min="14313" max="14313" width="45" style="481" bestFit="1" customWidth="1"/>
    <col min="14314" max="14314" width="61.6640625" style="481" customWidth="1"/>
    <col min="14315" max="14315" width="20.44140625" style="481" customWidth="1"/>
    <col min="14316" max="14316" width="22.88671875" style="481" customWidth="1"/>
    <col min="14317" max="14317" width="25.109375" style="481" customWidth="1"/>
    <col min="14318" max="14565" width="9.88671875" style="481"/>
    <col min="14566" max="14566" width="8.44140625" style="481" customWidth="1"/>
    <col min="14567" max="14567" width="14" style="481" customWidth="1"/>
    <col min="14568" max="14568" width="17.88671875" style="481" customWidth="1"/>
    <col min="14569" max="14569" width="45" style="481" bestFit="1" customWidth="1"/>
    <col min="14570" max="14570" width="61.6640625" style="481" customWidth="1"/>
    <col min="14571" max="14571" width="20.44140625" style="481" customWidth="1"/>
    <col min="14572" max="14572" width="22.88671875" style="481" customWidth="1"/>
    <col min="14573" max="14573" width="25.109375" style="481" customWidth="1"/>
    <col min="14574" max="14821" width="9.88671875" style="481"/>
    <col min="14822" max="14822" width="8.44140625" style="481" customWidth="1"/>
    <col min="14823" max="14823" width="14" style="481" customWidth="1"/>
    <col min="14824" max="14824" width="17.88671875" style="481" customWidth="1"/>
    <col min="14825" max="14825" width="45" style="481" bestFit="1" customWidth="1"/>
    <col min="14826" max="14826" width="61.6640625" style="481" customWidth="1"/>
    <col min="14827" max="14827" width="20.44140625" style="481" customWidth="1"/>
    <col min="14828" max="14828" width="22.88671875" style="481" customWidth="1"/>
    <col min="14829" max="14829" width="25.109375" style="481" customWidth="1"/>
    <col min="14830" max="15077" width="9.88671875" style="481"/>
    <col min="15078" max="15078" width="8.44140625" style="481" customWidth="1"/>
    <col min="15079" max="15079" width="14" style="481" customWidth="1"/>
    <col min="15080" max="15080" width="17.88671875" style="481" customWidth="1"/>
    <col min="15081" max="15081" width="45" style="481" bestFit="1" customWidth="1"/>
    <col min="15082" max="15082" width="61.6640625" style="481" customWidth="1"/>
    <col min="15083" max="15083" width="20.44140625" style="481" customWidth="1"/>
    <col min="15084" max="15084" width="22.88671875" style="481" customWidth="1"/>
    <col min="15085" max="15085" width="25.109375" style="481" customWidth="1"/>
    <col min="15086" max="15333" width="9.88671875" style="481"/>
    <col min="15334" max="15334" width="8.44140625" style="481" customWidth="1"/>
    <col min="15335" max="15335" width="14" style="481" customWidth="1"/>
    <col min="15336" max="15336" width="17.88671875" style="481" customWidth="1"/>
    <col min="15337" max="15337" width="45" style="481" bestFit="1" customWidth="1"/>
    <col min="15338" max="15338" width="61.6640625" style="481" customWidth="1"/>
    <col min="15339" max="15339" width="20.44140625" style="481" customWidth="1"/>
    <col min="15340" max="15340" width="22.88671875" style="481" customWidth="1"/>
    <col min="15341" max="15341" width="25.109375" style="481" customWidth="1"/>
    <col min="15342" max="15589" width="9.88671875" style="481"/>
    <col min="15590" max="15590" width="8.44140625" style="481" customWidth="1"/>
    <col min="15591" max="15591" width="14" style="481" customWidth="1"/>
    <col min="15592" max="15592" width="17.88671875" style="481" customWidth="1"/>
    <col min="15593" max="15593" width="45" style="481" bestFit="1" customWidth="1"/>
    <col min="15594" max="15594" width="61.6640625" style="481" customWidth="1"/>
    <col min="15595" max="15595" width="20.44140625" style="481" customWidth="1"/>
    <col min="15596" max="15596" width="22.88671875" style="481" customWidth="1"/>
    <col min="15597" max="15597" width="25.109375" style="481" customWidth="1"/>
    <col min="15598" max="15845" width="9.88671875" style="481"/>
    <col min="15846" max="15846" width="8.44140625" style="481" customWidth="1"/>
    <col min="15847" max="15847" width="14" style="481" customWidth="1"/>
    <col min="15848" max="15848" width="17.88671875" style="481" customWidth="1"/>
    <col min="15849" max="15849" width="45" style="481" bestFit="1" customWidth="1"/>
    <col min="15850" max="15850" width="61.6640625" style="481" customWidth="1"/>
    <col min="15851" max="15851" width="20.44140625" style="481" customWidth="1"/>
    <col min="15852" max="15852" width="22.88671875" style="481" customWidth="1"/>
    <col min="15853" max="15853" width="25.109375" style="481" customWidth="1"/>
    <col min="15854" max="16101" width="9.88671875" style="481"/>
    <col min="16102" max="16102" width="8.44140625" style="481" customWidth="1"/>
    <col min="16103" max="16103" width="14" style="481" customWidth="1"/>
    <col min="16104" max="16104" width="17.88671875" style="481" customWidth="1"/>
    <col min="16105" max="16105" width="45" style="481" bestFit="1" customWidth="1"/>
    <col min="16106" max="16106" width="61.6640625" style="481" customWidth="1"/>
    <col min="16107" max="16107" width="20.44140625" style="481" customWidth="1"/>
    <col min="16108" max="16108" width="22.88671875" style="481" customWidth="1"/>
    <col min="16109" max="16109" width="25.109375" style="481" customWidth="1"/>
    <col min="16110" max="16384" width="9.88671875" style="481"/>
  </cols>
  <sheetData>
    <row r="1" spans="1:10" s="507" customFormat="1" ht="40.200000000000003" customHeight="1">
      <c r="A1" s="505" t="s">
        <v>292</v>
      </c>
      <c r="B1" s="506"/>
      <c r="C1" s="492"/>
      <c r="D1" s="492"/>
      <c r="E1" s="492"/>
      <c r="F1" s="492"/>
      <c r="G1" s="492"/>
      <c r="H1" s="492"/>
      <c r="I1" s="492"/>
      <c r="J1" s="492"/>
    </row>
    <row r="2" spans="1:10" s="493" customFormat="1" ht="19.95" customHeight="1">
      <c r="A2" s="505"/>
      <c r="B2" s="504"/>
      <c r="C2" s="492"/>
      <c r="D2" s="492"/>
      <c r="E2" s="492"/>
      <c r="F2" s="492"/>
      <c r="G2" s="492"/>
      <c r="H2" s="492"/>
      <c r="I2" s="492"/>
      <c r="J2" s="492"/>
    </row>
    <row r="3" spans="1:10" s="493" customFormat="1" ht="39.6" customHeight="1">
      <c r="A3" s="492"/>
      <c r="B3" s="1336" t="s">
        <v>293</v>
      </c>
      <c r="C3" s="1336"/>
      <c r="D3" s="1336"/>
      <c r="E3" s="1336"/>
      <c r="F3" s="1336"/>
      <c r="G3" s="1336"/>
      <c r="H3" s="1336"/>
      <c r="I3" s="1336"/>
      <c r="J3" s="492"/>
    </row>
    <row r="4" spans="1:10" s="493" customFormat="1" ht="25.2" customHeight="1">
      <c r="A4" s="492"/>
      <c r="B4" s="1325" t="s">
        <v>294</v>
      </c>
      <c r="C4" s="1326"/>
      <c r="D4" s="1326"/>
      <c r="E4" s="1326"/>
      <c r="F4" s="1326"/>
      <c r="G4" s="1326"/>
      <c r="H4" s="1326"/>
      <c r="I4" s="1327"/>
      <c r="J4" s="492"/>
    </row>
    <row r="5" spans="1:10" s="493" customFormat="1" ht="25.2" customHeight="1">
      <c r="A5" s="492"/>
      <c r="B5" s="494" t="s">
        <v>295</v>
      </c>
      <c r="C5" s="1325" t="s">
        <v>2215</v>
      </c>
      <c r="D5" s="1326"/>
      <c r="E5" s="1326"/>
      <c r="F5" s="1326"/>
      <c r="G5" s="1326"/>
      <c r="H5" s="1326"/>
      <c r="I5" s="1327"/>
      <c r="J5" s="492"/>
    </row>
    <row r="6" spans="1:10" s="493" customFormat="1" ht="25.2" customHeight="1">
      <c r="A6" s="492"/>
      <c r="B6" s="494" t="s">
        <v>296</v>
      </c>
      <c r="C6" s="1325" t="s">
        <v>2216</v>
      </c>
      <c r="D6" s="1326"/>
      <c r="E6" s="1326"/>
      <c r="F6" s="1326"/>
      <c r="G6" s="1326"/>
      <c r="H6" s="1326"/>
      <c r="I6" s="1327"/>
      <c r="J6" s="492"/>
    </row>
    <row r="7" spans="1:10" s="493" customFormat="1" ht="25.2" customHeight="1">
      <c r="A7" s="492"/>
      <c r="B7" s="494" t="s">
        <v>297</v>
      </c>
      <c r="C7" s="1325" t="s">
        <v>2217</v>
      </c>
      <c r="D7" s="1326"/>
      <c r="E7" s="1326"/>
      <c r="F7" s="1326"/>
      <c r="G7" s="1326"/>
      <c r="H7" s="1326"/>
      <c r="I7" s="1327"/>
      <c r="J7" s="492"/>
    </row>
    <row r="8" spans="1:10" s="493" customFormat="1" ht="25.2" customHeight="1">
      <c r="A8" s="492"/>
      <c r="B8" s="495"/>
      <c r="C8" s="496"/>
      <c r="D8" s="497"/>
      <c r="E8" s="497"/>
      <c r="F8" s="497"/>
      <c r="G8" s="497"/>
      <c r="H8" s="497"/>
      <c r="I8" s="497"/>
      <c r="J8" s="492"/>
    </row>
    <row r="9" spans="1:10" s="493" customFormat="1" ht="36" customHeight="1">
      <c r="A9" s="492"/>
      <c r="B9" s="1336" t="s">
        <v>298</v>
      </c>
      <c r="C9" s="1336"/>
      <c r="D9" s="1336"/>
      <c r="E9" s="1336"/>
      <c r="F9" s="1336"/>
      <c r="G9" s="1336"/>
      <c r="H9" s="1336"/>
      <c r="I9" s="1336"/>
      <c r="J9" s="492"/>
    </row>
    <row r="10" spans="1:10" s="493" customFormat="1" ht="25.2" customHeight="1">
      <c r="A10" s="492"/>
      <c r="B10" s="1325" t="s">
        <v>299</v>
      </c>
      <c r="C10" s="1326"/>
      <c r="D10" s="1326"/>
      <c r="E10" s="1326"/>
      <c r="F10" s="1326"/>
      <c r="G10" s="1326"/>
      <c r="H10" s="1326"/>
      <c r="I10" s="1327"/>
      <c r="J10" s="492"/>
    </row>
    <row r="11" spans="1:10" s="493" customFormat="1" ht="56.4" customHeight="1">
      <c r="A11" s="492"/>
      <c r="B11" s="1337" t="s">
        <v>295</v>
      </c>
      <c r="C11" s="1322" t="s">
        <v>2218</v>
      </c>
      <c r="D11" s="1323"/>
      <c r="E11" s="1323"/>
      <c r="F11" s="1323"/>
      <c r="G11" s="1323"/>
      <c r="H11" s="1323"/>
      <c r="I11" s="1324"/>
      <c r="J11" s="492"/>
    </row>
    <row r="12" spans="1:10" s="493" customFormat="1" ht="54.6" customHeight="1">
      <c r="A12" s="492"/>
      <c r="B12" s="1337"/>
      <c r="C12" s="1329" t="s">
        <v>300</v>
      </c>
      <c r="D12" s="494" t="s">
        <v>48</v>
      </c>
      <c r="E12" s="1322" t="s">
        <v>2219</v>
      </c>
      <c r="F12" s="1323"/>
      <c r="G12" s="1323"/>
      <c r="H12" s="1323"/>
      <c r="I12" s="1324"/>
    </row>
    <row r="13" spans="1:10" s="493" customFormat="1" ht="32.4" customHeight="1">
      <c r="A13" s="492"/>
      <c r="B13" s="1337"/>
      <c r="C13" s="1331"/>
      <c r="D13" s="494" t="s">
        <v>51</v>
      </c>
      <c r="E13" s="1322" t="s">
        <v>301</v>
      </c>
      <c r="F13" s="1323"/>
      <c r="G13" s="1323"/>
      <c r="H13" s="1323"/>
      <c r="I13" s="1324"/>
    </row>
    <row r="14" spans="1:10" s="493" customFormat="1" ht="25.2" customHeight="1">
      <c r="A14" s="492"/>
      <c r="B14" s="494" t="s">
        <v>296</v>
      </c>
      <c r="C14" s="1325" t="s">
        <v>2220</v>
      </c>
      <c r="D14" s="1326"/>
      <c r="E14" s="1326"/>
      <c r="F14" s="1326"/>
      <c r="G14" s="1326"/>
      <c r="H14" s="1326"/>
      <c r="I14" s="1327"/>
      <c r="J14" s="492"/>
    </row>
    <row r="15" spans="1:10" s="493" customFormat="1" ht="25.2" customHeight="1">
      <c r="A15" s="492"/>
      <c r="B15" s="492"/>
      <c r="C15" s="492"/>
      <c r="D15" s="492"/>
      <c r="E15" s="492"/>
      <c r="F15" s="492"/>
      <c r="G15" s="492"/>
      <c r="H15" s="492"/>
      <c r="I15" s="492"/>
      <c r="J15" s="492"/>
    </row>
    <row r="16" spans="1:10" s="493" customFormat="1" ht="32.4" customHeight="1">
      <c r="A16" s="492"/>
      <c r="B16" s="508" t="s">
        <v>302</v>
      </c>
      <c r="C16" s="496"/>
      <c r="D16" s="496"/>
      <c r="E16" s="496"/>
      <c r="F16" s="496"/>
      <c r="G16" s="496"/>
      <c r="H16" s="496"/>
      <c r="I16" s="496"/>
      <c r="J16" s="498"/>
    </row>
    <row r="17" spans="1:10" s="493" customFormat="1" ht="25.2" customHeight="1">
      <c r="A17" s="492"/>
      <c r="B17" s="499" t="s">
        <v>295</v>
      </c>
      <c r="C17" s="1322" t="s">
        <v>2221</v>
      </c>
      <c r="D17" s="1323"/>
      <c r="E17" s="1323"/>
      <c r="F17" s="1323"/>
      <c r="G17" s="1323"/>
      <c r="H17" s="1323"/>
      <c r="I17" s="1324"/>
      <c r="J17" s="500"/>
    </row>
    <row r="18" spans="1:10" s="493" customFormat="1" ht="49.95" customHeight="1">
      <c r="A18" s="492"/>
      <c r="B18" s="501"/>
      <c r="C18" s="1329" t="s">
        <v>303</v>
      </c>
      <c r="D18" s="494" t="s">
        <v>48</v>
      </c>
      <c r="E18" s="1322" t="s">
        <v>304</v>
      </c>
      <c r="F18" s="1323"/>
      <c r="G18" s="1323"/>
      <c r="H18" s="1323"/>
      <c r="I18" s="1324"/>
    </row>
    <row r="19" spans="1:10" s="493" customFormat="1" ht="76.2" customHeight="1">
      <c r="A19" s="492"/>
      <c r="B19" s="501"/>
      <c r="C19" s="1330"/>
      <c r="D19" s="494" t="s">
        <v>51</v>
      </c>
      <c r="E19" s="1322" t="s">
        <v>305</v>
      </c>
      <c r="F19" s="1323"/>
      <c r="G19" s="1323"/>
      <c r="H19" s="1323"/>
      <c r="I19" s="1324"/>
    </row>
    <row r="20" spans="1:10" s="493" customFormat="1" ht="78.599999999999994" customHeight="1">
      <c r="A20" s="492"/>
      <c r="B20" s="502"/>
      <c r="C20" s="1331"/>
      <c r="D20" s="494" t="s">
        <v>54</v>
      </c>
      <c r="E20" s="1322" t="s">
        <v>306</v>
      </c>
      <c r="F20" s="1323"/>
      <c r="G20" s="1323"/>
      <c r="H20" s="1323"/>
      <c r="I20" s="1324"/>
    </row>
    <row r="21" spans="1:10" s="493" customFormat="1" ht="25.2" customHeight="1">
      <c r="A21" s="492"/>
      <c r="B21" s="502" t="s">
        <v>296</v>
      </c>
      <c r="C21" s="1328" t="s">
        <v>2220</v>
      </c>
      <c r="D21" s="1328"/>
      <c r="E21" s="1328"/>
      <c r="F21" s="1328"/>
      <c r="G21" s="1328"/>
      <c r="H21" s="1328"/>
      <c r="I21" s="1328"/>
      <c r="J21" s="503"/>
    </row>
    <row r="22" spans="1:10" ht="15.75" customHeight="1">
      <c r="A22" s="47"/>
      <c r="B22" s="47"/>
      <c r="C22" s="47"/>
      <c r="D22" s="47"/>
      <c r="E22" s="47"/>
      <c r="F22" s="47"/>
      <c r="G22" s="47"/>
      <c r="H22" s="47"/>
      <c r="I22" s="47"/>
      <c r="J22" s="47"/>
    </row>
    <row r="23" spans="1:10" ht="40.200000000000003" customHeight="1">
      <c r="A23" s="476" t="s">
        <v>307</v>
      </c>
      <c r="B23" s="477"/>
      <c r="C23" s="477"/>
      <c r="D23" s="477"/>
      <c r="E23" s="477"/>
      <c r="F23" s="477"/>
      <c r="G23" s="477"/>
      <c r="H23" s="477"/>
      <c r="I23" s="477"/>
      <c r="J23" s="478"/>
    </row>
    <row r="24" spans="1:10" ht="19.95" customHeight="1">
      <c r="A24" s="479"/>
      <c r="B24" s="480"/>
      <c r="C24" s="480"/>
      <c r="D24" s="480"/>
      <c r="E24" s="480"/>
      <c r="F24" s="480"/>
      <c r="G24" s="480"/>
      <c r="H24" s="480"/>
      <c r="I24" s="480"/>
    </row>
    <row r="25" spans="1:10" ht="40.200000000000003" customHeight="1">
      <c r="A25" s="476" t="s">
        <v>308</v>
      </c>
      <c r="B25" s="480"/>
      <c r="C25" s="480"/>
      <c r="D25" s="480"/>
      <c r="E25" s="480"/>
      <c r="F25" s="480"/>
      <c r="G25" s="480"/>
      <c r="H25" s="480"/>
      <c r="I25" s="480"/>
    </row>
    <row r="26" spans="1:10" ht="42">
      <c r="A26" s="482" t="s">
        <v>309</v>
      </c>
      <c r="B26" s="483" t="s">
        <v>310</v>
      </c>
      <c r="C26" s="483" t="s">
        <v>311</v>
      </c>
      <c r="D26" s="1334" t="s">
        <v>312</v>
      </c>
      <c r="E26" s="1335"/>
      <c r="F26" s="483" t="s">
        <v>313</v>
      </c>
      <c r="G26" s="484" t="s">
        <v>314</v>
      </c>
      <c r="H26" s="484" t="s">
        <v>315</v>
      </c>
      <c r="I26" s="484" t="s">
        <v>316</v>
      </c>
    </row>
    <row r="27" spans="1:10" ht="115.2" customHeight="1">
      <c r="A27" s="485" t="s">
        <v>317</v>
      </c>
      <c r="B27" s="486" t="s">
        <v>318</v>
      </c>
      <c r="C27" s="487" t="s">
        <v>319</v>
      </c>
      <c r="D27" s="1332" t="s">
        <v>320</v>
      </c>
      <c r="E27" s="1333"/>
      <c r="F27" s="487" t="s">
        <v>321</v>
      </c>
      <c r="G27" s="487" t="s">
        <v>322</v>
      </c>
      <c r="H27" s="487" t="s">
        <v>323</v>
      </c>
      <c r="I27" s="487" t="s">
        <v>324</v>
      </c>
    </row>
    <row r="28" spans="1:10" ht="145.94999999999999" customHeight="1">
      <c r="A28" s="485" t="s">
        <v>317</v>
      </c>
      <c r="B28" s="486" t="s">
        <v>325</v>
      </c>
      <c r="C28" s="487" t="s">
        <v>326</v>
      </c>
      <c r="D28" s="1332" t="s">
        <v>327</v>
      </c>
      <c r="E28" s="1333"/>
      <c r="F28" s="487" t="s">
        <v>328</v>
      </c>
      <c r="G28" s="487" t="s">
        <v>329</v>
      </c>
      <c r="H28" s="487" t="s">
        <v>330</v>
      </c>
      <c r="I28" s="487" t="s">
        <v>324</v>
      </c>
    </row>
    <row r="29" spans="1:10" ht="168">
      <c r="A29" s="485" t="s">
        <v>331</v>
      </c>
      <c r="B29" s="486" t="s">
        <v>332</v>
      </c>
      <c r="C29" s="487" t="s">
        <v>333</v>
      </c>
      <c r="D29" s="1332" t="s">
        <v>334</v>
      </c>
      <c r="E29" s="1333"/>
      <c r="F29" s="487" t="s">
        <v>335</v>
      </c>
      <c r="G29" s="487" t="s">
        <v>336</v>
      </c>
      <c r="H29" s="487" t="s">
        <v>337</v>
      </c>
      <c r="I29" s="487" t="s">
        <v>338</v>
      </c>
    </row>
    <row r="30" spans="1:10" ht="147">
      <c r="A30" s="485" t="s">
        <v>339</v>
      </c>
      <c r="B30" s="482"/>
      <c r="C30" s="487" t="s">
        <v>340</v>
      </c>
      <c r="D30" s="1332" t="s">
        <v>341</v>
      </c>
      <c r="E30" s="1333"/>
      <c r="F30" s="487" t="s">
        <v>342</v>
      </c>
      <c r="G30" s="487" t="s">
        <v>343</v>
      </c>
      <c r="H30" s="487" t="s">
        <v>344</v>
      </c>
      <c r="I30" s="487" t="s">
        <v>345</v>
      </c>
    </row>
    <row r="31" spans="1:10" ht="147">
      <c r="A31" s="485" t="s">
        <v>346</v>
      </c>
      <c r="B31" s="482"/>
      <c r="C31" s="487" t="s">
        <v>347</v>
      </c>
      <c r="D31" s="1332" t="s">
        <v>348</v>
      </c>
      <c r="E31" s="1333"/>
      <c r="F31" s="487" t="s">
        <v>349</v>
      </c>
      <c r="G31" s="487" t="s">
        <v>350</v>
      </c>
      <c r="H31" s="487" t="s">
        <v>351</v>
      </c>
      <c r="I31" s="487" t="s">
        <v>352</v>
      </c>
    </row>
    <row r="32" spans="1:10" ht="23.4">
      <c r="A32" s="1318" t="s">
        <v>353</v>
      </c>
      <c r="B32" s="1318"/>
      <c r="C32" s="1318"/>
      <c r="D32" s="1318"/>
      <c r="E32" s="1318"/>
      <c r="F32" s="1318"/>
      <c r="G32" s="1318"/>
      <c r="H32" s="1318"/>
      <c r="I32" s="1318"/>
    </row>
    <row r="33" spans="1:9" ht="23.4">
      <c r="A33" s="488"/>
      <c r="B33" s="488"/>
      <c r="C33" s="488"/>
      <c r="D33" s="488"/>
      <c r="E33" s="488"/>
      <c r="F33" s="488"/>
      <c r="G33" s="488"/>
      <c r="H33" s="488"/>
      <c r="I33" s="488"/>
    </row>
    <row r="34" spans="1:9" ht="23.4">
      <c r="A34" s="489" t="s">
        <v>354</v>
      </c>
      <c r="B34" s="489"/>
      <c r="C34" s="489"/>
      <c r="D34" s="489"/>
      <c r="E34" s="489"/>
      <c r="F34" s="489"/>
      <c r="G34" s="489"/>
      <c r="H34" s="489"/>
      <c r="I34" s="489"/>
    </row>
    <row r="35" spans="1:9" ht="23.4">
      <c r="A35" s="1319" t="s">
        <v>355</v>
      </c>
      <c r="B35" s="1320"/>
      <c r="C35" s="1320"/>
      <c r="D35" s="1320"/>
      <c r="E35" s="1320"/>
      <c r="F35" s="1320"/>
      <c r="G35" s="1320"/>
      <c r="H35" s="1320"/>
      <c r="I35" s="1321"/>
    </row>
    <row r="36" spans="1:9" ht="28.2">
      <c r="A36" s="490"/>
      <c r="B36" s="480"/>
      <c r="C36" s="480"/>
      <c r="D36" s="480"/>
      <c r="E36" s="480"/>
      <c r="F36" s="480"/>
      <c r="G36" s="480"/>
      <c r="H36" s="480"/>
      <c r="I36" s="480"/>
    </row>
    <row r="37" spans="1:9">
      <c r="A37" s="480"/>
      <c r="B37" s="480"/>
      <c r="C37" s="480"/>
      <c r="D37" s="480"/>
      <c r="E37" s="480"/>
      <c r="F37" s="480"/>
      <c r="G37" s="480"/>
      <c r="H37" s="480"/>
      <c r="I37" s="480"/>
    </row>
    <row r="38" spans="1:9">
      <c r="A38" s="480"/>
      <c r="B38" s="480"/>
      <c r="C38" s="480"/>
      <c r="D38" s="480"/>
      <c r="E38" s="480"/>
      <c r="F38" s="480"/>
      <c r="G38" s="480"/>
      <c r="H38" s="480"/>
      <c r="I38" s="480"/>
    </row>
    <row r="39" spans="1:9">
      <c r="A39" s="480"/>
      <c r="B39" s="480"/>
      <c r="C39" s="480"/>
      <c r="D39" s="480"/>
      <c r="E39" s="480"/>
      <c r="F39" s="480"/>
      <c r="G39" s="480"/>
      <c r="H39" s="480"/>
      <c r="I39" s="480"/>
    </row>
    <row r="40" spans="1:9">
      <c r="A40" s="480"/>
      <c r="B40" s="480"/>
      <c r="C40" s="480"/>
      <c r="D40" s="480"/>
      <c r="E40" s="480"/>
      <c r="F40" s="480"/>
      <c r="G40" s="480"/>
      <c r="H40" s="480"/>
      <c r="I40" s="480"/>
    </row>
    <row r="41" spans="1:9">
      <c r="A41" s="480"/>
      <c r="B41" s="480"/>
      <c r="C41" s="480"/>
      <c r="D41" s="480"/>
      <c r="E41" s="480"/>
      <c r="F41" s="480"/>
      <c r="G41" s="480"/>
      <c r="H41" s="480"/>
      <c r="I41" s="480"/>
    </row>
    <row r="42" spans="1:9">
      <c r="A42" s="480"/>
      <c r="B42" s="480"/>
      <c r="C42" s="480"/>
      <c r="D42" s="480"/>
      <c r="E42" s="480"/>
      <c r="F42" s="480"/>
      <c r="G42" s="480"/>
      <c r="H42" s="480"/>
      <c r="I42" s="480"/>
    </row>
    <row r="43" spans="1:9">
      <c r="A43" s="480"/>
      <c r="B43" s="480"/>
      <c r="C43" s="480"/>
      <c r="D43" s="480"/>
      <c r="E43" s="480"/>
      <c r="F43" s="480"/>
      <c r="G43" s="480"/>
      <c r="H43" s="480"/>
      <c r="I43" s="480"/>
    </row>
    <row r="44" spans="1:9">
      <c r="A44" s="480"/>
      <c r="B44" s="480"/>
      <c r="C44" s="480"/>
      <c r="D44" s="480"/>
      <c r="E44" s="480"/>
      <c r="F44" s="480"/>
      <c r="G44" s="480"/>
      <c r="H44" s="480"/>
      <c r="I44" s="480"/>
    </row>
    <row r="45" spans="1:9">
      <c r="A45" s="480"/>
      <c r="B45" s="480"/>
      <c r="C45" s="480"/>
      <c r="D45" s="480"/>
      <c r="E45" s="480"/>
      <c r="F45" s="480"/>
      <c r="G45" s="480"/>
      <c r="H45" s="480"/>
      <c r="I45" s="480"/>
    </row>
    <row r="46" spans="1:9">
      <c r="A46" s="480"/>
      <c r="B46" s="480"/>
      <c r="C46" s="480"/>
      <c r="D46" s="480"/>
      <c r="E46" s="480"/>
      <c r="F46" s="480"/>
      <c r="G46" s="480"/>
      <c r="H46" s="480"/>
      <c r="I46" s="480"/>
    </row>
    <row r="47" spans="1:9">
      <c r="A47" s="480"/>
      <c r="B47" s="480"/>
      <c r="C47" s="480"/>
      <c r="D47" s="480"/>
      <c r="E47" s="480"/>
      <c r="F47" s="480"/>
      <c r="G47" s="480"/>
      <c r="H47" s="480"/>
      <c r="I47" s="480"/>
    </row>
    <row r="48" spans="1:9">
      <c r="A48" s="480"/>
      <c r="B48" s="480"/>
      <c r="C48" s="480"/>
      <c r="D48" s="480"/>
      <c r="E48" s="480"/>
      <c r="F48" s="480"/>
      <c r="G48" s="480"/>
      <c r="H48" s="480"/>
      <c r="I48" s="480"/>
    </row>
    <row r="49" spans="1:9">
      <c r="A49" s="480"/>
      <c r="B49" s="480"/>
      <c r="C49" s="480"/>
      <c r="D49" s="480"/>
      <c r="E49" s="480"/>
      <c r="F49" s="480"/>
      <c r="G49" s="480"/>
      <c r="H49" s="480"/>
      <c r="I49" s="480"/>
    </row>
    <row r="50" spans="1:9">
      <c r="A50" s="480"/>
      <c r="B50" s="480"/>
      <c r="C50" s="480"/>
      <c r="D50" s="480"/>
      <c r="E50" s="480"/>
      <c r="F50" s="480"/>
      <c r="G50" s="480"/>
      <c r="H50" s="480"/>
      <c r="I50" s="480"/>
    </row>
    <row r="51" spans="1:9">
      <c r="A51" s="480"/>
      <c r="B51" s="480"/>
      <c r="C51" s="480"/>
      <c r="D51" s="480"/>
      <c r="E51" s="480"/>
      <c r="F51" s="480"/>
      <c r="G51" s="480"/>
      <c r="H51" s="480"/>
      <c r="I51" s="480"/>
    </row>
    <row r="52" spans="1:9">
      <c r="A52" s="480"/>
      <c r="B52" s="480"/>
      <c r="C52" s="480"/>
      <c r="D52" s="480"/>
      <c r="E52" s="480"/>
      <c r="F52" s="480"/>
      <c r="G52" s="480"/>
      <c r="H52" s="480"/>
      <c r="I52" s="480"/>
    </row>
    <row r="53" spans="1:9">
      <c r="A53" s="480"/>
      <c r="B53" s="480"/>
      <c r="C53" s="480"/>
      <c r="D53" s="480"/>
      <c r="E53" s="480"/>
      <c r="F53" s="480"/>
      <c r="G53" s="480"/>
      <c r="H53" s="480"/>
      <c r="I53" s="480"/>
    </row>
    <row r="54" spans="1:9">
      <c r="A54" s="480"/>
      <c r="B54" s="480"/>
      <c r="C54" s="480"/>
      <c r="D54" s="480"/>
      <c r="E54" s="480"/>
      <c r="F54" s="480"/>
      <c r="G54" s="480"/>
      <c r="H54" s="480"/>
      <c r="I54" s="480"/>
    </row>
    <row r="55" spans="1:9">
      <c r="A55" s="480"/>
      <c r="B55" s="480"/>
      <c r="C55" s="480"/>
      <c r="D55" s="480"/>
      <c r="E55" s="480"/>
      <c r="F55" s="480"/>
      <c r="G55" s="480"/>
      <c r="H55" s="480"/>
      <c r="I55" s="480"/>
    </row>
    <row r="56" spans="1:9">
      <c r="A56" s="480"/>
      <c r="B56" s="480"/>
      <c r="C56" s="480"/>
      <c r="D56" s="480"/>
      <c r="E56" s="480"/>
      <c r="F56" s="480"/>
      <c r="G56" s="480"/>
      <c r="H56" s="480"/>
      <c r="I56" s="480"/>
    </row>
    <row r="57" spans="1:9">
      <c r="A57" s="480"/>
      <c r="B57" s="480"/>
      <c r="C57" s="480"/>
      <c r="D57" s="480"/>
      <c r="E57" s="480"/>
      <c r="F57" s="480"/>
      <c r="G57" s="480"/>
      <c r="H57" s="480"/>
      <c r="I57" s="480"/>
    </row>
    <row r="58" spans="1:9">
      <c r="A58" s="480"/>
      <c r="B58" s="480"/>
      <c r="C58" s="480"/>
      <c r="D58" s="480"/>
      <c r="E58" s="480"/>
      <c r="F58" s="480"/>
      <c r="G58" s="480"/>
      <c r="H58" s="480"/>
      <c r="I58" s="480"/>
    </row>
    <row r="59" spans="1:9">
      <c r="A59" s="480"/>
      <c r="B59" s="480"/>
      <c r="C59" s="480"/>
      <c r="D59" s="480"/>
      <c r="E59" s="480"/>
      <c r="F59" s="480"/>
      <c r="G59" s="480"/>
      <c r="H59" s="480"/>
      <c r="I59" s="480"/>
    </row>
    <row r="60" spans="1:9">
      <c r="A60" s="480"/>
      <c r="B60" s="480"/>
      <c r="C60" s="480"/>
      <c r="D60" s="480"/>
      <c r="E60" s="480"/>
      <c r="F60" s="480"/>
      <c r="G60" s="480"/>
      <c r="H60" s="480"/>
      <c r="I60" s="480"/>
    </row>
    <row r="61" spans="1:9">
      <c r="A61" s="480"/>
      <c r="B61" s="480"/>
      <c r="C61" s="480"/>
      <c r="D61" s="480"/>
      <c r="E61" s="480"/>
      <c r="F61" s="480"/>
      <c r="G61" s="480"/>
      <c r="H61" s="480"/>
      <c r="I61" s="480"/>
    </row>
    <row r="62" spans="1:9">
      <c r="A62" s="480"/>
      <c r="B62" s="480"/>
      <c r="C62" s="480"/>
      <c r="D62" s="480"/>
      <c r="E62" s="480"/>
      <c r="F62" s="480"/>
      <c r="G62" s="480"/>
      <c r="H62" s="480"/>
      <c r="I62" s="480"/>
    </row>
    <row r="63" spans="1:9">
      <c r="A63" s="480"/>
      <c r="B63" s="480"/>
      <c r="C63" s="480"/>
      <c r="D63" s="480"/>
      <c r="E63" s="480"/>
      <c r="F63" s="480"/>
      <c r="G63" s="480"/>
      <c r="H63" s="480"/>
      <c r="I63" s="480"/>
    </row>
    <row r="64" spans="1:9">
      <c r="A64" s="480"/>
      <c r="B64" s="480"/>
      <c r="C64" s="480"/>
      <c r="D64" s="480"/>
      <c r="E64" s="480"/>
      <c r="F64" s="480"/>
      <c r="G64" s="480"/>
      <c r="H64" s="480"/>
      <c r="I64" s="480"/>
    </row>
    <row r="65" spans="1:9">
      <c r="A65" s="480"/>
      <c r="B65" s="480"/>
      <c r="C65" s="480"/>
      <c r="D65" s="480"/>
      <c r="E65" s="480"/>
      <c r="F65" s="480"/>
      <c r="G65" s="480"/>
      <c r="H65" s="480"/>
      <c r="I65" s="480"/>
    </row>
    <row r="66" spans="1:9">
      <c r="A66" s="480"/>
      <c r="B66" s="480"/>
      <c r="C66" s="480"/>
      <c r="D66" s="480"/>
      <c r="E66" s="480"/>
      <c r="F66" s="480"/>
      <c r="G66" s="480"/>
      <c r="H66" s="480"/>
      <c r="I66" s="480"/>
    </row>
    <row r="67" spans="1:9">
      <c r="A67" s="480"/>
      <c r="B67" s="480"/>
      <c r="C67" s="480"/>
      <c r="D67" s="480"/>
      <c r="E67" s="480"/>
      <c r="F67" s="480"/>
      <c r="G67" s="480"/>
      <c r="H67" s="480"/>
      <c r="I67" s="480"/>
    </row>
    <row r="68" spans="1:9">
      <c r="A68" s="480"/>
      <c r="B68" s="480"/>
      <c r="C68" s="480"/>
      <c r="D68" s="480"/>
      <c r="E68" s="480"/>
      <c r="F68" s="480"/>
      <c r="G68" s="480"/>
      <c r="H68" s="480"/>
      <c r="I68" s="480"/>
    </row>
    <row r="69" spans="1:9">
      <c r="A69" s="480"/>
      <c r="B69" s="480"/>
      <c r="C69" s="480"/>
      <c r="D69" s="480"/>
      <c r="E69" s="480"/>
      <c r="F69" s="480"/>
      <c r="G69" s="480"/>
      <c r="H69" s="480"/>
      <c r="I69" s="480"/>
    </row>
    <row r="70" spans="1:9">
      <c r="A70" s="480"/>
      <c r="B70" s="480"/>
      <c r="C70" s="480"/>
      <c r="D70" s="480"/>
      <c r="E70" s="480"/>
      <c r="F70" s="480"/>
      <c r="G70" s="480"/>
      <c r="H70" s="480"/>
      <c r="I70" s="480"/>
    </row>
    <row r="71" spans="1:9">
      <c r="A71" s="480"/>
      <c r="B71" s="480"/>
      <c r="C71" s="480"/>
      <c r="D71" s="480"/>
      <c r="E71" s="480"/>
      <c r="F71" s="480"/>
      <c r="G71" s="480"/>
      <c r="H71" s="480"/>
      <c r="I71" s="480"/>
    </row>
    <row r="72" spans="1:9">
      <c r="A72" s="480"/>
      <c r="B72" s="480"/>
      <c r="C72" s="480"/>
      <c r="D72" s="480"/>
      <c r="E72" s="480"/>
      <c r="F72" s="480"/>
      <c r="G72" s="480"/>
      <c r="H72" s="480"/>
      <c r="I72" s="480"/>
    </row>
  </sheetData>
  <sheetProtection algorithmName="SHA-512" hashValue="nzMwfT0fSRlfdi9lrid+9Y2wQzE7DutL0DB8n5wjEu2Q5j4ARlMao9hFiMxUhayHg4gPRQOq0gDm2UMfxLuAkw==" saltValue="sqOrB+v9RvMjES+OScbf+g==" spinCount="100000" sheet="1" objects="1" scenarios="1"/>
  <mergeCells count="27">
    <mergeCell ref="B3:I3"/>
    <mergeCell ref="B9:I9"/>
    <mergeCell ref="B11:B13"/>
    <mergeCell ref="B4:I4"/>
    <mergeCell ref="C5:I5"/>
    <mergeCell ref="C6:I6"/>
    <mergeCell ref="C7:I7"/>
    <mergeCell ref="B10:I10"/>
    <mergeCell ref="C12:C13"/>
    <mergeCell ref="E12:I12"/>
    <mergeCell ref="E13:I13"/>
    <mergeCell ref="A32:I32"/>
    <mergeCell ref="A35:I35"/>
    <mergeCell ref="C11:I11"/>
    <mergeCell ref="C14:I14"/>
    <mergeCell ref="C17:I17"/>
    <mergeCell ref="C21:I21"/>
    <mergeCell ref="C18:C20"/>
    <mergeCell ref="D30:E30"/>
    <mergeCell ref="E18:I18"/>
    <mergeCell ref="E19:I19"/>
    <mergeCell ref="E20:I20"/>
    <mergeCell ref="D31:E31"/>
    <mergeCell ref="D26:E26"/>
    <mergeCell ref="D27:E27"/>
    <mergeCell ref="D28:E28"/>
    <mergeCell ref="D29:E29"/>
  </mergeCells>
  <phoneticPr fontId="9"/>
  <printOptions horizontalCentered="1"/>
  <pageMargins left="0.59055118110236227" right="0.59055118110236227" top="0.86614173228346458" bottom="0.39370078740157483" header="0.39370078740157483" footer="0.39370078740157483"/>
  <rowBreaks count="1" manualBreakCount="1">
    <brk id="22" max="8"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060417-4CBB-40F9-B636-2DA8A646E5BE}">
  <sheetPr codeName="Sheet8"/>
  <dimension ref="A1:AA2014"/>
  <sheetViews>
    <sheetView zoomScale="115" zoomScaleNormal="115" zoomScaleSheetLayoutView="85" workbookViewId="0">
      <selection activeCell="S18" sqref="S18"/>
    </sheetView>
  </sheetViews>
  <sheetFormatPr defaultColWidth="9" defaultRowHeight="13.2"/>
  <cols>
    <col min="1" max="1" width="49.44140625" style="1" customWidth="1"/>
    <col min="2" max="3" width="9" style="1"/>
    <col min="4" max="4" width="10.109375" style="1" customWidth="1"/>
    <col min="5" max="5" width="12.109375" style="1" customWidth="1"/>
    <col min="6" max="7" width="9" style="1"/>
    <col min="8" max="8" width="11.44140625" style="2" customWidth="1"/>
    <col min="9" max="9" width="9" style="1"/>
    <col min="10" max="10" width="0" style="586" hidden="1" customWidth="1"/>
    <col min="11" max="11" width="10" style="586" hidden="1" customWidth="1"/>
    <col min="12" max="12" width="9.44140625" style="586" hidden="1" customWidth="1"/>
    <col min="13" max="13" width="11.33203125" style="563" hidden="1" customWidth="1"/>
    <col min="14" max="14" width="19.44140625" style="563" hidden="1" customWidth="1"/>
    <col min="15" max="17" width="0" style="563" hidden="1" customWidth="1"/>
    <col min="18" max="18" width="33.33203125" style="585" hidden="1" customWidth="1"/>
    <col min="19" max="19" width="10.44140625" style="585" customWidth="1"/>
    <col min="20" max="20" width="7" style="8" customWidth="1"/>
    <col min="21" max="21" width="46.77734375" style="8" customWidth="1"/>
    <col min="22" max="22" width="11.44140625" style="8" customWidth="1"/>
    <col min="23" max="23" width="17.44140625" style="8" customWidth="1"/>
    <col min="24" max="24" width="9.44140625" style="8" customWidth="1"/>
    <col min="25" max="25" width="18.6640625" style="1" customWidth="1"/>
    <col min="26" max="26" width="9" style="1"/>
    <col min="27" max="27" width="87.6640625" style="1" customWidth="1"/>
    <col min="28" max="16384" width="9" style="1"/>
  </cols>
  <sheetData>
    <row r="1" spans="1:27" ht="13.8" thickBot="1">
      <c r="A1" s="1" t="s">
        <v>356</v>
      </c>
      <c r="D1" s="2"/>
      <c r="E1" s="2" t="s">
        <v>357</v>
      </c>
      <c r="G1" s="2" t="s">
        <v>358</v>
      </c>
      <c r="H1" s="1"/>
      <c r="J1" s="585"/>
      <c r="K1" s="585"/>
      <c r="T1" s="1"/>
      <c r="U1" s="1" t="s">
        <v>2281</v>
      </c>
      <c r="V1" s="1"/>
      <c r="W1" s="2" t="s">
        <v>2282</v>
      </c>
      <c r="X1" s="1"/>
      <c r="Y1" s="2" t="s">
        <v>2283</v>
      </c>
      <c r="AA1" s="1" t="s">
        <v>359</v>
      </c>
    </row>
    <row r="2" spans="1:27" ht="13.8" thickBot="1">
      <c r="A2" s="550" t="s">
        <v>360</v>
      </c>
      <c r="B2" s="551" t="s">
        <v>361</v>
      </c>
      <c r="C2" s="98" t="s">
        <v>362</v>
      </c>
      <c r="E2" s="3" t="s">
        <v>36</v>
      </c>
      <c r="G2" s="3" t="s">
        <v>36</v>
      </c>
      <c r="H2" s="3" t="s">
        <v>363</v>
      </c>
      <c r="J2" s="585"/>
      <c r="K2" s="587"/>
      <c r="L2" s="582"/>
      <c r="M2" s="588"/>
      <c r="N2" s="588"/>
      <c r="O2" s="589"/>
      <c r="P2" s="589"/>
      <c r="Q2" s="589"/>
      <c r="T2" s="1"/>
      <c r="U2" s="169" t="s">
        <v>39</v>
      </c>
      <c r="V2" s="1"/>
      <c r="W2" s="13" t="s">
        <v>364</v>
      </c>
      <c r="X2" s="1"/>
      <c r="Y2" s="166" t="s">
        <v>365</v>
      </c>
      <c r="AA2" s="521" t="s">
        <v>366</v>
      </c>
    </row>
    <row r="3" spans="1:27" ht="14.4">
      <c r="A3" s="125" t="s">
        <v>2222</v>
      </c>
      <c r="B3" s="552" t="s">
        <v>2223</v>
      </c>
      <c r="C3" s="11">
        <v>0.127</v>
      </c>
      <c r="E3" s="7" t="s">
        <v>367</v>
      </c>
      <c r="G3" s="7" t="s">
        <v>367</v>
      </c>
      <c r="H3" s="7" t="s">
        <v>368</v>
      </c>
      <c r="J3" s="585"/>
      <c r="K3" s="590"/>
      <c r="L3" s="582"/>
      <c r="M3" s="588"/>
      <c r="N3" s="588"/>
      <c r="O3" s="591"/>
      <c r="P3" s="591"/>
      <c r="Q3" s="591"/>
      <c r="S3" s="590"/>
      <c r="T3" s="96"/>
      <c r="U3" s="527" t="s">
        <v>369</v>
      </c>
      <c r="V3" s="96"/>
      <c r="W3" s="10" t="s">
        <v>370</v>
      </c>
      <c r="X3" s="1"/>
      <c r="Y3" s="167" t="s">
        <v>370</v>
      </c>
      <c r="AA3" s="167" t="s">
        <v>247</v>
      </c>
    </row>
    <row r="4" spans="1:27" ht="15" thickBot="1">
      <c r="A4" s="126" t="s">
        <v>2224</v>
      </c>
      <c r="B4" s="553" t="s">
        <v>2225</v>
      </c>
      <c r="C4" s="11">
        <v>0.127</v>
      </c>
      <c r="E4" s="5" t="s">
        <v>371</v>
      </c>
      <c r="G4" s="5" t="s">
        <v>367</v>
      </c>
      <c r="H4" s="5" t="s">
        <v>372</v>
      </c>
      <c r="J4" s="585"/>
      <c r="K4" s="590"/>
      <c r="L4" s="582"/>
      <c r="M4" s="588"/>
      <c r="N4" s="588"/>
      <c r="O4" s="591"/>
      <c r="P4" s="591"/>
      <c r="Q4" s="591"/>
      <c r="S4" s="590"/>
      <c r="T4" s="106"/>
      <c r="U4" s="4" t="s">
        <v>373</v>
      </c>
      <c r="V4" s="106"/>
      <c r="W4" s="9"/>
      <c r="X4" s="1"/>
      <c r="Y4" s="168" t="s">
        <v>365</v>
      </c>
      <c r="AA4" s="168" t="s">
        <v>2279</v>
      </c>
    </row>
    <row r="5" spans="1:27" ht="15" thickBot="1">
      <c r="A5" s="126" t="s">
        <v>2226</v>
      </c>
      <c r="B5" s="553" t="s">
        <v>2227</v>
      </c>
      <c r="C5" s="11">
        <v>0.127</v>
      </c>
      <c r="E5" s="5" t="s">
        <v>374</v>
      </c>
      <c r="G5" s="5" t="s">
        <v>367</v>
      </c>
      <c r="H5" s="5" t="s">
        <v>375</v>
      </c>
      <c r="J5" s="585"/>
      <c r="K5" s="590"/>
      <c r="L5" s="582"/>
      <c r="M5" s="588"/>
      <c r="N5" s="588"/>
      <c r="O5" s="591"/>
      <c r="P5" s="591"/>
      <c r="Q5" s="591"/>
      <c r="S5" s="590"/>
      <c r="T5" s="106"/>
      <c r="U5" s="528"/>
      <c r="V5" s="106"/>
      <c r="W5" s="1"/>
      <c r="X5" s="1"/>
      <c r="Y5" s="9"/>
      <c r="AA5" s="522" t="s">
        <v>376</v>
      </c>
    </row>
    <row r="6" spans="1:27" ht="14.4">
      <c r="A6" s="127" t="s">
        <v>2228</v>
      </c>
      <c r="B6" s="553" t="s">
        <v>2229</v>
      </c>
      <c r="C6" s="12">
        <v>0.127</v>
      </c>
      <c r="E6" s="5" t="s">
        <v>377</v>
      </c>
      <c r="G6" s="5" t="s">
        <v>367</v>
      </c>
      <c r="H6" s="5" t="s">
        <v>378</v>
      </c>
      <c r="J6" s="585"/>
      <c r="K6" s="590"/>
      <c r="L6" s="582"/>
      <c r="M6" s="588"/>
      <c r="N6" s="588"/>
      <c r="O6" s="591"/>
      <c r="P6" s="591"/>
      <c r="Q6" s="591"/>
      <c r="S6" s="590"/>
      <c r="T6" s="96"/>
      <c r="U6" s="96"/>
      <c r="V6" s="96"/>
      <c r="W6" s="105"/>
      <c r="X6" s="1"/>
      <c r="AA6" s="522" t="s">
        <v>2280</v>
      </c>
    </row>
    <row r="7" spans="1:27" ht="15" thickBot="1">
      <c r="A7" s="126" t="s">
        <v>2230</v>
      </c>
      <c r="B7" s="553" t="s">
        <v>2231</v>
      </c>
      <c r="C7" s="12">
        <v>0.127</v>
      </c>
      <c r="E7" s="5" t="s">
        <v>379</v>
      </c>
      <c r="G7" s="5" t="s">
        <v>367</v>
      </c>
      <c r="H7" s="5" t="s">
        <v>380</v>
      </c>
      <c r="J7" s="585"/>
      <c r="K7" s="590"/>
      <c r="L7" s="582"/>
      <c r="M7" s="588"/>
      <c r="N7" s="588"/>
      <c r="O7" s="591"/>
      <c r="P7" s="591"/>
      <c r="Q7" s="591"/>
      <c r="S7" s="590"/>
      <c r="T7" s="106"/>
      <c r="U7" s="106"/>
      <c r="V7" s="106"/>
      <c r="W7" s="1"/>
      <c r="X7" s="1"/>
      <c r="AA7" s="523" t="s">
        <v>381</v>
      </c>
    </row>
    <row r="8" spans="1:27" ht="14.4">
      <c r="A8" s="126" t="s">
        <v>2232</v>
      </c>
      <c r="B8" s="553" t="s">
        <v>2233</v>
      </c>
      <c r="C8" s="12">
        <v>7.1999999999999995E-2</v>
      </c>
      <c r="E8" s="5" t="s">
        <v>382</v>
      </c>
      <c r="G8" s="5" t="s">
        <v>367</v>
      </c>
      <c r="H8" s="5" t="s">
        <v>383</v>
      </c>
      <c r="J8" s="585"/>
      <c r="K8" s="590"/>
      <c r="L8" s="582"/>
      <c r="M8" s="588"/>
      <c r="N8" s="588"/>
      <c r="O8" s="591"/>
      <c r="P8" s="591"/>
      <c r="Q8" s="591"/>
      <c r="S8" s="590"/>
      <c r="T8" s="106"/>
      <c r="U8" s="106"/>
      <c r="V8" s="106"/>
      <c r="W8" s="1"/>
      <c r="X8" s="1"/>
    </row>
    <row r="9" spans="1:27" ht="14.4">
      <c r="A9" s="126" t="s">
        <v>2234</v>
      </c>
      <c r="B9" s="553" t="s">
        <v>2235</v>
      </c>
      <c r="C9" s="12">
        <v>0.13600000000000001</v>
      </c>
      <c r="E9" s="5" t="s">
        <v>384</v>
      </c>
      <c r="G9" s="5" t="s">
        <v>367</v>
      </c>
      <c r="H9" s="5" t="s">
        <v>385</v>
      </c>
      <c r="J9" s="585"/>
      <c r="K9" s="590"/>
      <c r="L9" s="582"/>
      <c r="M9" s="588"/>
      <c r="N9" s="588"/>
      <c r="O9" s="591"/>
      <c r="P9" s="591"/>
      <c r="Q9" s="591"/>
      <c r="S9" s="590"/>
      <c r="T9" s="106"/>
      <c r="U9" s="106"/>
      <c r="V9" s="106"/>
      <c r="W9" s="1"/>
      <c r="X9" s="1"/>
    </row>
    <row r="10" spans="1:27" ht="14.4">
      <c r="A10" s="126" t="s">
        <v>2236</v>
      </c>
      <c r="B10" s="553" t="s">
        <v>2237</v>
      </c>
      <c r="C10" s="12">
        <v>0.13600000000000001</v>
      </c>
      <c r="E10" s="5" t="s">
        <v>386</v>
      </c>
      <c r="G10" s="5" t="s">
        <v>367</v>
      </c>
      <c r="H10" s="5" t="s">
        <v>387</v>
      </c>
      <c r="J10" s="585"/>
      <c r="K10" s="590"/>
      <c r="L10" s="582"/>
      <c r="M10" s="588"/>
      <c r="N10" s="588"/>
      <c r="O10" s="591"/>
      <c r="P10" s="591"/>
      <c r="Q10" s="591"/>
      <c r="S10" s="590"/>
      <c r="T10" s="106"/>
      <c r="U10" s="106"/>
      <c r="V10" s="106"/>
      <c r="W10" s="1"/>
      <c r="X10" s="1"/>
    </row>
    <row r="11" spans="1:27" ht="14.4">
      <c r="A11" s="126" t="s">
        <v>2238</v>
      </c>
      <c r="B11" s="553" t="s">
        <v>2239</v>
      </c>
      <c r="C11" s="12">
        <v>0.13600000000000001</v>
      </c>
      <c r="E11" s="5" t="s">
        <v>388</v>
      </c>
      <c r="G11" s="5" t="s">
        <v>367</v>
      </c>
      <c r="H11" s="5" t="s">
        <v>389</v>
      </c>
      <c r="J11" s="585"/>
      <c r="K11" s="590"/>
      <c r="L11" s="582"/>
      <c r="M11" s="588"/>
      <c r="N11" s="588"/>
      <c r="O11" s="591"/>
      <c r="P11" s="591"/>
      <c r="Q11" s="591"/>
      <c r="S11" s="590"/>
      <c r="T11" s="106"/>
      <c r="U11" s="106"/>
      <c r="V11" s="106"/>
      <c r="W11" s="1"/>
      <c r="X11" s="1"/>
    </row>
    <row r="12" spans="1:27" ht="14.4">
      <c r="A12" s="126" t="s">
        <v>2240</v>
      </c>
      <c r="B12" s="553" t="s">
        <v>2241</v>
      </c>
      <c r="C12" s="12">
        <v>7.9000000000000001E-2</v>
      </c>
      <c r="E12" s="5" t="s">
        <v>390</v>
      </c>
      <c r="G12" s="5" t="s">
        <v>367</v>
      </c>
      <c r="H12" s="5" t="s">
        <v>391</v>
      </c>
      <c r="J12" s="585"/>
      <c r="K12" s="590"/>
      <c r="L12" s="582"/>
      <c r="M12" s="588"/>
      <c r="N12" s="588"/>
      <c r="O12" s="591"/>
      <c r="P12" s="591"/>
      <c r="Q12" s="591"/>
      <c r="S12" s="590"/>
      <c r="T12" s="106"/>
      <c r="U12" s="106"/>
      <c r="V12" s="106"/>
      <c r="W12" s="1"/>
      <c r="X12" s="1"/>
    </row>
    <row r="13" spans="1:27" ht="14.4">
      <c r="A13" s="126" t="s">
        <v>2242</v>
      </c>
      <c r="B13" s="553" t="s">
        <v>2243</v>
      </c>
      <c r="C13" s="12">
        <v>7.9000000000000001E-2</v>
      </c>
      <c r="E13" s="5" t="s">
        <v>392</v>
      </c>
      <c r="G13" s="5" t="s">
        <v>367</v>
      </c>
      <c r="H13" s="5" t="s">
        <v>393</v>
      </c>
      <c r="J13" s="585"/>
      <c r="K13" s="590"/>
      <c r="L13" s="582"/>
      <c r="M13" s="588"/>
      <c r="N13" s="588"/>
      <c r="O13" s="591"/>
      <c r="P13" s="591"/>
      <c r="Q13" s="591"/>
      <c r="S13" s="590"/>
      <c r="T13" s="106"/>
      <c r="U13" s="106"/>
      <c r="V13" s="106"/>
      <c r="W13" s="1"/>
      <c r="X13" s="1"/>
    </row>
    <row r="14" spans="1:27" ht="14.4">
      <c r="A14" s="126" t="s">
        <v>2313</v>
      </c>
      <c r="B14" s="553" t="s">
        <v>2315</v>
      </c>
      <c r="C14" s="12">
        <v>7.9000000000000001E-2</v>
      </c>
      <c r="E14" s="5" t="s">
        <v>394</v>
      </c>
      <c r="G14" s="5" t="s">
        <v>367</v>
      </c>
      <c r="H14" s="5" t="s">
        <v>395</v>
      </c>
      <c r="J14" s="585"/>
      <c r="K14" s="590"/>
      <c r="L14" s="582"/>
      <c r="M14" s="588"/>
      <c r="N14" s="588"/>
      <c r="O14" s="591"/>
      <c r="P14" s="591"/>
      <c r="Q14" s="591"/>
      <c r="S14" s="590"/>
      <c r="T14" s="106"/>
      <c r="U14" s="106"/>
      <c r="V14" s="106"/>
      <c r="W14" s="1"/>
      <c r="X14" s="1"/>
    </row>
    <row r="15" spans="1:27" ht="14.4">
      <c r="A15" s="126" t="s">
        <v>2244</v>
      </c>
      <c r="B15" s="553"/>
      <c r="C15" s="12">
        <v>5.5E-2</v>
      </c>
      <c r="E15" s="5" t="s">
        <v>396</v>
      </c>
      <c r="G15" s="5" t="s">
        <v>367</v>
      </c>
      <c r="H15" s="5" t="s">
        <v>397</v>
      </c>
      <c r="J15" s="585"/>
      <c r="K15" s="590"/>
      <c r="L15" s="582"/>
      <c r="M15" s="588"/>
      <c r="N15" s="588"/>
      <c r="O15" s="591"/>
      <c r="P15" s="591"/>
      <c r="Q15" s="591"/>
      <c r="S15" s="590"/>
      <c r="T15" s="106"/>
      <c r="U15" s="106"/>
      <c r="V15" s="106"/>
      <c r="W15" s="1"/>
      <c r="X15" s="1"/>
    </row>
    <row r="16" spans="1:27" ht="14.4">
      <c r="A16" s="126" t="s">
        <v>2309</v>
      </c>
      <c r="B16" s="553" t="s">
        <v>2246</v>
      </c>
      <c r="C16" s="12">
        <v>5.5E-2</v>
      </c>
      <c r="E16" s="5" t="s">
        <v>398</v>
      </c>
      <c r="G16" s="5" t="s">
        <v>367</v>
      </c>
      <c r="H16" s="5" t="s">
        <v>399</v>
      </c>
      <c r="J16" s="585"/>
      <c r="K16" s="590"/>
      <c r="L16" s="582"/>
      <c r="M16" s="588"/>
      <c r="N16" s="588"/>
      <c r="O16" s="591"/>
      <c r="P16" s="591"/>
      <c r="Q16" s="591"/>
      <c r="S16" s="590"/>
      <c r="T16" s="106"/>
      <c r="U16" s="106"/>
      <c r="V16" s="106"/>
      <c r="W16" s="1"/>
      <c r="X16" s="1"/>
    </row>
    <row r="17" spans="1:24" ht="14.4">
      <c r="A17" s="126" t="s">
        <v>2310</v>
      </c>
      <c r="B17" s="553" t="s">
        <v>2312</v>
      </c>
      <c r="C17" s="12">
        <v>5.5E-2</v>
      </c>
      <c r="E17" s="5" t="s">
        <v>400</v>
      </c>
      <c r="G17" s="5" t="s">
        <v>367</v>
      </c>
      <c r="H17" s="5" t="s">
        <v>401</v>
      </c>
      <c r="J17" s="585"/>
      <c r="K17" s="590"/>
      <c r="L17" s="582"/>
      <c r="M17" s="588"/>
      <c r="N17" s="588"/>
      <c r="O17" s="591"/>
      <c r="P17" s="591"/>
      <c r="Q17" s="591"/>
      <c r="S17" s="590"/>
      <c r="T17" s="106"/>
      <c r="U17" s="106"/>
      <c r="V17" s="106"/>
      <c r="W17" s="1"/>
      <c r="X17" s="1"/>
    </row>
    <row r="18" spans="1:24" ht="14.4">
      <c r="A18" s="126" t="s">
        <v>2247</v>
      </c>
      <c r="B18" s="553" t="s">
        <v>2248</v>
      </c>
      <c r="C18" s="12">
        <v>5.5E-2</v>
      </c>
      <c r="E18" s="5" t="s">
        <v>402</v>
      </c>
      <c r="G18" s="5" t="s">
        <v>367</v>
      </c>
      <c r="H18" s="5" t="s">
        <v>403</v>
      </c>
      <c r="J18" s="585"/>
      <c r="K18" s="590"/>
      <c r="L18" s="582"/>
      <c r="M18" s="588"/>
      <c r="N18" s="588"/>
      <c r="O18" s="591"/>
      <c r="P18" s="591"/>
      <c r="Q18" s="591"/>
      <c r="S18" s="590"/>
      <c r="T18" s="106"/>
      <c r="U18" s="106"/>
      <c r="V18" s="106"/>
      <c r="W18" s="1"/>
      <c r="X18" s="1"/>
    </row>
    <row r="19" spans="1:24" ht="14.4">
      <c r="A19" s="126" t="s">
        <v>2249</v>
      </c>
      <c r="B19" s="553" t="s">
        <v>2250</v>
      </c>
      <c r="C19" s="12">
        <v>5.5E-2</v>
      </c>
      <c r="E19" s="5" t="s">
        <v>404</v>
      </c>
      <c r="G19" s="5" t="s">
        <v>367</v>
      </c>
      <c r="H19" s="5" t="s">
        <v>405</v>
      </c>
      <c r="J19" s="585"/>
      <c r="K19" s="590"/>
      <c r="L19" s="582"/>
      <c r="M19" s="588"/>
      <c r="N19" s="588"/>
      <c r="O19" s="591"/>
      <c r="P19" s="591"/>
      <c r="Q19" s="591"/>
      <c r="S19" s="590"/>
      <c r="T19" s="106"/>
      <c r="U19" s="106"/>
      <c r="V19" s="106"/>
      <c r="W19" s="1"/>
      <c r="X19" s="1"/>
    </row>
    <row r="20" spans="1:24" ht="14.4">
      <c r="A20" s="126" t="s">
        <v>2251</v>
      </c>
      <c r="B20" s="553" t="s">
        <v>2252</v>
      </c>
      <c r="C20" s="12">
        <v>5.5E-2</v>
      </c>
      <c r="E20" s="5" t="s">
        <v>406</v>
      </c>
      <c r="G20" s="5" t="s">
        <v>367</v>
      </c>
      <c r="H20" s="5" t="s">
        <v>407</v>
      </c>
      <c r="J20" s="585"/>
      <c r="K20" s="590"/>
      <c r="L20" s="582"/>
      <c r="M20" s="588"/>
      <c r="N20" s="588"/>
      <c r="O20" s="591"/>
      <c r="P20" s="591"/>
      <c r="Q20" s="591"/>
      <c r="S20" s="590"/>
      <c r="T20" s="106"/>
      <c r="U20" s="106"/>
      <c r="V20" s="106"/>
      <c r="W20" s="1"/>
      <c r="X20" s="1"/>
    </row>
    <row r="21" spans="1:24" ht="14.4">
      <c r="A21" s="126" t="s">
        <v>2253</v>
      </c>
      <c r="B21" s="553" t="s">
        <v>2254</v>
      </c>
      <c r="C21" s="12">
        <v>5.5E-2</v>
      </c>
      <c r="E21" s="5" t="s">
        <v>408</v>
      </c>
      <c r="G21" s="5" t="s">
        <v>367</v>
      </c>
      <c r="H21" s="5" t="s">
        <v>409</v>
      </c>
      <c r="J21" s="585"/>
      <c r="K21" s="590"/>
      <c r="L21" s="582"/>
      <c r="M21" s="588"/>
      <c r="N21" s="588"/>
      <c r="O21" s="591"/>
      <c r="P21" s="591"/>
      <c r="Q21" s="591"/>
      <c r="S21" s="590"/>
      <c r="T21" s="106"/>
      <c r="U21" s="106"/>
      <c r="V21" s="106"/>
      <c r="W21" s="1"/>
      <c r="X21" s="1"/>
    </row>
    <row r="22" spans="1:24" ht="14.4">
      <c r="A22" s="126" t="s">
        <v>2255</v>
      </c>
      <c r="B22" s="553" t="s">
        <v>2256</v>
      </c>
      <c r="C22" s="12">
        <v>9.4E-2</v>
      </c>
      <c r="E22" s="5" t="s">
        <v>410</v>
      </c>
      <c r="G22" s="5" t="s">
        <v>367</v>
      </c>
      <c r="H22" s="5" t="s">
        <v>411</v>
      </c>
      <c r="J22" s="585"/>
      <c r="K22" s="590"/>
      <c r="L22" s="582"/>
      <c r="M22" s="588"/>
      <c r="N22" s="588"/>
      <c r="O22" s="591"/>
      <c r="P22" s="591"/>
      <c r="Q22" s="591"/>
      <c r="S22" s="590"/>
      <c r="T22" s="106"/>
      <c r="U22" s="1"/>
      <c r="V22" s="1"/>
      <c r="W22" s="1"/>
      <c r="X22" s="1"/>
    </row>
    <row r="23" spans="1:24" ht="14.4">
      <c r="A23" s="126" t="s">
        <v>2257</v>
      </c>
      <c r="B23" s="553" t="s">
        <v>2256</v>
      </c>
      <c r="C23" s="12">
        <v>9.4E-2</v>
      </c>
      <c r="E23" s="5" t="s">
        <v>412</v>
      </c>
      <c r="G23" s="5" t="s">
        <v>367</v>
      </c>
      <c r="H23" s="5" t="s">
        <v>413</v>
      </c>
      <c r="J23" s="585"/>
      <c r="K23" s="590"/>
      <c r="L23" s="582"/>
      <c r="M23" s="588"/>
      <c r="N23" s="588"/>
      <c r="O23" s="591"/>
      <c r="P23" s="591"/>
      <c r="Q23" s="591"/>
      <c r="S23" s="590"/>
      <c r="T23" s="106"/>
      <c r="U23" s="1"/>
      <c r="V23" s="1"/>
      <c r="W23" s="1"/>
      <c r="X23" s="1"/>
    </row>
    <row r="24" spans="1:24" ht="14.4">
      <c r="A24" s="126" t="s">
        <v>2258</v>
      </c>
      <c r="B24" s="553" t="s">
        <v>2256</v>
      </c>
      <c r="C24" s="12">
        <v>9.4E-2</v>
      </c>
      <c r="E24" s="5" t="s">
        <v>414</v>
      </c>
      <c r="G24" s="5" t="s">
        <v>367</v>
      </c>
      <c r="H24" s="5" t="s">
        <v>415</v>
      </c>
      <c r="J24" s="585"/>
      <c r="K24" s="590"/>
      <c r="L24" s="582"/>
      <c r="M24" s="588"/>
      <c r="N24" s="588"/>
      <c r="O24" s="591"/>
      <c r="P24" s="591"/>
      <c r="Q24" s="591"/>
      <c r="S24" s="590"/>
      <c r="T24" s="106"/>
      <c r="U24" s="1"/>
      <c r="V24" s="1"/>
      <c r="W24" s="1"/>
      <c r="X24" s="1"/>
    </row>
    <row r="25" spans="1:24" ht="14.4">
      <c r="A25" s="126" t="s">
        <v>2259</v>
      </c>
      <c r="B25" s="553" t="s">
        <v>2260</v>
      </c>
      <c r="C25" s="12">
        <v>9.6000000000000002E-2</v>
      </c>
      <c r="E25" s="5" t="s">
        <v>416</v>
      </c>
      <c r="G25" s="5" t="s">
        <v>367</v>
      </c>
      <c r="H25" s="5" t="s">
        <v>417</v>
      </c>
      <c r="J25" s="585"/>
      <c r="K25" s="590"/>
      <c r="L25" s="582"/>
      <c r="M25" s="588"/>
      <c r="N25" s="588"/>
      <c r="O25" s="591"/>
      <c r="P25" s="591"/>
      <c r="Q25" s="591"/>
      <c r="S25" s="590"/>
      <c r="T25" s="106"/>
      <c r="U25" s="1"/>
      <c r="V25" s="1"/>
      <c r="W25" s="1"/>
      <c r="X25" s="1"/>
    </row>
    <row r="26" spans="1:24" ht="14.4">
      <c r="A26" s="126" t="s">
        <v>2261</v>
      </c>
      <c r="B26" s="553" t="s">
        <v>2262</v>
      </c>
      <c r="C26" s="12">
        <v>9.6000000000000002E-2</v>
      </c>
      <c r="E26" s="5" t="s">
        <v>418</v>
      </c>
      <c r="G26" s="5" t="s">
        <v>367</v>
      </c>
      <c r="H26" s="5" t="s">
        <v>419</v>
      </c>
      <c r="J26" s="585"/>
      <c r="K26" s="590"/>
      <c r="L26" s="582"/>
      <c r="M26" s="588"/>
      <c r="N26" s="588"/>
      <c r="O26" s="588"/>
      <c r="P26" s="588"/>
      <c r="Q26" s="588"/>
      <c r="S26" s="590"/>
      <c r="T26" s="106"/>
      <c r="U26" s="1"/>
      <c r="V26" s="1"/>
      <c r="W26" s="1"/>
      <c r="X26" s="1"/>
    </row>
    <row r="27" spans="1:24" ht="14.4">
      <c r="A27" s="126" t="s">
        <v>2263</v>
      </c>
      <c r="B27" s="553" t="s">
        <v>2264</v>
      </c>
      <c r="C27" s="12">
        <v>9.6000000000000002E-2</v>
      </c>
      <c r="E27" s="5" t="s">
        <v>420</v>
      </c>
      <c r="G27" s="5" t="s">
        <v>367</v>
      </c>
      <c r="H27" s="5" t="s">
        <v>421</v>
      </c>
      <c r="J27" s="585"/>
      <c r="K27" s="590"/>
      <c r="L27" s="582"/>
      <c r="M27" s="588"/>
      <c r="N27" s="588"/>
      <c r="O27" s="588"/>
      <c r="P27" s="588"/>
      <c r="Q27" s="588"/>
      <c r="S27" s="590"/>
      <c r="T27" s="106"/>
      <c r="U27" s="1"/>
      <c r="V27" s="1"/>
      <c r="W27" s="1"/>
      <c r="X27" s="1"/>
    </row>
    <row r="28" spans="1:24" ht="14.4">
      <c r="A28" s="126" t="s">
        <v>2265</v>
      </c>
      <c r="B28" s="553" t="s">
        <v>2266</v>
      </c>
      <c r="C28" s="12">
        <v>9.6000000000000002E-2</v>
      </c>
      <c r="E28" s="5" t="s">
        <v>422</v>
      </c>
      <c r="G28" s="5" t="s">
        <v>367</v>
      </c>
      <c r="H28" s="5" t="s">
        <v>423</v>
      </c>
      <c r="J28" s="585"/>
      <c r="K28" s="590"/>
      <c r="L28" s="582"/>
      <c r="M28" s="588"/>
      <c r="N28" s="588"/>
      <c r="O28" s="588"/>
      <c r="P28" s="588"/>
      <c r="Q28" s="588"/>
      <c r="S28" s="590"/>
      <c r="T28" s="106"/>
      <c r="U28" s="1"/>
      <c r="V28" s="1"/>
      <c r="W28" s="1"/>
      <c r="X28" s="1"/>
    </row>
    <row r="29" spans="1:24" ht="14.4">
      <c r="A29" s="126" t="s">
        <v>2267</v>
      </c>
      <c r="B29" s="553" t="s">
        <v>2268</v>
      </c>
      <c r="C29" s="12">
        <v>9.6000000000000002E-2</v>
      </c>
      <c r="D29" s="97"/>
      <c r="E29" s="5" t="s">
        <v>424</v>
      </c>
      <c r="G29" s="5" t="s">
        <v>367</v>
      </c>
      <c r="H29" s="5" t="s">
        <v>425</v>
      </c>
      <c r="J29" s="585"/>
      <c r="K29" s="590"/>
      <c r="L29" s="582"/>
      <c r="M29" s="588"/>
      <c r="N29" s="588"/>
      <c r="O29" s="588"/>
      <c r="P29" s="588"/>
      <c r="Q29" s="588"/>
      <c r="S29" s="590"/>
      <c r="T29" s="106"/>
      <c r="U29" s="1"/>
      <c r="V29" s="1"/>
      <c r="W29" s="1"/>
      <c r="X29" s="1"/>
    </row>
    <row r="30" spans="1:24" ht="14.4">
      <c r="A30" s="126" t="s">
        <v>2269</v>
      </c>
      <c r="B30" s="553" t="s">
        <v>2270</v>
      </c>
      <c r="C30" s="12">
        <v>0.16600000000000001</v>
      </c>
      <c r="D30" s="96"/>
      <c r="E30" s="5" t="s">
        <v>426</v>
      </c>
      <c r="G30" s="5" t="s">
        <v>367</v>
      </c>
      <c r="H30" s="5" t="s">
        <v>427</v>
      </c>
      <c r="J30" s="585"/>
      <c r="K30" s="590"/>
      <c r="L30" s="582"/>
      <c r="M30" s="588"/>
      <c r="N30" s="588"/>
      <c r="O30" s="588"/>
      <c r="P30" s="588"/>
      <c r="Q30" s="588"/>
      <c r="S30" s="590"/>
      <c r="T30" s="106"/>
      <c r="U30" s="1"/>
      <c r="V30" s="1"/>
      <c r="W30" s="1"/>
      <c r="X30" s="1"/>
    </row>
    <row r="31" spans="1:24" ht="14.4">
      <c r="A31" s="126" t="s">
        <v>2271</v>
      </c>
      <c r="B31" s="553" t="s">
        <v>2272</v>
      </c>
      <c r="C31" s="12">
        <v>0.16600000000000001</v>
      </c>
      <c r="D31" s="96"/>
      <c r="E31" s="5" t="s">
        <v>428</v>
      </c>
      <c r="G31" s="5" t="s">
        <v>367</v>
      </c>
      <c r="H31" s="5" t="s">
        <v>429</v>
      </c>
      <c r="J31" s="585"/>
      <c r="K31" s="590"/>
      <c r="L31" s="582"/>
      <c r="M31" s="588"/>
      <c r="N31" s="588"/>
      <c r="O31" s="588"/>
      <c r="P31" s="588"/>
      <c r="Q31" s="588"/>
      <c r="S31" s="590"/>
      <c r="T31" s="106"/>
      <c r="U31" s="1"/>
      <c r="V31" s="1"/>
      <c r="W31" s="1"/>
      <c r="X31" s="1"/>
    </row>
    <row r="32" spans="1:24" ht="14.4">
      <c r="A32" s="126" t="s">
        <v>2273</v>
      </c>
      <c r="B32" s="553" t="s">
        <v>2233</v>
      </c>
      <c r="C32" s="12">
        <v>7.1999999999999995E-2</v>
      </c>
      <c r="D32" s="96"/>
      <c r="E32" s="5" t="s">
        <v>430</v>
      </c>
      <c r="G32" s="5" t="s">
        <v>367</v>
      </c>
      <c r="H32" s="5" t="s">
        <v>431</v>
      </c>
      <c r="J32" s="585"/>
      <c r="K32" s="590"/>
      <c r="L32" s="582"/>
      <c r="M32" s="588"/>
      <c r="N32" s="588"/>
      <c r="O32" s="588"/>
      <c r="P32" s="588"/>
      <c r="Q32" s="588"/>
      <c r="S32" s="590"/>
      <c r="T32" s="106"/>
      <c r="U32" s="1"/>
      <c r="V32" s="1"/>
      <c r="W32" s="1"/>
      <c r="X32" s="1"/>
    </row>
    <row r="33" spans="1:24" ht="14.4">
      <c r="A33" s="126" t="s">
        <v>2274</v>
      </c>
      <c r="B33" s="553" t="s">
        <v>2241</v>
      </c>
      <c r="C33" s="12">
        <v>7.9000000000000001E-2</v>
      </c>
      <c r="D33" s="96"/>
      <c r="E33" s="5" t="s">
        <v>432</v>
      </c>
      <c r="G33" s="5" t="s">
        <v>367</v>
      </c>
      <c r="H33" s="5" t="s">
        <v>433</v>
      </c>
      <c r="J33" s="585"/>
      <c r="K33" s="590"/>
      <c r="L33" s="582"/>
      <c r="M33" s="588"/>
      <c r="N33" s="588"/>
      <c r="O33" s="588"/>
      <c r="P33" s="588"/>
      <c r="Q33" s="588"/>
      <c r="S33" s="590"/>
      <c r="T33" s="106"/>
      <c r="U33" s="1"/>
      <c r="V33" s="1"/>
      <c r="W33" s="1"/>
      <c r="X33" s="1"/>
    </row>
    <row r="34" spans="1:24" ht="14.4">
      <c r="A34" s="126" t="s">
        <v>2275</v>
      </c>
      <c r="B34" s="553" t="s">
        <v>2243</v>
      </c>
      <c r="C34" s="12">
        <v>7.9000000000000001E-2</v>
      </c>
      <c r="D34" s="96"/>
      <c r="E34" s="5" t="s">
        <v>434</v>
      </c>
      <c r="G34" s="5" t="s">
        <v>367</v>
      </c>
      <c r="H34" s="5" t="s">
        <v>435</v>
      </c>
      <c r="J34" s="585"/>
      <c r="K34" s="590"/>
      <c r="L34" s="582"/>
      <c r="M34" s="588"/>
      <c r="N34" s="588"/>
      <c r="O34" s="588"/>
      <c r="P34" s="588"/>
      <c r="Q34" s="588"/>
      <c r="S34" s="590"/>
      <c r="T34" s="106"/>
      <c r="U34" s="1"/>
      <c r="V34" s="1"/>
      <c r="W34" s="1"/>
      <c r="X34" s="1"/>
    </row>
    <row r="35" spans="1:24" ht="14.4">
      <c r="A35" s="126" t="s">
        <v>2276</v>
      </c>
      <c r="B35" s="553" t="s">
        <v>2246</v>
      </c>
      <c r="C35" s="12">
        <v>5.5E-2</v>
      </c>
      <c r="D35" s="96"/>
      <c r="E35" s="5" t="s">
        <v>436</v>
      </c>
      <c r="G35" s="5" t="s">
        <v>367</v>
      </c>
      <c r="H35" s="5" t="s">
        <v>437</v>
      </c>
      <c r="J35" s="585"/>
      <c r="K35" s="590"/>
      <c r="L35" s="582"/>
      <c r="M35" s="588"/>
      <c r="N35" s="588"/>
      <c r="O35" s="588"/>
      <c r="P35" s="588"/>
      <c r="Q35" s="588"/>
      <c r="S35" s="590"/>
      <c r="T35" s="106"/>
      <c r="U35" s="1"/>
      <c r="V35" s="1"/>
      <c r="W35" s="1"/>
      <c r="X35" s="1"/>
    </row>
    <row r="36" spans="1:24" ht="14.4">
      <c r="A36" s="126" t="s">
        <v>2277</v>
      </c>
      <c r="B36" s="553" t="s">
        <v>2248</v>
      </c>
      <c r="C36" s="12">
        <v>5.5E-2</v>
      </c>
      <c r="D36" s="96"/>
      <c r="E36" s="5" t="s">
        <v>438</v>
      </c>
      <c r="G36" s="5" t="s">
        <v>367</v>
      </c>
      <c r="H36" s="5" t="s">
        <v>439</v>
      </c>
      <c r="J36" s="585"/>
      <c r="K36" s="590"/>
      <c r="L36" s="582"/>
      <c r="M36" s="588"/>
      <c r="N36" s="588"/>
      <c r="O36" s="588"/>
      <c r="P36" s="588"/>
      <c r="Q36" s="588"/>
      <c r="S36" s="590"/>
      <c r="T36" s="106"/>
      <c r="U36" s="1"/>
      <c r="V36" s="1"/>
      <c r="W36" s="1"/>
      <c r="X36" s="1"/>
    </row>
    <row r="37" spans="1:24" ht="15" thickBot="1">
      <c r="A37" s="576" t="s">
        <v>2278</v>
      </c>
      <c r="B37" s="577" t="s">
        <v>2250</v>
      </c>
      <c r="C37" s="578">
        <v>5.5E-2</v>
      </c>
      <c r="D37" s="96"/>
      <c r="E37" s="5" t="s">
        <v>440</v>
      </c>
      <c r="G37" s="5" t="s">
        <v>367</v>
      </c>
      <c r="H37" s="5" t="s">
        <v>441</v>
      </c>
      <c r="J37" s="585"/>
      <c r="K37" s="590"/>
      <c r="L37" s="582"/>
      <c r="M37" s="588"/>
      <c r="N37" s="588"/>
      <c r="O37" s="588"/>
      <c r="P37" s="588"/>
      <c r="Q37" s="588"/>
      <c r="S37" s="590"/>
      <c r="T37" s="106"/>
      <c r="U37" s="1"/>
      <c r="V37" s="1"/>
      <c r="W37" s="1"/>
      <c r="X37" s="1"/>
    </row>
    <row r="38" spans="1:24" ht="14.4">
      <c r="A38" s="579"/>
      <c r="B38" s="580"/>
      <c r="C38" s="581"/>
      <c r="D38" s="96"/>
      <c r="E38" s="5" t="s">
        <v>442</v>
      </c>
      <c r="G38" s="5" t="s">
        <v>367</v>
      </c>
      <c r="H38" s="5" t="s">
        <v>443</v>
      </c>
      <c r="J38" s="585"/>
      <c r="K38" s="590"/>
      <c r="L38" s="582"/>
      <c r="M38" s="588"/>
      <c r="N38" s="588"/>
      <c r="O38" s="588"/>
      <c r="P38" s="588"/>
      <c r="Q38" s="588"/>
      <c r="S38" s="590"/>
      <c r="T38" s="106"/>
      <c r="U38" s="1"/>
      <c r="V38" s="1"/>
      <c r="W38" s="1"/>
      <c r="X38" s="1"/>
    </row>
    <row r="39" spans="1:24" ht="14.4">
      <c r="A39" s="582"/>
      <c r="B39" s="583"/>
      <c r="C39" s="584"/>
      <c r="D39" s="96"/>
      <c r="E39" s="5" t="s">
        <v>444</v>
      </c>
      <c r="G39" s="5" t="s">
        <v>367</v>
      </c>
      <c r="H39" s="5" t="s">
        <v>445</v>
      </c>
      <c r="J39" s="585"/>
      <c r="K39" s="590"/>
      <c r="L39" s="582"/>
      <c r="M39" s="588"/>
      <c r="N39" s="588"/>
      <c r="O39" s="588"/>
      <c r="P39" s="588"/>
      <c r="Q39" s="588"/>
      <c r="S39" s="590"/>
      <c r="T39" s="106"/>
      <c r="U39" s="1"/>
      <c r="V39" s="1"/>
      <c r="W39" s="1"/>
      <c r="X39" s="1"/>
    </row>
    <row r="40" spans="1:24" ht="14.4">
      <c r="A40" s="582"/>
      <c r="B40" s="583"/>
      <c r="C40" s="584"/>
      <c r="D40" s="96"/>
      <c r="E40" s="5" t="s">
        <v>446</v>
      </c>
      <c r="G40" s="5" t="s">
        <v>367</v>
      </c>
      <c r="H40" s="5" t="s">
        <v>447</v>
      </c>
      <c r="J40" s="585"/>
      <c r="K40" s="590"/>
      <c r="L40" s="582"/>
      <c r="M40" s="588"/>
      <c r="N40" s="588"/>
      <c r="O40" s="588"/>
      <c r="P40" s="588"/>
      <c r="Q40" s="588"/>
      <c r="S40" s="590"/>
      <c r="T40" s="106"/>
      <c r="U40" s="1"/>
      <c r="V40" s="1"/>
      <c r="W40" s="1"/>
      <c r="X40" s="1"/>
    </row>
    <row r="41" spans="1:24" ht="14.4">
      <c r="A41" s="582"/>
      <c r="B41" s="583"/>
      <c r="C41" s="584"/>
      <c r="D41" s="96"/>
      <c r="E41" s="5" t="s">
        <v>448</v>
      </c>
      <c r="G41" s="5" t="s">
        <v>367</v>
      </c>
      <c r="H41" s="5" t="s">
        <v>449</v>
      </c>
      <c r="J41" s="585"/>
      <c r="K41" s="590"/>
      <c r="L41" s="582"/>
      <c r="M41" s="588"/>
      <c r="N41" s="588"/>
      <c r="O41" s="588"/>
      <c r="P41" s="588"/>
      <c r="Q41" s="588"/>
      <c r="R41" s="582"/>
      <c r="S41" s="592"/>
      <c r="T41" s="106"/>
      <c r="U41" s="1"/>
      <c r="V41" s="1"/>
      <c r="W41" s="1"/>
      <c r="X41" s="1"/>
    </row>
    <row r="42" spans="1:24" ht="14.4">
      <c r="A42" s="582"/>
      <c r="B42" s="583"/>
      <c r="C42" s="584"/>
      <c r="D42" s="96"/>
      <c r="E42" s="5" t="s">
        <v>450</v>
      </c>
      <c r="G42" s="5" t="s">
        <v>367</v>
      </c>
      <c r="H42" s="5" t="s">
        <v>451</v>
      </c>
      <c r="J42" s="585"/>
      <c r="K42" s="590"/>
      <c r="L42" s="582"/>
      <c r="M42" s="588"/>
      <c r="N42" s="588"/>
      <c r="O42" s="588"/>
      <c r="P42" s="588"/>
      <c r="Q42" s="588"/>
      <c r="R42" s="582"/>
      <c r="S42" s="592"/>
      <c r="T42" s="106"/>
      <c r="U42" s="1"/>
      <c r="V42" s="1"/>
      <c r="W42" s="1"/>
      <c r="X42" s="1"/>
    </row>
    <row r="43" spans="1:24" ht="14.4">
      <c r="A43" s="582"/>
      <c r="B43" s="583"/>
      <c r="C43" s="584"/>
      <c r="D43" s="96"/>
      <c r="E43" s="5" t="s">
        <v>452</v>
      </c>
      <c r="G43" s="5" t="s">
        <v>367</v>
      </c>
      <c r="H43" s="5" t="s">
        <v>453</v>
      </c>
      <c r="J43" s="585"/>
      <c r="K43" s="590"/>
      <c r="L43" s="582"/>
      <c r="M43" s="588"/>
      <c r="N43" s="588"/>
      <c r="O43" s="588"/>
      <c r="P43" s="588"/>
      <c r="Q43" s="588"/>
      <c r="R43" s="582"/>
      <c r="S43" s="592"/>
      <c r="T43" s="106"/>
      <c r="U43" s="1"/>
      <c r="V43" s="1"/>
      <c r="W43" s="1"/>
      <c r="X43" s="1"/>
    </row>
    <row r="44" spans="1:24" ht="14.4">
      <c r="A44" s="582"/>
      <c r="B44" s="583"/>
      <c r="C44" s="584"/>
      <c r="D44" s="96"/>
      <c r="E44" s="5" t="s">
        <v>454</v>
      </c>
      <c r="G44" s="5" t="s">
        <v>367</v>
      </c>
      <c r="H44" s="5" t="s">
        <v>455</v>
      </c>
      <c r="J44" s="585"/>
      <c r="K44" s="590"/>
      <c r="L44" s="582"/>
      <c r="M44" s="588"/>
      <c r="N44" s="588"/>
      <c r="O44" s="588"/>
      <c r="P44" s="588"/>
      <c r="Q44" s="588"/>
      <c r="R44" s="582"/>
      <c r="S44" s="590"/>
      <c r="T44" s="106"/>
      <c r="U44" s="1"/>
      <c r="V44" s="1"/>
      <c r="W44" s="1"/>
      <c r="X44" s="1"/>
    </row>
    <row r="45" spans="1:24" ht="14.4">
      <c r="A45" s="582"/>
      <c r="B45" s="583"/>
      <c r="C45" s="584"/>
      <c r="D45" s="96"/>
      <c r="E45" s="5" t="s">
        <v>456</v>
      </c>
      <c r="G45" s="5" t="s">
        <v>367</v>
      </c>
      <c r="H45" s="5" t="s">
        <v>457</v>
      </c>
      <c r="J45" s="585"/>
      <c r="K45" s="590"/>
      <c r="L45" s="582"/>
      <c r="M45" s="588"/>
      <c r="N45" s="588"/>
      <c r="O45" s="588"/>
      <c r="P45" s="588"/>
      <c r="Q45" s="588"/>
      <c r="R45" s="582"/>
      <c r="S45" s="590"/>
      <c r="T45" s="106"/>
      <c r="U45" s="1"/>
      <c r="V45" s="1"/>
      <c r="W45" s="1"/>
      <c r="X45" s="1"/>
    </row>
    <row r="46" spans="1:24" ht="14.4">
      <c r="A46" s="582"/>
      <c r="B46" s="583"/>
      <c r="C46" s="584"/>
      <c r="D46" s="96"/>
      <c r="E46" s="5" t="s">
        <v>458</v>
      </c>
      <c r="G46" s="5" t="s">
        <v>367</v>
      </c>
      <c r="H46" s="5" t="s">
        <v>459</v>
      </c>
      <c r="J46" s="585"/>
      <c r="K46" s="590"/>
      <c r="L46" s="582"/>
      <c r="M46" s="588"/>
      <c r="N46" s="588"/>
      <c r="O46" s="588"/>
      <c r="P46" s="588"/>
      <c r="Q46" s="588"/>
      <c r="R46" s="582"/>
      <c r="S46" s="590"/>
      <c r="T46" s="106"/>
      <c r="U46" s="1"/>
      <c r="V46" s="1"/>
      <c r="W46" s="1"/>
      <c r="X46" s="1"/>
    </row>
    <row r="47" spans="1:24">
      <c r="A47" s="582"/>
      <c r="B47" s="583"/>
      <c r="C47" s="584"/>
      <c r="E47" s="5" t="s">
        <v>460</v>
      </c>
      <c r="G47" s="5" t="s">
        <v>367</v>
      </c>
      <c r="H47" s="5" t="s">
        <v>461</v>
      </c>
      <c r="J47" s="585"/>
      <c r="K47" s="590"/>
      <c r="L47" s="582"/>
      <c r="M47" s="588"/>
      <c r="N47" s="588"/>
      <c r="O47" s="588"/>
      <c r="P47" s="588"/>
      <c r="Q47" s="588"/>
      <c r="T47" s="1"/>
      <c r="U47" s="1"/>
      <c r="V47" s="1"/>
      <c r="W47" s="1"/>
      <c r="X47" s="1"/>
    </row>
    <row r="48" spans="1:24">
      <c r="A48" s="582"/>
      <c r="B48" s="583"/>
      <c r="C48" s="584"/>
      <c r="E48" s="5" t="s">
        <v>462</v>
      </c>
      <c r="G48" s="5" t="s">
        <v>367</v>
      </c>
      <c r="H48" s="5" t="s">
        <v>463</v>
      </c>
      <c r="J48" s="585"/>
      <c r="K48" s="590"/>
      <c r="L48" s="582"/>
      <c r="M48" s="588"/>
      <c r="N48" s="588"/>
      <c r="O48" s="588"/>
      <c r="P48" s="588"/>
      <c r="Q48" s="588"/>
      <c r="T48" s="1"/>
      <c r="U48" s="1"/>
      <c r="V48" s="1"/>
      <c r="W48" s="1"/>
      <c r="X48" s="1"/>
    </row>
    <row r="49" spans="5:24" ht="13.8" thickBot="1">
      <c r="E49" s="6" t="s">
        <v>464</v>
      </c>
      <c r="G49" s="5" t="s">
        <v>367</v>
      </c>
      <c r="H49" s="5" t="s">
        <v>465</v>
      </c>
      <c r="J49" s="585"/>
      <c r="K49" s="590"/>
      <c r="L49" s="582"/>
      <c r="M49" s="588"/>
      <c r="N49" s="588"/>
      <c r="O49" s="588"/>
      <c r="P49" s="588"/>
      <c r="Q49" s="588"/>
      <c r="T49" s="1"/>
      <c r="U49" s="1"/>
      <c r="V49" s="1"/>
      <c r="W49" s="1"/>
      <c r="X49" s="1"/>
    </row>
    <row r="50" spans="5:24">
      <c r="E50" s="2"/>
      <c r="G50" s="5" t="s">
        <v>367</v>
      </c>
      <c r="H50" s="5" t="s">
        <v>466</v>
      </c>
      <c r="J50" s="585"/>
      <c r="K50" s="590"/>
      <c r="L50" s="582"/>
      <c r="M50" s="588"/>
      <c r="N50" s="588"/>
      <c r="O50" s="588"/>
      <c r="P50" s="588"/>
      <c r="Q50" s="588"/>
      <c r="T50" s="1"/>
      <c r="U50" s="1"/>
      <c r="V50" s="1"/>
      <c r="W50" s="1"/>
      <c r="X50" s="1"/>
    </row>
    <row r="51" spans="5:24">
      <c r="E51" s="2"/>
      <c r="G51" s="5" t="s">
        <v>367</v>
      </c>
      <c r="H51" s="5" t="s">
        <v>467</v>
      </c>
      <c r="J51" s="585"/>
      <c r="K51" s="590"/>
      <c r="L51" s="582"/>
      <c r="M51" s="588"/>
      <c r="N51" s="588"/>
      <c r="O51" s="588"/>
      <c r="P51" s="588"/>
      <c r="Q51" s="588"/>
      <c r="T51" s="1"/>
      <c r="U51" s="1"/>
      <c r="V51" s="1"/>
      <c r="W51" s="1"/>
      <c r="X51" s="1"/>
    </row>
    <row r="52" spans="5:24">
      <c r="E52" s="2"/>
      <c r="G52" s="5" t="s">
        <v>367</v>
      </c>
      <c r="H52" s="5" t="s">
        <v>468</v>
      </c>
      <c r="J52" s="585"/>
      <c r="K52" s="590"/>
      <c r="L52" s="582"/>
      <c r="M52" s="588"/>
      <c r="N52" s="588"/>
      <c r="O52" s="588"/>
      <c r="P52" s="588"/>
      <c r="Q52" s="588"/>
      <c r="T52" s="1"/>
      <c r="U52" s="1"/>
      <c r="V52" s="1"/>
      <c r="W52" s="1"/>
      <c r="X52" s="1"/>
    </row>
    <row r="53" spans="5:24">
      <c r="E53" s="2"/>
      <c r="G53" s="5" t="s">
        <v>367</v>
      </c>
      <c r="H53" s="5" t="s">
        <v>469</v>
      </c>
      <c r="J53" s="585"/>
      <c r="K53" s="590"/>
      <c r="L53" s="582"/>
      <c r="M53" s="588"/>
      <c r="N53" s="588"/>
      <c r="O53" s="588"/>
      <c r="P53" s="588"/>
      <c r="Q53" s="588"/>
      <c r="T53" s="1"/>
      <c r="U53" s="1"/>
      <c r="V53" s="1"/>
      <c r="W53" s="1"/>
      <c r="X53" s="1"/>
    </row>
    <row r="54" spans="5:24">
      <c r="E54" s="2"/>
      <c r="G54" s="5" t="s">
        <v>367</v>
      </c>
      <c r="H54" s="5" t="s">
        <v>470</v>
      </c>
      <c r="J54" s="585"/>
      <c r="K54" s="590"/>
      <c r="L54" s="582"/>
      <c r="M54" s="588"/>
      <c r="N54" s="588"/>
      <c r="O54" s="588"/>
      <c r="P54" s="588"/>
      <c r="Q54" s="588"/>
      <c r="T54" s="1"/>
      <c r="U54" s="1"/>
      <c r="V54" s="1"/>
      <c r="W54" s="1"/>
      <c r="X54" s="1"/>
    </row>
    <row r="55" spans="5:24">
      <c r="E55" s="2"/>
      <c r="G55" s="5" t="s">
        <v>367</v>
      </c>
      <c r="H55" s="5" t="s">
        <v>471</v>
      </c>
      <c r="J55" s="585"/>
      <c r="K55" s="590"/>
      <c r="L55" s="582"/>
      <c r="M55" s="588"/>
      <c r="N55" s="588"/>
      <c r="O55" s="588"/>
      <c r="P55" s="588"/>
      <c r="Q55" s="588"/>
      <c r="T55" s="1"/>
      <c r="U55" s="1"/>
      <c r="V55" s="1"/>
      <c r="W55" s="1"/>
      <c r="X55" s="1"/>
    </row>
    <row r="56" spans="5:24">
      <c r="E56" s="2"/>
      <c r="G56" s="5" t="s">
        <v>367</v>
      </c>
      <c r="H56" s="5" t="s">
        <v>472</v>
      </c>
      <c r="J56" s="585"/>
      <c r="K56" s="590"/>
      <c r="L56" s="582"/>
      <c r="M56" s="588"/>
      <c r="N56" s="588"/>
      <c r="O56" s="588"/>
      <c r="P56" s="588"/>
      <c r="Q56" s="588"/>
      <c r="T56" s="1"/>
      <c r="U56" s="1"/>
      <c r="V56" s="1"/>
      <c r="W56" s="1"/>
      <c r="X56" s="1"/>
    </row>
    <row r="57" spans="5:24">
      <c r="E57" s="2"/>
      <c r="G57" s="5" t="s">
        <v>367</v>
      </c>
      <c r="H57" s="5" t="s">
        <v>473</v>
      </c>
      <c r="J57" s="585"/>
      <c r="K57" s="590"/>
      <c r="L57" s="582"/>
      <c r="M57" s="588"/>
      <c r="N57" s="588"/>
      <c r="O57" s="588"/>
      <c r="P57" s="588"/>
      <c r="Q57" s="588"/>
      <c r="T57" s="1"/>
      <c r="U57" s="1"/>
      <c r="V57" s="1"/>
      <c r="W57" s="1"/>
      <c r="X57" s="1"/>
    </row>
    <row r="58" spans="5:24">
      <c r="E58" s="2"/>
      <c r="G58" s="5" t="s">
        <v>367</v>
      </c>
      <c r="H58" s="5" t="s">
        <v>474</v>
      </c>
      <c r="J58" s="585"/>
      <c r="K58" s="590"/>
      <c r="L58" s="582"/>
      <c r="M58" s="588"/>
      <c r="N58" s="588"/>
      <c r="O58" s="588"/>
      <c r="P58" s="588"/>
      <c r="Q58" s="588"/>
      <c r="T58" s="1"/>
      <c r="U58" s="1"/>
      <c r="V58" s="1"/>
      <c r="W58" s="1"/>
      <c r="X58" s="1"/>
    </row>
    <row r="59" spans="5:24">
      <c r="E59" s="2"/>
      <c r="G59" s="5" t="s">
        <v>367</v>
      </c>
      <c r="H59" s="5" t="s">
        <v>475</v>
      </c>
      <c r="J59" s="585"/>
      <c r="K59" s="590"/>
      <c r="L59" s="582"/>
      <c r="M59" s="588"/>
      <c r="N59" s="588"/>
      <c r="O59" s="588"/>
      <c r="P59" s="588"/>
      <c r="Q59" s="588"/>
      <c r="T59" s="1"/>
      <c r="U59" s="1"/>
      <c r="V59" s="1"/>
      <c r="W59" s="1"/>
      <c r="X59" s="1"/>
    </row>
    <row r="60" spans="5:24">
      <c r="E60" s="2"/>
      <c r="G60" s="5" t="s">
        <v>367</v>
      </c>
      <c r="H60" s="5" t="s">
        <v>476</v>
      </c>
      <c r="J60" s="585"/>
      <c r="K60" s="590"/>
      <c r="L60" s="582"/>
      <c r="M60" s="588"/>
      <c r="N60" s="588"/>
      <c r="O60" s="588"/>
      <c r="P60" s="588"/>
      <c r="Q60" s="588"/>
      <c r="T60" s="1"/>
      <c r="U60" s="1"/>
      <c r="V60" s="1"/>
      <c r="W60" s="1"/>
      <c r="X60" s="1"/>
    </row>
    <row r="61" spans="5:24">
      <c r="E61" s="2"/>
      <c r="G61" s="5" t="s">
        <v>367</v>
      </c>
      <c r="H61" s="5" t="s">
        <v>477</v>
      </c>
      <c r="J61" s="585"/>
      <c r="K61" s="590"/>
      <c r="L61" s="582"/>
      <c r="M61" s="588"/>
      <c r="N61" s="588"/>
      <c r="O61" s="588"/>
      <c r="P61" s="588"/>
      <c r="Q61" s="588"/>
      <c r="T61" s="1"/>
      <c r="U61" s="1"/>
      <c r="V61" s="1"/>
      <c r="W61" s="1"/>
      <c r="X61" s="1"/>
    </row>
    <row r="62" spans="5:24">
      <c r="E62" s="2"/>
      <c r="G62" s="5" t="s">
        <v>367</v>
      </c>
      <c r="H62" s="5" t="s">
        <v>478</v>
      </c>
      <c r="J62" s="585"/>
      <c r="K62" s="590"/>
      <c r="L62" s="593"/>
      <c r="M62" s="588"/>
      <c r="N62" s="588"/>
      <c r="O62" s="588"/>
      <c r="P62" s="588"/>
      <c r="Q62" s="588"/>
      <c r="T62" s="1"/>
      <c r="U62" s="1"/>
      <c r="V62" s="1"/>
      <c r="W62" s="1"/>
      <c r="X62" s="1"/>
    </row>
    <row r="63" spans="5:24">
      <c r="E63" s="2"/>
      <c r="G63" s="5" t="s">
        <v>367</v>
      </c>
      <c r="H63" s="5" t="s">
        <v>479</v>
      </c>
      <c r="J63" s="585"/>
      <c r="K63" s="590"/>
      <c r="L63" s="593"/>
      <c r="M63" s="588"/>
      <c r="N63" s="588"/>
      <c r="O63" s="588"/>
      <c r="P63" s="588"/>
      <c r="Q63" s="588"/>
      <c r="T63" s="1"/>
      <c r="U63" s="1"/>
      <c r="V63" s="1"/>
      <c r="W63" s="1"/>
      <c r="X63" s="1"/>
    </row>
    <row r="64" spans="5:24">
      <c r="E64" s="2"/>
      <c r="G64" s="5" t="s">
        <v>367</v>
      </c>
      <c r="H64" s="5" t="s">
        <v>480</v>
      </c>
      <c r="J64" s="585"/>
      <c r="K64" s="590"/>
      <c r="L64" s="593"/>
      <c r="M64" s="588"/>
      <c r="N64" s="588"/>
      <c r="O64" s="588"/>
      <c r="P64" s="588"/>
      <c r="Q64" s="588"/>
      <c r="T64" s="1"/>
      <c r="U64" s="1"/>
      <c r="V64" s="1"/>
      <c r="W64" s="1"/>
      <c r="X64" s="1"/>
    </row>
    <row r="65" spans="5:24">
      <c r="E65" s="2"/>
      <c r="G65" s="5" t="s">
        <v>367</v>
      </c>
      <c r="H65" s="5" t="s">
        <v>481</v>
      </c>
      <c r="J65" s="585"/>
      <c r="K65" s="590"/>
      <c r="L65" s="593"/>
      <c r="M65" s="588"/>
      <c r="N65" s="588"/>
      <c r="O65" s="588"/>
      <c r="P65" s="588"/>
      <c r="Q65" s="588"/>
      <c r="T65" s="1"/>
      <c r="U65" s="1"/>
      <c r="V65" s="1"/>
      <c r="W65" s="1"/>
      <c r="X65" s="1"/>
    </row>
    <row r="66" spans="5:24">
      <c r="E66" s="2"/>
      <c r="G66" s="5" t="s">
        <v>367</v>
      </c>
      <c r="H66" s="5" t="s">
        <v>482</v>
      </c>
      <c r="J66" s="585"/>
      <c r="K66" s="590"/>
      <c r="L66" s="593"/>
      <c r="M66" s="588"/>
      <c r="N66" s="588"/>
      <c r="O66" s="588"/>
      <c r="P66" s="588"/>
      <c r="Q66" s="588"/>
      <c r="T66" s="1"/>
      <c r="U66" s="1"/>
      <c r="V66" s="1"/>
      <c r="W66" s="1"/>
      <c r="X66" s="1"/>
    </row>
    <row r="67" spans="5:24">
      <c r="E67" s="2"/>
      <c r="G67" s="5" t="s">
        <v>367</v>
      </c>
      <c r="H67" s="5" t="s">
        <v>483</v>
      </c>
      <c r="J67" s="585"/>
      <c r="K67" s="590"/>
      <c r="L67" s="593"/>
      <c r="M67" s="588"/>
      <c r="N67" s="588"/>
      <c r="O67" s="588"/>
      <c r="P67" s="588"/>
      <c r="Q67" s="588"/>
      <c r="T67" s="1"/>
      <c r="U67" s="1"/>
      <c r="V67" s="1"/>
      <c r="W67" s="1"/>
      <c r="X67" s="1"/>
    </row>
    <row r="68" spans="5:24">
      <c r="E68" s="2"/>
      <c r="G68" s="5" t="s">
        <v>367</v>
      </c>
      <c r="H68" s="5" t="s">
        <v>484</v>
      </c>
      <c r="J68" s="585"/>
      <c r="K68" s="590"/>
      <c r="L68" s="593"/>
      <c r="M68" s="588"/>
      <c r="N68" s="588"/>
      <c r="O68" s="588"/>
      <c r="P68" s="588"/>
      <c r="Q68" s="588"/>
      <c r="T68" s="1"/>
      <c r="U68" s="1"/>
      <c r="V68" s="1"/>
      <c r="W68" s="1"/>
      <c r="X68" s="1"/>
    </row>
    <row r="69" spans="5:24">
      <c r="E69" s="2"/>
      <c r="G69" s="5" t="s">
        <v>367</v>
      </c>
      <c r="H69" s="5" t="s">
        <v>485</v>
      </c>
      <c r="J69" s="585"/>
      <c r="K69" s="590"/>
      <c r="L69" s="593"/>
      <c r="M69" s="588"/>
      <c r="N69" s="588"/>
      <c r="O69" s="588"/>
      <c r="P69" s="588"/>
      <c r="Q69" s="588"/>
      <c r="T69" s="1"/>
      <c r="U69" s="1"/>
      <c r="V69" s="1"/>
      <c r="W69" s="1"/>
      <c r="X69" s="1"/>
    </row>
    <row r="70" spans="5:24">
      <c r="E70" s="2"/>
      <c r="G70" s="5" t="s">
        <v>367</v>
      </c>
      <c r="H70" s="5" t="s">
        <v>486</v>
      </c>
      <c r="J70" s="585"/>
      <c r="K70" s="590"/>
      <c r="L70" s="593"/>
      <c r="M70" s="588"/>
      <c r="N70" s="588"/>
      <c r="O70" s="588"/>
      <c r="P70" s="588"/>
      <c r="Q70" s="588"/>
      <c r="T70" s="1"/>
      <c r="U70" s="1"/>
      <c r="V70" s="1"/>
      <c r="W70" s="1"/>
      <c r="X70" s="1"/>
    </row>
    <row r="71" spans="5:24">
      <c r="E71" s="2"/>
      <c r="G71" s="5" t="s">
        <v>367</v>
      </c>
      <c r="H71" s="5" t="s">
        <v>487</v>
      </c>
      <c r="J71" s="585"/>
      <c r="K71" s="590"/>
      <c r="L71" s="593"/>
      <c r="M71" s="588"/>
      <c r="N71" s="588"/>
      <c r="O71" s="588"/>
      <c r="P71" s="588"/>
      <c r="Q71" s="588"/>
      <c r="T71" s="1"/>
      <c r="U71" s="1"/>
      <c r="V71" s="1"/>
      <c r="W71" s="1"/>
      <c r="X71" s="1"/>
    </row>
    <row r="72" spans="5:24">
      <c r="E72" s="2"/>
      <c r="G72" s="5" t="s">
        <v>367</v>
      </c>
      <c r="H72" s="5" t="s">
        <v>488</v>
      </c>
      <c r="J72" s="585"/>
      <c r="K72" s="590"/>
      <c r="L72" s="593"/>
      <c r="M72" s="588"/>
      <c r="N72" s="588"/>
      <c r="O72" s="588"/>
      <c r="P72" s="588"/>
      <c r="Q72" s="588"/>
      <c r="T72" s="1"/>
      <c r="U72" s="1"/>
      <c r="V72" s="1"/>
      <c r="W72" s="1"/>
      <c r="X72" s="1"/>
    </row>
    <row r="73" spans="5:24">
      <c r="E73" s="2"/>
      <c r="G73" s="5" t="s">
        <v>367</v>
      </c>
      <c r="H73" s="5" t="s">
        <v>489</v>
      </c>
      <c r="J73" s="585"/>
      <c r="K73" s="590"/>
      <c r="L73" s="593"/>
      <c r="M73" s="588"/>
      <c r="N73" s="588"/>
      <c r="O73" s="588"/>
      <c r="P73" s="588"/>
      <c r="Q73" s="588"/>
      <c r="T73" s="1"/>
      <c r="U73" s="1"/>
      <c r="V73" s="1"/>
      <c r="W73" s="1"/>
      <c r="X73" s="1"/>
    </row>
    <row r="74" spans="5:24">
      <c r="E74" s="2"/>
      <c r="G74" s="5" t="s">
        <v>367</v>
      </c>
      <c r="H74" s="5" t="s">
        <v>490</v>
      </c>
      <c r="J74" s="585"/>
      <c r="K74" s="590"/>
      <c r="L74" s="593"/>
      <c r="M74" s="588"/>
      <c r="N74" s="588"/>
      <c r="O74" s="588"/>
      <c r="P74" s="588"/>
      <c r="Q74" s="588"/>
      <c r="T74" s="1"/>
      <c r="U74" s="1"/>
      <c r="V74" s="1"/>
      <c r="W74" s="1"/>
      <c r="X74" s="1"/>
    </row>
    <row r="75" spans="5:24">
      <c r="E75" s="2"/>
      <c r="G75" s="5" t="s">
        <v>367</v>
      </c>
      <c r="H75" s="5" t="s">
        <v>491</v>
      </c>
      <c r="J75" s="585"/>
      <c r="K75" s="590"/>
      <c r="L75" s="593"/>
      <c r="M75" s="588"/>
      <c r="N75" s="588"/>
      <c r="O75" s="588"/>
      <c r="P75" s="588"/>
      <c r="Q75" s="588"/>
      <c r="T75" s="1"/>
      <c r="U75" s="1"/>
      <c r="V75" s="1"/>
      <c r="W75" s="1"/>
      <c r="X75" s="1"/>
    </row>
    <row r="76" spans="5:24">
      <c r="E76" s="2"/>
      <c r="G76" s="5" t="s">
        <v>367</v>
      </c>
      <c r="H76" s="5" t="s">
        <v>492</v>
      </c>
      <c r="J76" s="585"/>
      <c r="K76" s="590"/>
      <c r="L76" s="593"/>
      <c r="M76" s="588"/>
      <c r="N76" s="588"/>
      <c r="O76" s="588"/>
      <c r="P76" s="588"/>
      <c r="Q76" s="588"/>
      <c r="T76" s="1"/>
      <c r="U76" s="1"/>
      <c r="V76" s="1"/>
      <c r="W76" s="1"/>
      <c r="X76" s="1"/>
    </row>
    <row r="77" spans="5:24">
      <c r="E77" s="2"/>
      <c r="G77" s="5" t="s">
        <v>367</v>
      </c>
      <c r="H77" s="5" t="s">
        <v>493</v>
      </c>
      <c r="J77" s="585"/>
      <c r="K77" s="590"/>
      <c r="L77" s="593"/>
      <c r="M77" s="588"/>
      <c r="N77" s="588"/>
      <c r="O77" s="588"/>
      <c r="P77" s="588"/>
      <c r="Q77" s="588"/>
      <c r="T77" s="1"/>
      <c r="U77" s="1"/>
      <c r="V77" s="1"/>
      <c r="W77" s="1"/>
      <c r="X77" s="1"/>
    </row>
    <row r="78" spans="5:24">
      <c r="E78" s="2"/>
      <c r="G78" s="5" t="s">
        <v>367</v>
      </c>
      <c r="H78" s="5" t="s">
        <v>494</v>
      </c>
      <c r="J78" s="585"/>
      <c r="K78" s="590"/>
      <c r="L78" s="593"/>
      <c r="M78" s="588"/>
      <c r="N78" s="588"/>
      <c r="O78" s="588"/>
      <c r="P78" s="588"/>
      <c r="Q78" s="588"/>
      <c r="T78" s="1"/>
      <c r="U78" s="1"/>
      <c r="V78" s="1"/>
      <c r="W78" s="1"/>
      <c r="X78" s="1"/>
    </row>
    <row r="79" spans="5:24">
      <c r="E79" s="2"/>
      <c r="G79" s="5" t="s">
        <v>367</v>
      </c>
      <c r="H79" s="5" t="s">
        <v>495</v>
      </c>
      <c r="J79" s="585"/>
      <c r="K79" s="590"/>
      <c r="L79" s="593"/>
      <c r="M79" s="588"/>
      <c r="N79" s="588"/>
      <c r="O79" s="588"/>
      <c r="P79" s="588"/>
      <c r="Q79" s="588"/>
      <c r="T79" s="1"/>
      <c r="U79" s="1"/>
      <c r="V79" s="1"/>
      <c r="W79" s="1"/>
      <c r="X79" s="1"/>
    </row>
    <row r="80" spans="5:24">
      <c r="E80" s="2"/>
      <c r="G80" s="5" t="s">
        <v>367</v>
      </c>
      <c r="H80" s="5" t="s">
        <v>496</v>
      </c>
      <c r="J80" s="585"/>
      <c r="K80" s="590"/>
      <c r="L80" s="593"/>
      <c r="M80" s="588"/>
      <c r="N80" s="588"/>
      <c r="O80" s="588"/>
      <c r="P80" s="588"/>
      <c r="Q80" s="588"/>
      <c r="T80" s="1"/>
      <c r="U80" s="1"/>
      <c r="V80" s="1"/>
      <c r="W80" s="1"/>
      <c r="X80" s="1"/>
    </row>
    <row r="81" spans="5:24">
      <c r="E81" s="2"/>
      <c r="G81" s="5" t="s">
        <v>367</v>
      </c>
      <c r="H81" s="5" t="s">
        <v>497</v>
      </c>
      <c r="J81" s="585"/>
      <c r="K81" s="590"/>
      <c r="L81" s="593"/>
      <c r="M81" s="588"/>
      <c r="N81" s="588"/>
      <c r="O81" s="588"/>
      <c r="P81" s="588"/>
      <c r="Q81" s="588"/>
      <c r="T81" s="1"/>
      <c r="U81" s="1"/>
      <c r="V81" s="1"/>
      <c r="W81" s="1"/>
      <c r="X81" s="1"/>
    </row>
    <row r="82" spans="5:24">
      <c r="E82" s="2"/>
      <c r="G82" s="5" t="s">
        <v>367</v>
      </c>
      <c r="H82" s="5" t="s">
        <v>498</v>
      </c>
      <c r="J82" s="585"/>
      <c r="K82" s="590"/>
      <c r="L82" s="593"/>
      <c r="M82" s="588"/>
      <c r="N82" s="588"/>
      <c r="O82" s="588"/>
      <c r="P82" s="588"/>
      <c r="Q82" s="588"/>
      <c r="T82" s="1"/>
      <c r="U82" s="1"/>
      <c r="V82" s="1"/>
      <c r="W82" s="1"/>
      <c r="X82" s="1"/>
    </row>
    <row r="83" spans="5:24">
      <c r="E83" s="2"/>
      <c r="G83" s="5" t="s">
        <v>367</v>
      </c>
      <c r="H83" s="5" t="s">
        <v>499</v>
      </c>
      <c r="J83" s="585"/>
      <c r="K83" s="590"/>
      <c r="L83" s="593"/>
      <c r="M83" s="588"/>
      <c r="N83" s="588"/>
      <c r="O83" s="588"/>
      <c r="P83" s="588"/>
      <c r="Q83" s="588"/>
      <c r="T83" s="1"/>
      <c r="U83" s="1"/>
      <c r="V83" s="1"/>
      <c r="W83" s="1"/>
      <c r="X83" s="1"/>
    </row>
    <row r="84" spans="5:24">
      <c r="E84" s="2"/>
      <c r="G84" s="5" t="s">
        <v>367</v>
      </c>
      <c r="H84" s="5" t="s">
        <v>500</v>
      </c>
      <c r="J84" s="585"/>
      <c r="K84" s="590"/>
      <c r="L84" s="593"/>
      <c r="M84" s="588"/>
      <c r="N84" s="588"/>
      <c r="O84" s="588"/>
      <c r="P84" s="588"/>
      <c r="Q84" s="588"/>
      <c r="T84" s="1"/>
      <c r="U84" s="1"/>
      <c r="V84" s="1"/>
      <c r="W84" s="1"/>
      <c r="X84" s="1"/>
    </row>
    <row r="85" spans="5:24">
      <c r="E85" s="2"/>
      <c r="G85" s="5" t="s">
        <v>367</v>
      </c>
      <c r="H85" s="5" t="s">
        <v>501</v>
      </c>
      <c r="J85" s="585"/>
      <c r="K85" s="590"/>
      <c r="L85" s="593"/>
      <c r="M85" s="588"/>
      <c r="N85" s="588"/>
      <c r="O85" s="588"/>
      <c r="P85" s="588"/>
      <c r="Q85" s="588"/>
      <c r="T85" s="1"/>
      <c r="U85" s="1"/>
      <c r="V85" s="1"/>
      <c r="W85" s="1"/>
      <c r="X85" s="1"/>
    </row>
    <row r="86" spans="5:24">
      <c r="E86" s="2"/>
      <c r="G86" s="5" t="s">
        <v>367</v>
      </c>
      <c r="H86" s="5" t="s">
        <v>502</v>
      </c>
      <c r="J86" s="585"/>
      <c r="K86" s="590"/>
      <c r="L86" s="593"/>
      <c r="M86" s="588"/>
      <c r="N86" s="588"/>
      <c r="O86" s="588"/>
      <c r="P86" s="588"/>
      <c r="Q86" s="588"/>
      <c r="T86" s="1"/>
      <c r="U86" s="1"/>
      <c r="V86" s="1"/>
      <c r="W86" s="1"/>
      <c r="X86" s="1"/>
    </row>
    <row r="87" spans="5:24">
      <c r="E87" s="2"/>
      <c r="G87" s="5" t="s">
        <v>367</v>
      </c>
      <c r="H87" s="5" t="s">
        <v>503</v>
      </c>
      <c r="J87" s="585"/>
      <c r="K87" s="590"/>
      <c r="L87" s="593"/>
      <c r="M87" s="588"/>
      <c r="N87" s="588"/>
      <c r="O87" s="588"/>
      <c r="P87" s="588"/>
      <c r="Q87" s="588"/>
      <c r="T87" s="1"/>
      <c r="U87" s="1"/>
      <c r="V87" s="1"/>
      <c r="W87" s="1"/>
      <c r="X87" s="1"/>
    </row>
    <row r="88" spans="5:24">
      <c r="E88" s="2"/>
      <c r="G88" s="5" t="s">
        <v>367</v>
      </c>
      <c r="H88" s="5" t="s">
        <v>504</v>
      </c>
      <c r="J88" s="585"/>
      <c r="K88" s="590"/>
      <c r="L88" s="593"/>
      <c r="M88" s="588"/>
      <c r="N88" s="588"/>
      <c r="O88" s="588"/>
      <c r="P88" s="588"/>
      <c r="Q88" s="588"/>
      <c r="T88" s="1"/>
      <c r="U88" s="1"/>
      <c r="V88" s="1"/>
      <c r="W88" s="1"/>
      <c r="X88" s="1"/>
    </row>
    <row r="89" spans="5:24">
      <c r="E89" s="2"/>
      <c r="G89" s="5" t="s">
        <v>367</v>
      </c>
      <c r="H89" s="5" t="s">
        <v>505</v>
      </c>
      <c r="J89" s="585"/>
      <c r="K89" s="590"/>
      <c r="L89" s="593"/>
      <c r="M89" s="588"/>
      <c r="N89" s="588"/>
      <c r="O89" s="588"/>
      <c r="P89" s="588"/>
      <c r="Q89" s="588"/>
      <c r="T89" s="1"/>
      <c r="U89" s="1"/>
      <c r="V89" s="1"/>
      <c r="W89" s="1"/>
      <c r="X89" s="1"/>
    </row>
    <row r="90" spans="5:24">
      <c r="E90" s="2"/>
      <c r="G90" s="5" t="s">
        <v>367</v>
      </c>
      <c r="H90" s="5" t="s">
        <v>506</v>
      </c>
      <c r="J90" s="585"/>
      <c r="K90" s="590"/>
      <c r="L90" s="593"/>
      <c r="M90" s="588"/>
      <c r="N90" s="588"/>
      <c r="O90" s="588"/>
      <c r="P90" s="588"/>
      <c r="Q90" s="588"/>
      <c r="T90" s="1"/>
      <c r="U90" s="1"/>
      <c r="V90" s="1"/>
      <c r="W90" s="1"/>
      <c r="X90" s="1"/>
    </row>
    <row r="91" spans="5:24">
      <c r="E91" s="2"/>
      <c r="G91" s="5" t="s">
        <v>367</v>
      </c>
      <c r="H91" s="5" t="s">
        <v>507</v>
      </c>
      <c r="J91" s="585"/>
      <c r="K91" s="590"/>
      <c r="L91" s="593"/>
      <c r="M91" s="588"/>
      <c r="N91" s="588"/>
      <c r="O91" s="588"/>
      <c r="P91" s="588"/>
      <c r="Q91" s="588"/>
      <c r="T91" s="1"/>
      <c r="U91" s="1"/>
      <c r="V91" s="1"/>
      <c r="W91" s="1"/>
      <c r="X91" s="1"/>
    </row>
    <row r="92" spans="5:24">
      <c r="E92" s="2"/>
      <c r="G92" s="5" t="s">
        <v>367</v>
      </c>
      <c r="H92" s="5" t="s">
        <v>508</v>
      </c>
      <c r="J92" s="585"/>
      <c r="K92" s="590"/>
      <c r="L92" s="593"/>
      <c r="M92" s="588"/>
      <c r="N92" s="588"/>
      <c r="O92" s="588"/>
      <c r="P92" s="588"/>
      <c r="Q92" s="588"/>
      <c r="T92" s="1"/>
      <c r="U92" s="1"/>
      <c r="V92" s="1"/>
      <c r="W92" s="1"/>
      <c r="X92" s="1"/>
    </row>
    <row r="93" spans="5:24">
      <c r="E93" s="2"/>
      <c r="G93" s="5" t="s">
        <v>367</v>
      </c>
      <c r="H93" s="5" t="s">
        <v>509</v>
      </c>
      <c r="J93" s="585"/>
      <c r="K93" s="590"/>
      <c r="L93" s="593"/>
      <c r="M93" s="588"/>
      <c r="N93" s="588"/>
      <c r="O93" s="588"/>
      <c r="P93" s="588"/>
      <c r="Q93" s="588"/>
      <c r="T93" s="1"/>
      <c r="U93" s="1"/>
      <c r="V93" s="1"/>
      <c r="W93" s="1"/>
      <c r="X93" s="1"/>
    </row>
    <row r="94" spans="5:24">
      <c r="E94" s="2"/>
      <c r="G94" s="5" t="s">
        <v>367</v>
      </c>
      <c r="H94" s="5" t="s">
        <v>510</v>
      </c>
      <c r="J94" s="585"/>
      <c r="K94" s="590"/>
      <c r="L94" s="593"/>
      <c r="M94" s="588"/>
      <c r="N94" s="588"/>
      <c r="O94" s="588"/>
      <c r="P94" s="588"/>
      <c r="Q94" s="588"/>
      <c r="T94" s="1"/>
      <c r="U94" s="1"/>
      <c r="V94" s="1"/>
      <c r="W94" s="1"/>
      <c r="X94" s="1"/>
    </row>
    <row r="95" spans="5:24">
      <c r="E95" s="2"/>
      <c r="G95" s="5" t="s">
        <v>367</v>
      </c>
      <c r="H95" s="5" t="s">
        <v>511</v>
      </c>
      <c r="J95" s="585"/>
      <c r="K95" s="590"/>
      <c r="L95" s="593"/>
      <c r="M95" s="588"/>
      <c r="N95" s="588"/>
      <c r="O95" s="588"/>
      <c r="P95" s="588"/>
      <c r="Q95" s="588"/>
      <c r="T95" s="1"/>
      <c r="U95" s="1"/>
      <c r="V95" s="1"/>
      <c r="W95" s="1"/>
      <c r="X95" s="1"/>
    </row>
    <row r="96" spans="5:24">
      <c r="E96" s="2"/>
      <c r="G96" s="5" t="s">
        <v>367</v>
      </c>
      <c r="H96" s="5" t="s">
        <v>512</v>
      </c>
      <c r="J96" s="585"/>
      <c r="K96" s="590"/>
      <c r="L96" s="593"/>
      <c r="M96" s="588"/>
      <c r="N96" s="588"/>
      <c r="O96" s="588"/>
      <c r="P96" s="588"/>
      <c r="Q96" s="588"/>
      <c r="T96" s="1"/>
      <c r="U96" s="1"/>
      <c r="V96" s="1"/>
      <c r="W96" s="1"/>
      <c r="X96" s="1"/>
    </row>
    <row r="97" spans="5:24">
      <c r="E97" s="2"/>
      <c r="G97" s="5" t="s">
        <v>367</v>
      </c>
      <c r="H97" s="5" t="s">
        <v>513</v>
      </c>
      <c r="J97" s="585"/>
      <c r="K97" s="590"/>
      <c r="L97" s="593"/>
      <c r="M97" s="588"/>
      <c r="N97" s="588"/>
      <c r="O97" s="588"/>
      <c r="P97" s="588"/>
      <c r="Q97" s="588"/>
      <c r="T97" s="1"/>
      <c r="U97" s="1"/>
      <c r="V97" s="1"/>
      <c r="W97" s="1"/>
      <c r="X97" s="1"/>
    </row>
    <row r="98" spans="5:24">
      <c r="E98" s="2"/>
      <c r="G98" s="5" t="s">
        <v>367</v>
      </c>
      <c r="H98" s="5" t="s">
        <v>514</v>
      </c>
      <c r="J98" s="585"/>
      <c r="K98" s="590"/>
      <c r="L98" s="593"/>
      <c r="M98" s="588"/>
      <c r="N98" s="588"/>
      <c r="O98" s="588"/>
      <c r="P98" s="588"/>
      <c r="Q98" s="588"/>
      <c r="T98" s="1"/>
      <c r="U98" s="1"/>
      <c r="V98" s="1"/>
      <c r="W98" s="1"/>
      <c r="X98" s="1"/>
    </row>
    <row r="99" spans="5:24">
      <c r="E99" s="2"/>
      <c r="G99" s="5" t="s">
        <v>367</v>
      </c>
      <c r="H99" s="5" t="s">
        <v>515</v>
      </c>
      <c r="J99" s="585"/>
      <c r="K99" s="590"/>
      <c r="L99" s="593"/>
      <c r="M99" s="588"/>
      <c r="N99" s="588"/>
      <c r="O99" s="588"/>
      <c r="P99" s="588"/>
      <c r="Q99" s="588"/>
      <c r="T99" s="1"/>
      <c r="U99" s="1"/>
      <c r="V99" s="1"/>
      <c r="W99" s="1"/>
      <c r="X99" s="1"/>
    </row>
    <row r="100" spans="5:24">
      <c r="E100" s="2"/>
      <c r="G100" s="5" t="s">
        <v>367</v>
      </c>
      <c r="H100" s="5" t="s">
        <v>516</v>
      </c>
      <c r="J100" s="585"/>
      <c r="K100" s="590"/>
      <c r="L100" s="593"/>
      <c r="M100" s="588"/>
      <c r="N100" s="588"/>
      <c r="O100" s="588"/>
      <c r="P100" s="588"/>
      <c r="Q100" s="588"/>
      <c r="T100" s="1"/>
      <c r="U100" s="1"/>
      <c r="V100" s="1"/>
      <c r="W100" s="1"/>
      <c r="X100" s="1"/>
    </row>
    <row r="101" spans="5:24">
      <c r="E101" s="2"/>
      <c r="G101" s="5" t="s">
        <v>367</v>
      </c>
      <c r="H101" s="5" t="s">
        <v>517</v>
      </c>
      <c r="J101" s="585"/>
      <c r="K101" s="590"/>
      <c r="L101" s="593"/>
      <c r="M101" s="588"/>
      <c r="N101" s="588"/>
      <c r="O101" s="588"/>
      <c r="P101" s="588"/>
      <c r="Q101" s="588"/>
      <c r="T101" s="1"/>
      <c r="U101" s="1"/>
      <c r="V101" s="1"/>
      <c r="W101" s="1"/>
      <c r="X101" s="1"/>
    </row>
    <row r="102" spans="5:24">
      <c r="E102" s="2"/>
      <c r="G102" s="5" t="s">
        <v>367</v>
      </c>
      <c r="H102" s="5" t="s">
        <v>518</v>
      </c>
      <c r="J102" s="585"/>
      <c r="K102" s="590"/>
      <c r="L102" s="593"/>
      <c r="M102" s="588"/>
      <c r="N102" s="588"/>
      <c r="O102" s="588"/>
      <c r="P102" s="588"/>
      <c r="Q102" s="588"/>
      <c r="T102" s="1"/>
      <c r="U102" s="1"/>
      <c r="V102" s="1"/>
      <c r="W102" s="1"/>
      <c r="X102" s="1"/>
    </row>
    <row r="103" spans="5:24">
      <c r="E103" s="2"/>
      <c r="G103" s="5" t="s">
        <v>367</v>
      </c>
      <c r="H103" s="5" t="s">
        <v>519</v>
      </c>
      <c r="J103" s="585"/>
      <c r="K103" s="590"/>
      <c r="L103" s="593"/>
      <c r="M103" s="588"/>
      <c r="N103" s="588"/>
      <c r="O103" s="588"/>
      <c r="P103" s="588"/>
      <c r="Q103" s="588"/>
      <c r="T103" s="1"/>
      <c r="U103" s="1"/>
      <c r="V103" s="1"/>
      <c r="W103" s="1"/>
      <c r="X103" s="1"/>
    </row>
    <row r="104" spans="5:24">
      <c r="E104" s="2"/>
      <c r="G104" s="5" t="s">
        <v>367</v>
      </c>
      <c r="H104" s="5" t="s">
        <v>520</v>
      </c>
      <c r="J104" s="585"/>
      <c r="K104" s="590"/>
      <c r="L104" s="593"/>
      <c r="M104" s="588"/>
      <c r="N104" s="588"/>
      <c r="O104" s="588"/>
      <c r="P104" s="588"/>
      <c r="Q104" s="588"/>
      <c r="T104" s="1"/>
      <c r="U104" s="1"/>
      <c r="V104" s="1"/>
      <c r="W104" s="1"/>
      <c r="X104" s="1"/>
    </row>
    <row r="105" spans="5:24">
      <c r="E105" s="2"/>
      <c r="G105" s="5" t="s">
        <v>367</v>
      </c>
      <c r="H105" s="5" t="s">
        <v>521</v>
      </c>
      <c r="J105" s="585"/>
      <c r="K105" s="590"/>
      <c r="L105" s="593"/>
      <c r="M105" s="588"/>
      <c r="N105" s="588"/>
      <c r="O105" s="588"/>
      <c r="P105" s="588"/>
      <c r="Q105" s="588"/>
      <c r="T105" s="1"/>
      <c r="U105" s="1"/>
      <c r="V105" s="1"/>
      <c r="W105" s="1"/>
      <c r="X105" s="1"/>
    </row>
    <row r="106" spans="5:24">
      <c r="E106" s="2"/>
      <c r="G106" s="5" t="s">
        <v>367</v>
      </c>
      <c r="H106" s="5" t="s">
        <v>522</v>
      </c>
      <c r="J106" s="585"/>
      <c r="K106" s="590"/>
      <c r="L106" s="593"/>
      <c r="M106" s="588"/>
      <c r="N106" s="588"/>
      <c r="O106" s="588"/>
      <c r="P106" s="588"/>
      <c r="Q106" s="588"/>
      <c r="T106" s="1"/>
      <c r="U106" s="1"/>
      <c r="V106" s="1"/>
      <c r="W106" s="1"/>
      <c r="X106" s="1"/>
    </row>
    <row r="107" spans="5:24">
      <c r="E107" s="2"/>
      <c r="G107" s="5" t="s">
        <v>367</v>
      </c>
      <c r="H107" s="5" t="s">
        <v>523</v>
      </c>
      <c r="J107" s="585"/>
      <c r="K107" s="590"/>
      <c r="L107" s="593"/>
      <c r="M107" s="588"/>
      <c r="N107" s="588"/>
      <c r="O107" s="588"/>
      <c r="P107" s="588"/>
      <c r="Q107" s="588"/>
      <c r="T107" s="1"/>
      <c r="U107" s="1"/>
      <c r="V107" s="1"/>
      <c r="W107" s="1"/>
      <c r="X107" s="1"/>
    </row>
    <row r="108" spans="5:24">
      <c r="E108" s="2"/>
      <c r="G108" s="5" t="s">
        <v>367</v>
      </c>
      <c r="H108" s="5" t="s">
        <v>524</v>
      </c>
      <c r="J108" s="585"/>
      <c r="K108" s="590"/>
      <c r="L108" s="593"/>
      <c r="M108" s="588"/>
      <c r="N108" s="588"/>
      <c r="O108" s="588"/>
      <c r="P108" s="588"/>
      <c r="Q108" s="588"/>
      <c r="T108" s="1"/>
      <c r="U108" s="1"/>
      <c r="V108" s="1"/>
      <c r="W108" s="1"/>
      <c r="X108" s="1"/>
    </row>
    <row r="109" spans="5:24">
      <c r="E109" s="2"/>
      <c r="G109" s="5" t="s">
        <v>367</v>
      </c>
      <c r="H109" s="5" t="s">
        <v>525</v>
      </c>
      <c r="J109" s="585"/>
      <c r="K109" s="590"/>
      <c r="L109" s="593"/>
      <c r="M109" s="588"/>
      <c r="N109" s="588"/>
      <c r="O109" s="588"/>
      <c r="P109" s="588"/>
      <c r="Q109" s="588"/>
      <c r="T109" s="1"/>
      <c r="U109" s="1"/>
      <c r="V109" s="1"/>
      <c r="W109" s="1"/>
      <c r="X109" s="1"/>
    </row>
    <row r="110" spans="5:24">
      <c r="E110" s="2"/>
      <c r="G110" s="5" t="s">
        <v>367</v>
      </c>
      <c r="H110" s="5" t="s">
        <v>526</v>
      </c>
      <c r="J110" s="585"/>
      <c r="K110" s="590"/>
      <c r="L110" s="593"/>
      <c r="M110" s="588"/>
      <c r="N110" s="588"/>
      <c r="O110" s="588"/>
      <c r="P110" s="588"/>
      <c r="Q110" s="588"/>
      <c r="T110" s="1"/>
      <c r="U110" s="1"/>
      <c r="V110" s="1"/>
      <c r="W110" s="1"/>
      <c r="X110" s="1"/>
    </row>
    <row r="111" spans="5:24">
      <c r="E111" s="2"/>
      <c r="G111" s="5" t="s">
        <v>367</v>
      </c>
      <c r="H111" s="5" t="s">
        <v>527</v>
      </c>
      <c r="J111" s="585"/>
      <c r="K111" s="590"/>
      <c r="L111" s="593"/>
      <c r="M111" s="588"/>
      <c r="N111" s="588"/>
      <c r="O111" s="588"/>
      <c r="P111" s="588"/>
      <c r="Q111" s="588"/>
      <c r="T111" s="1"/>
      <c r="U111" s="1"/>
      <c r="V111" s="1"/>
      <c r="W111" s="1"/>
      <c r="X111" s="1"/>
    </row>
    <row r="112" spans="5:24">
      <c r="E112" s="2"/>
      <c r="G112" s="5" t="s">
        <v>367</v>
      </c>
      <c r="H112" s="5" t="s">
        <v>528</v>
      </c>
      <c r="J112" s="585"/>
      <c r="K112" s="590"/>
      <c r="L112" s="593"/>
      <c r="M112" s="588"/>
      <c r="N112" s="588"/>
      <c r="O112" s="588"/>
      <c r="P112" s="588"/>
      <c r="Q112" s="588"/>
      <c r="T112" s="1"/>
      <c r="U112" s="1"/>
      <c r="V112" s="1"/>
      <c r="W112" s="1"/>
      <c r="X112" s="1"/>
    </row>
    <row r="113" spans="5:24">
      <c r="E113" s="2"/>
      <c r="G113" s="5" t="s">
        <v>367</v>
      </c>
      <c r="H113" s="5" t="s">
        <v>529</v>
      </c>
      <c r="J113" s="585"/>
      <c r="K113" s="590"/>
      <c r="L113" s="593"/>
      <c r="M113" s="588"/>
      <c r="N113" s="588"/>
      <c r="O113" s="588"/>
      <c r="P113" s="588"/>
      <c r="Q113" s="588"/>
      <c r="T113" s="1"/>
      <c r="U113" s="1"/>
      <c r="V113" s="1"/>
      <c r="W113" s="1"/>
      <c r="X113" s="1"/>
    </row>
    <row r="114" spans="5:24">
      <c r="E114" s="2"/>
      <c r="G114" s="5" t="s">
        <v>367</v>
      </c>
      <c r="H114" s="5" t="s">
        <v>530</v>
      </c>
      <c r="J114" s="585"/>
      <c r="K114" s="590"/>
      <c r="L114" s="593"/>
      <c r="M114" s="588"/>
      <c r="N114" s="588"/>
      <c r="O114" s="588"/>
      <c r="P114" s="588"/>
      <c r="Q114" s="588"/>
      <c r="T114" s="1"/>
      <c r="U114" s="1"/>
      <c r="V114" s="1"/>
      <c r="W114" s="1"/>
      <c r="X114" s="1"/>
    </row>
    <row r="115" spans="5:24">
      <c r="E115" s="2"/>
      <c r="G115" s="5" t="s">
        <v>367</v>
      </c>
      <c r="H115" s="5" t="s">
        <v>531</v>
      </c>
      <c r="J115" s="585"/>
      <c r="K115" s="590"/>
      <c r="L115" s="593"/>
      <c r="M115" s="588"/>
      <c r="N115" s="588"/>
      <c r="O115" s="588"/>
      <c r="P115" s="588"/>
      <c r="Q115" s="588"/>
      <c r="T115" s="1"/>
      <c r="U115" s="1"/>
      <c r="V115" s="1"/>
      <c r="W115" s="1"/>
      <c r="X115" s="1"/>
    </row>
    <row r="116" spans="5:24">
      <c r="E116" s="2"/>
      <c r="G116" s="5" t="s">
        <v>367</v>
      </c>
      <c r="H116" s="5" t="s">
        <v>532</v>
      </c>
      <c r="J116" s="585"/>
      <c r="K116" s="590"/>
      <c r="L116" s="593"/>
      <c r="M116" s="588"/>
      <c r="N116" s="588"/>
      <c r="O116" s="588"/>
      <c r="P116" s="588"/>
      <c r="Q116" s="588"/>
      <c r="T116" s="1"/>
      <c r="U116" s="1"/>
      <c r="V116" s="1"/>
      <c r="W116" s="1"/>
      <c r="X116" s="1"/>
    </row>
    <row r="117" spans="5:24">
      <c r="E117" s="2"/>
      <c r="G117" s="5" t="s">
        <v>367</v>
      </c>
      <c r="H117" s="5" t="s">
        <v>533</v>
      </c>
      <c r="J117" s="585"/>
      <c r="K117" s="590"/>
      <c r="L117" s="593"/>
      <c r="M117" s="588"/>
      <c r="N117" s="588"/>
      <c r="O117" s="588"/>
      <c r="P117" s="588"/>
      <c r="Q117" s="588"/>
      <c r="T117" s="1"/>
      <c r="U117" s="1"/>
      <c r="V117" s="1"/>
      <c r="W117" s="1"/>
      <c r="X117" s="1"/>
    </row>
    <row r="118" spans="5:24">
      <c r="E118" s="2"/>
      <c r="G118" s="5" t="s">
        <v>367</v>
      </c>
      <c r="H118" s="5" t="s">
        <v>534</v>
      </c>
      <c r="J118" s="585"/>
      <c r="K118" s="590"/>
      <c r="L118" s="593"/>
      <c r="M118" s="588"/>
      <c r="N118" s="588"/>
      <c r="O118" s="588"/>
      <c r="P118" s="588"/>
      <c r="Q118" s="588"/>
      <c r="T118" s="1"/>
      <c r="U118" s="1"/>
      <c r="V118" s="1"/>
      <c r="W118" s="1"/>
      <c r="X118" s="1"/>
    </row>
    <row r="119" spans="5:24">
      <c r="E119" s="2"/>
      <c r="G119" s="5" t="s">
        <v>367</v>
      </c>
      <c r="H119" s="5" t="s">
        <v>535</v>
      </c>
      <c r="J119" s="585"/>
      <c r="K119" s="590"/>
      <c r="L119" s="593"/>
      <c r="M119" s="588"/>
      <c r="N119" s="588"/>
      <c r="O119" s="588"/>
      <c r="P119" s="588"/>
      <c r="Q119" s="588"/>
      <c r="T119" s="1"/>
      <c r="U119" s="1"/>
      <c r="V119" s="1"/>
      <c r="W119" s="1"/>
      <c r="X119" s="1"/>
    </row>
    <row r="120" spans="5:24">
      <c r="E120" s="2"/>
      <c r="G120" s="5" t="s">
        <v>367</v>
      </c>
      <c r="H120" s="5" t="s">
        <v>536</v>
      </c>
      <c r="J120" s="585"/>
      <c r="K120" s="590"/>
      <c r="L120" s="593"/>
      <c r="M120" s="588"/>
      <c r="N120" s="588"/>
      <c r="O120" s="588"/>
      <c r="P120" s="588"/>
      <c r="Q120" s="588"/>
      <c r="T120" s="1"/>
      <c r="U120" s="1"/>
      <c r="V120" s="1"/>
      <c r="W120" s="1"/>
      <c r="X120" s="1"/>
    </row>
    <row r="121" spans="5:24">
      <c r="E121" s="2"/>
      <c r="G121" s="5" t="s">
        <v>367</v>
      </c>
      <c r="H121" s="5" t="s">
        <v>537</v>
      </c>
      <c r="J121" s="585"/>
      <c r="K121" s="590"/>
      <c r="L121" s="593"/>
      <c r="M121" s="588"/>
      <c r="N121" s="588"/>
      <c r="O121" s="588"/>
      <c r="P121" s="588"/>
      <c r="Q121" s="588"/>
      <c r="T121" s="1"/>
      <c r="U121" s="1"/>
      <c r="V121" s="1"/>
      <c r="W121" s="1"/>
      <c r="X121" s="1"/>
    </row>
    <row r="122" spans="5:24">
      <c r="E122" s="2"/>
      <c r="G122" s="5" t="s">
        <v>367</v>
      </c>
      <c r="H122" s="5" t="s">
        <v>538</v>
      </c>
      <c r="J122" s="585"/>
      <c r="K122" s="590"/>
      <c r="L122" s="593"/>
      <c r="M122" s="588"/>
      <c r="N122" s="588"/>
      <c r="O122" s="588"/>
      <c r="P122" s="588"/>
      <c r="Q122" s="588"/>
      <c r="T122" s="1"/>
      <c r="U122" s="1"/>
      <c r="V122" s="1"/>
      <c r="W122" s="1"/>
      <c r="X122" s="1"/>
    </row>
    <row r="123" spans="5:24">
      <c r="E123" s="2"/>
      <c r="G123" s="5" t="s">
        <v>367</v>
      </c>
      <c r="H123" s="5" t="s">
        <v>539</v>
      </c>
      <c r="J123" s="585"/>
      <c r="K123" s="590"/>
      <c r="L123" s="593"/>
      <c r="M123" s="588"/>
      <c r="N123" s="588"/>
      <c r="O123" s="588"/>
      <c r="P123" s="588"/>
      <c r="Q123" s="588"/>
      <c r="T123" s="1"/>
      <c r="U123" s="1"/>
      <c r="V123" s="1"/>
      <c r="W123" s="1"/>
      <c r="X123" s="1"/>
    </row>
    <row r="124" spans="5:24">
      <c r="E124" s="2"/>
      <c r="G124" s="5" t="s">
        <v>367</v>
      </c>
      <c r="H124" s="5" t="s">
        <v>540</v>
      </c>
      <c r="J124" s="585"/>
      <c r="K124" s="590"/>
      <c r="L124" s="593"/>
      <c r="M124" s="588"/>
      <c r="N124" s="588"/>
      <c r="O124" s="588"/>
      <c r="P124" s="588"/>
      <c r="Q124" s="588"/>
      <c r="T124" s="1"/>
      <c r="U124" s="1"/>
      <c r="V124" s="1"/>
      <c r="W124" s="1"/>
      <c r="X124" s="1"/>
    </row>
    <row r="125" spans="5:24">
      <c r="E125" s="2"/>
      <c r="G125" s="5" t="s">
        <v>367</v>
      </c>
      <c r="H125" s="5" t="s">
        <v>541</v>
      </c>
      <c r="J125" s="585"/>
      <c r="K125" s="590"/>
      <c r="L125" s="593"/>
      <c r="M125" s="588"/>
      <c r="N125" s="588"/>
      <c r="O125" s="588"/>
      <c r="P125" s="588"/>
      <c r="Q125" s="588"/>
      <c r="T125" s="1"/>
      <c r="U125" s="1"/>
      <c r="V125" s="1"/>
      <c r="W125" s="1"/>
      <c r="X125" s="1"/>
    </row>
    <row r="126" spans="5:24">
      <c r="E126" s="2"/>
      <c r="G126" s="5" t="s">
        <v>367</v>
      </c>
      <c r="H126" s="5" t="s">
        <v>542</v>
      </c>
      <c r="J126" s="585"/>
      <c r="K126" s="590"/>
      <c r="L126" s="593"/>
      <c r="M126" s="588"/>
      <c r="N126" s="588"/>
      <c r="O126" s="588"/>
      <c r="P126" s="588"/>
      <c r="Q126" s="588"/>
      <c r="T126" s="1"/>
      <c r="U126" s="1"/>
      <c r="V126" s="1"/>
      <c r="W126" s="1"/>
      <c r="X126" s="1"/>
    </row>
    <row r="127" spans="5:24">
      <c r="E127" s="2"/>
      <c r="G127" s="5" t="s">
        <v>367</v>
      </c>
      <c r="H127" s="5" t="s">
        <v>543</v>
      </c>
      <c r="J127" s="585"/>
      <c r="K127" s="590"/>
      <c r="L127" s="593"/>
      <c r="M127" s="588"/>
      <c r="N127" s="588"/>
      <c r="O127" s="588"/>
      <c r="P127" s="588"/>
      <c r="Q127" s="588"/>
      <c r="T127" s="1"/>
      <c r="U127" s="1"/>
      <c r="V127" s="1"/>
      <c r="W127" s="1"/>
      <c r="X127" s="1"/>
    </row>
    <row r="128" spans="5:24">
      <c r="E128" s="2"/>
      <c r="G128" s="5" t="s">
        <v>367</v>
      </c>
      <c r="H128" s="5" t="s">
        <v>544</v>
      </c>
      <c r="J128" s="585"/>
      <c r="K128" s="590"/>
      <c r="L128" s="593"/>
      <c r="M128" s="588"/>
      <c r="N128" s="588"/>
      <c r="O128" s="588"/>
      <c r="P128" s="588"/>
      <c r="Q128" s="588"/>
      <c r="T128" s="1"/>
      <c r="U128" s="1"/>
      <c r="V128" s="1"/>
      <c r="W128" s="1"/>
      <c r="X128" s="1"/>
    </row>
    <row r="129" spans="5:24">
      <c r="E129" s="2"/>
      <c r="G129" s="5" t="s">
        <v>367</v>
      </c>
      <c r="H129" s="5" t="s">
        <v>545</v>
      </c>
      <c r="J129" s="585"/>
      <c r="K129" s="590"/>
      <c r="L129" s="593"/>
      <c r="M129" s="588"/>
      <c r="N129" s="588"/>
      <c r="O129" s="588"/>
      <c r="P129" s="588"/>
      <c r="Q129" s="588"/>
      <c r="T129" s="1"/>
      <c r="U129" s="1"/>
      <c r="V129" s="1"/>
      <c r="W129" s="1"/>
      <c r="X129" s="1"/>
    </row>
    <row r="130" spans="5:24">
      <c r="E130" s="2"/>
      <c r="G130" s="5" t="s">
        <v>367</v>
      </c>
      <c r="H130" s="5" t="s">
        <v>546</v>
      </c>
      <c r="J130" s="585"/>
      <c r="K130" s="590"/>
      <c r="L130" s="593"/>
      <c r="M130" s="588"/>
      <c r="N130" s="588"/>
      <c r="O130" s="588"/>
      <c r="P130" s="588"/>
      <c r="Q130" s="588"/>
      <c r="T130" s="1"/>
      <c r="U130" s="1"/>
      <c r="V130" s="1"/>
      <c r="W130" s="1"/>
      <c r="X130" s="1"/>
    </row>
    <row r="131" spans="5:24">
      <c r="E131" s="2"/>
      <c r="G131" s="5" t="s">
        <v>367</v>
      </c>
      <c r="H131" s="5" t="s">
        <v>547</v>
      </c>
      <c r="J131" s="585"/>
      <c r="K131" s="590"/>
      <c r="L131" s="593"/>
      <c r="M131" s="588"/>
      <c r="N131" s="588"/>
      <c r="O131" s="588"/>
      <c r="P131" s="588"/>
      <c r="Q131" s="588"/>
      <c r="T131" s="1"/>
      <c r="U131" s="1"/>
      <c r="V131" s="1"/>
      <c r="W131" s="1"/>
      <c r="X131" s="1"/>
    </row>
    <row r="132" spans="5:24">
      <c r="E132" s="2"/>
      <c r="G132" s="5" t="s">
        <v>367</v>
      </c>
      <c r="H132" s="5" t="s">
        <v>548</v>
      </c>
      <c r="J132" s="585"/>
      <c r="K132" s="590"/>
      <c r="L132" s="593"/>
      <c r="M132" s="588"/>
      <c r="N132" s="588"/>
      <c r="O132" s="588"/>
      <c r="P132" s="588"/>
      <c r="Q132" s="588"/>
      <c r="T132" s="1"/>
      <c r="U132" s="1"/>
      <c r="V132" s="1"/>
      <c r="W132" s="1"/>
      <c r="X132" s="1"/>
    </row>
    <row r="133" spans="5:24">
      <c r="E133" s="2"/>
      <c r="G133" s="5" t="s">
        <v>367</v>
      </c>
      <c r="H133" s="5" t="s">
        <v>549</v>
      </c>
      <c r="J133" s="585"/>
      <c r="K133" s="590"/>
      <c r="L133" s="593"/>
      <c r="M133" s="588"/>
      <c r="N133" s="588"/>
      <c r="O133" s="588"/>
      <c r="P133" s="588"/>
      <c r="Q133" s="588"/>
      <c r="T133" s="1"/>
      <c r="U133" s="1"/>
      <c r="V133" s="1"/>
      <c r="W133" s="1"/>
      <c r="X133" s="1"/>
    </row>
    <row r="134" spans="5:24">
      <c r="E134" s="2"/>
      <c r="G134" s="5" t="s">
        <v>367</v>
      </c>
      <c r="H134" s="5" t="s">
        <v>550</v>
      </c>
      <c r="J134" s="585"/>
      <c r="K134" s="590"/>
      <c r="L134" s="593"/>
      <c r="M134" s="588"/>
      <c r="N134" s="588"/>
      <c r="O134" s="588"/>
      <c r="P134" s="588"/>
      <c r="Q134" s="588"/>
      <c r="T134" s="1"/>
      <c r="U134" s="1"/>
      <c r="V134" s="1"/>
      <c r="W134" s="1"/>
      <c r="X134" s="1"/>
    </row>
    <row r="135" spans="5:24">
      <c r="E135" s="2"/>
      <c r="G135" s="5" t="s">
        <v>367</v>
      </c>
      <c r="H135" s="5" t="s">
        <v>551</v>
      </c>
      <c r="J135" s="585"/>
      <c r="K135" s="590"/>
      <c r="L135" s="593"/>
      <c r="M135" s="588"/>
      <c r="N135" s="588"/>
      <c r="O135" s="588"/>
      <c r="P135" s="588"/>
      <c r="Q135" s="588"/>
      <c r="T135" s="1"/>
      <c r="U135" s="1"/>
      <c r="V135" s="1"/>
      <c r="W135" s="1"/>
      <c r="X135" s="1"/>
    </row>
    <row r="136" spans="5:24">
      <c r="E136" s="2"/>
      <c r="G136" s="5" t="s">
        <v>367</v>
      </c>
      <c r="H136" s="5" t="s">
        <v>552</v>
      </c>
      <c r="J136" s="585"/>
      <c r="K136" s="590"/>
      <c r="L136" s="593"/>
      <c r="M136" s="588"/>
      <c r="N136" s="588"/>
      <c r="O136" s="588"/>
      <c r="P136" s="588"/>
      <c r="Q136" s="588"/>
      <c r="T136" s="1"/>
      <c r="U136" s="1"/>
      <c r="V136" s="1"/>
      <c r="W136" s="1"/>
      <c r="X136" s="1"/>
    </row>
    <row r="137" spans="5:24">
      <c r="E137" s="2"/>
      <c r="G137" s="5" t="s">
        <v>367</v>
      </c>
      <c r="H137" s="5" t="s">
        <v>553</v>
      </c>
      <c r="J137" s="585"/>
      <c r="K137" s="590"/>
      <c r="L137" s="593"/>
      <c r="M137" s="588"/>
      <c r="N137" s="588"/>
      <c r="O137" s="588"/>
      <c r="P137" s="588"/>
      <c r="Q137" s="588"/>
      <c r="T137" s="1"/>
      <c r="U137" s="1"/>
      <c r="V137" s="1"/>
      <c r="W137" s="1"/>
      <c r="X137" s="1"/>
    </row>
    <row r="138" spans="5:24">
      <c r="E138" s="2"/>
      <c r="G138" s="5" t="s">
        <v>367</v>
      </c>
      <c r="H138" s="5" t="s">
        <v>554</v>
      </c>
      <c r="J138" s="585"/>
      <c r="K138" s="590"/>
      <c r="L138" s="593"/>
      <c r="M138" s="588"/>
      <c r="N138" s="588"/>
      <c r="O138" s="588"/>
      <c r="P138" s="588"/>
      <c r="Q138" s="588"/>
      <c r="T138" s="1"/>
      <c r="U138" s="1"/>
      <c r="V138" s="1"/>
      <c r="W138" s="1"/>
      <c r="X138" s="1"/>
    </row>
    <row r="139" spans="5:24">
      <c r="E139" s="2"/>
      <c r="G139" s="5" t="s">
        <v>367</v>
      </c>
      <c r="H139" s="5" t="s">
        <v>555</v>
      </c>
      <c r="J139" s="585"/>
      <c r="K139" s="590"/>
      <c r="L139" s="593"/>
      <c r="M139" s="588"/>
      <c r="N139" s="588"/>
      <c r="O139" s="588"/>
      <c r="P139" s="588"/>
      <c r="Q139" s="588"/>
      <c r="T139" s="1"/>
      <c r="U139" s="1"/>
      <c r="V139" s="1"/>
      <c r="W139" s="1"/>
      <c r="X139" s="1"/>
    </row>
    <row r="140" spans="5:24">
      <c r="E140" s="2"/>
      <c r="G140" s="5" t="s">
        <v>367</v>
      </c>
      <c r="H140" s="5" t="s">
        <v>556</v>
      </c>
      <c r="J140" s="585"/>
      <c r="K140" s="590"/>
      <c r="L140" s="593"/>
      <c r="M140" s="588"/>
      <c r="N140" s="588"/>
      <c r="O140" s="588"/>
      <c r="P140" s="588"/>
      <c r="Q140" s="588"/>
      <c r="T140" s="1"/>
      <c r="U140" s="1"/>
      <c r="V140" s="1"/>
      <c r="W140" s="1"/>
      <c r="X140" s="1"/>
    </row>
    <row r="141" spans="5:24">
      <c r="E141" s="2"/>
      <c r="G141" s="5" t="s">
        <v>367</v>
      </c>
      <c r="H141" s="5" t="s">
        <v>557</v>
      </c>
      <c r="J141" s="585"/>
      <c r="K141" s="590"/>
      <c r="L141" s="593"/>
      <c r="M141" s="588"/>
      <c r="N141" s="588"/>
      <c r="O141" s="588"/>
      <c r="P141" s="588"/>
      <c r="Q141" s="588"/>
      <c r="T141" s="1"/>
      <c r="U141" s="1"/>
      <c r="V141" s="1"/>
      <c r="W141" s="1"/>
      <c r="X141" s="1"/>
    </row>
    <row r="142" spans="5:24">
      <c r="E142" s="2"/>
      <c r="G142" s="5" t="s">
        <v>367</v>
      </c>
      <c r="H142" s="5" t="s">
        <v>558</v>
      </c>
      <c r="J142" s="585"/>
      <c r="K142" s="590"/>
      <c r="L142" s="593"/>
      <c r="M142" s="588"/>
      <c r="N142" s="588"/>
      <c r="O142" s="588"/>
      <c r="P142" s="588"/>
      <c r="Q142" s="588"/>
      <c r="T142" s="1"/>
      <c r="U142" s="1"/>
      <c r="V142" s="1"/>
      <c r="W142" s="1"/>
      <c r="X142" s="1"/>
    </row>
    <row r="143" spans="5:24">
      <c r="E143" s="2"/>
      <c r="G143" s="5" t="s">
        <v>367</v>
      </c>
      <c r="H143" s="5" t="s">
        <v>559</v>
      </c>
      <c r="J143" s="585"/>
      <c r="K143" s="590"/>
      <c r="L143" s="593"/>
      <c r="M143" s="588"/>
      <c r="N143" s="588"/>
      <c r="O143" s="588"/>
      <c r="P143" s="588"/>
      <c r="Q143" s="588"/>
      <c r="T143" s="1"/>
      <c r="U143" s="1"/>
      <c r="V143" s="1"/>
      <c r="W143" s="1"/>
      <c r="X143" s="1"/>
    </row>
    <row r="144" spans="5:24">
      <c r="E144" s="2"/>
      <c r="G144" s="5" t="s">
        <v>367</v>
      </c>
      <c r="H144" s="5" t="s">
        <v>560</v>
      </c>
      <c r="J144" s="585"/>
      <c r="K144" s="590"/>
      <c r="L144" s="593"/>
      <c r="M144" s="588"/>
      <c r="N144" s="588"/>
      <c r="O144" s="588"/>
      <c r="P144" s="588"/>
      <c r="Q144" s="588"/>
      <c r="T144" s="1"/>
      <c r="U144" s="1"/>
      <c r="V144" s="1"/>
      <c r="W144" s="1"/>
      <c r="X144" s="1"/>
    </row>
    <row r="145" spans="5:24">
      <c r="E145" s="2"/>
      <c r="G145" s="5" t="s">
        <v>367</v>
      </c>
      <c r="H145" s="5" t="s">
        <v>561</v>
      </c>
      <c r="J145" s="585"/>
      <c r="K145" s="590"/>
      <c r="L145" s="593"/>
      <c r="M145" s="588"/>
      <c r="N145" s="588"/>
      <c r="O145" s="588"/>
      <c r="P145" s="588"/>
      <c r="Q145" s="588"/>
      <c r="T145" s="1"/>
      <c r="U145" s="1"/>
      <c r="V145" s="1"/>
      <c r="W145" s="1"/>
      <c r="X145" s="1"/>
    </row>
    <row r="146" spans="5:24">
      <c r="E146" s="2"/>
      <c r="G146" s="5" t="s">
        <v>367</v>
      </c>
      <c r="H146" s="5" t="s">
        <v>562</v>
      </c>
      <c r="J146" s="585"/>
      <c r="K146" s="590"/>
      <c r="L146" s="593"/>
      <c r="M146" s="588"/>
      <c r="N146" s="588"/>
      <c r="O146" s="588"/>
      <c r="P146" s="588"/>
      <c r="Q146" s="588"/>
      <c r="T146" s="1"/>
      <c r="U146" s="1"/>
      <c r="V146" s="1"/>
      <c r="W146" s="1"/>
      <c r="X146" s="1"/>
    </row>
    <row r="147" spans="5:24">
      <c r="E147" s="2"/>
      <c r="G147" s="5" t="s">
        <v>367</v>
      </c>
      <c r="H147" s="5" t="s">
        <v>563</v>
      </c>
      <c r="J147" s="585"/>
      <c r="K147" s="590"/>
      <c r="L147" s="593"/>
      <c r="M147" s="588"/>
      <c r="N147" s="588"/>
      <c r="O147" s="588"/>
      <c r="P147" s="588"/>
      <c r="Q147" s="588"/>
      <c r="T147" s="1"/>
      <c r="U147" s="1"/>
      <c r="V147" s="1"/>
      <c r="W147" s="1"/>
      <c r="X147" s="1"/>
    </row>
    <row r="148" spans="5:24">
      <c r="E148" s="2"/>
      <c r="G148" s="5" t="s">
        <v>367</v>
      </c>
      <c r="H148" s="5" t="s">
        <v>564</v>
      </c>
      <c r="J148" s="585"/>
      <c r="K148" s="590"/>
      <c r="L148" s="593"/>
      <c r="M148" s="588"/>
      <c r="N148" s="588"/>
      <c r="O148" s="588"/>
      <c r="P148" s="588"/>
      <c r="Q148" s="588"/>
      <c r="T148" s="1"/>
      <c r="U148" s="1"/>
      <c r="V148" s="1"/>
      <c r="W148" s="1"/>
      <c r="X148" s="1"/>
    </row>
    <row r="149" spans="5:24">
      <c r="E149" s="2"/>
      <c r="G149" s="5" t="s">
        <v>367</v>
      </c>
      <c r="H149" s="5" t="s">
        <v>565</v>
      </c>
      <c r="J149" s="585"/>
      <c r="K149" s="590"/>
      <c r="L149" s="593"/>
      <c r="M149" s="588"/>
      <c r="N149" s="588"/>
      <c r="O149" s="588"/>
      <c r="P149" s="588"/>
      <c r="Q149" s="588"/>
      <c r="T149" s="1"/>
      <c r="U149" s="1"/>
      <c r="V149" s="1"/>
      <c r="W149" s="1"/>
      <c r="X149" s="1"/>
    </row>
    <row r="150" spans="5:24">
      <c r="E150" s="2"/>
      <c r="G150" s="5" t="s">
        <v>367</v>
      </c>
      <c r="H150" s="5" t="s">
        <v>566</v>
      </c>
      <c r="J150" s="585"/>
      <c r="K150" s="590"/>
      <c r="L150" s="593"/>
      <c r="M150" s="588"/>
      <c r="N150" s="588"/>
      <c r="O150" s="588"/>
      <c r="P150" s="588"/>
      <c r="Q150" s="588"/>
      <c r="T150" s="1"/>
      <c r="U150" s="1"/>
      <c r="V150" s="1"/>
      <c r="W150" s="1"/>
      <c r="X150" s="1"/>
    </row>
    <row r="151" spans="5:24">
      <c r="E151" s="2"/>
      <c r="G151" s="5" t="s">
        <v>367</v>
      </c>
      <c r="H151" s="5" t="s">
        <v>567</v>
      </c>
      <c r="J151" s="585"/>
      <c r="K151" s="590"/>
      <c r="L151" s="593"/>
      <c r="M151" s="588"/>
      <c r="N151" s="588"/>
      <c r="O151" s="588"/>
      <c r="P151" s="588"/>
      <c r="Q151" s="588"/>
      <c r="T151" s="1"/>
      <c r="U151" s="1"/>
      <c r="V151" s="1"/>
      <c r="W151" s="1"/>
      <c r="X151" s="1"/>
    </row>
    <row r="152" spans="5:24">
      <c r="E152" s="2"/>
      <c r="G152" s="5" t="s">
        <v>367</v>
      </c>
      <c r="H152" s="5" t="s">
        <v>568</v>
      </c>
      <c r="J152" s="585"/>
      <c r="K152" s="590"/>
      <c r="L152" s="593"/>
      <c r="M152" s="588"/>
      <c r="N152" s="588"/>
      <c r="O152" s="588"/>
      <c r="P152" s="588"/>
      <c r="Q152" s="588"/>
      <c r="T152" s="1"/>
      <c r="U152" s="1"/>
      <c r="V152" s="1"/>
      <c r="W152" s="1"/>
      <c r="X152" s="1"/>
    </row>
    <row r="153" spans="5:24">
      <c r="E153" s="2"/>
      <c r="G153" s="5" t="s">
        <v>367</v>
      </c>
      <c r="H153" s="5" t="s">
        <v>569</v>
      </c>
      <c r="J153" s="585"/>
      <c r="K153" s="590"/>
      <c r="L153" s="593"/>
      <c r="M153" s="588"/>
      <c r="N153" s="588"/>
      <c r="O153" s="588"/>
      <c r="P153" s="588"/>
      <c r="Q153" s="588"/>
      <c r="T153" s="1"/>
      <c r="U153" s="1"/>
      <c r="V153" s="1"/>
      <c r="W153" s="1"/>
      <c r="X153" s="1"/>
    </row>
    <row r="154" spans="5:24">
      <c r="E154" s="2"/>
      <c r="G154" s="5" t="s">
        <v>367</v>
      </c>
      <c r="H154" s="5" t="s">
        <v>570</v>
      </c>
      <c r="J154" s="585"/>
      <c r="K154" s="590"/>
      <c r="L154" s="593"/>
      <c r="M154" s="588"/>
      <c r="N154" s="588"/>
      <c r="O154" s="588"/>
      <c r="P154" s="588"/>
      <c r="Q154" s="588"/>
      <c r="T154" s="1"/>
      <c r="U154" s="1"/>
      <c r="V154" s="1"/>
      <c r="W154" s="1"/>
      <c r="X154" s="1"/>
    </row>
    <row r="155" spans="5:24">
      <c r="E155" s="2"/>
      <c r="G155" s="5" t="s">
        <v>367</v>
      </c>
      <c r="H155" s="5" t="s">
        <v>571</v>
      </c>
      <c r="J155" s="585"/>
      <c r="K155" s="590"/>
      <c r="L155" s="593"/>
      <c r="M155" s="588"/>
      <c r="N155" s="588"/>
      <c r="O155" s="588"/>
      <c r="P155" s="588"/>
      <c r="Q155" s="588"/>
      <c r="T155" s="1"/>
      <c r="U155" s="1"/>
      <c r="V155" s="1"/>
      <c r="W155" s="1"/>
      <c r="X155" s="1"/>
    </row>
    <row r="156" spans="5:24">
      <c r="E156" s="2"/>
      <c r="G156" s="5" t="s">
        <v>367</v>
      </c>
      <c r="H156" s="5" t="s">
        <v>572</v>
      </c>
      <c r="J156" s="585"/>
      <c r="K156" s="590"/>
      <c r="L156" s="593"/>
      <c r="M156" s="588"/>
      <c r="N156" s="588"/>
      <c r="O156" s="588"/>
      <c r="P156" s="588"/>
      <c r="Q156" s="588"/>
      <c r="T156" s="1"/>
      <c r="U156" s="1"/>
      <c r="V156" s="1"/>
      <c r="W156" s="1"/>
      <c r="X156" s="1"/>
    </row>
    <row r="157" spans="5:24">
      <c r="E157" s="2"/>
      <c r="G157" s="5" t="s">
        <v>367</v>
      </c>
      <c r="H157" s="5" t="s">
        <v>573</v>
      </c>
      <c r="J157" s="585"/>
      <c r="K157" s="590"/>
      <c r="L157" s="593"/>
      <c r="M157" s="588"/>
      <c r="N157" s="588"/>
      <c r="O157" s="588"/>
      <c r="P157" s="588"/>
      <c r="Q157" s="588"/>
      <c r="T157" s="1"/>
      <c r="U157" s="1"/>
      <c r="V157" s="1"/>
      <c r="W157" s="1"/>
      <c r="X157" s="1"/>
    </row>
    <row r="158" spans="5:24">
      <c r="E158" s="2"/>
      <c r="G158" s="5" t="s">
        <v>367</v>
      </c>
      <c r="H158" s="5" t="s">
        <v>574</v>
      </c>
      <c r="J158" s="585"/>
      <c r="K158" s="590"/>
      <c r="L158" s="593"/>
      <c r="M158" s="588"/>
      <c r="N158" s="588"/>
      <c r="O158" s="588"/>
      <c r="P158" s="588"/>
      <c r="Q158" s="588"/>
      <c r="T158" s="1"/>
      <c r="U158" s="1"/>
      <c r="V158" s="1"/>
      <c r="W158" s="1"/>
      <c r="X158" s="1"/>
    </row>
    <row r="159" spans="5:24">
      <c r="E159" s="2"/>
      <c r="G159" s="5" t="s">
        <v>367</v>
      </c>
      <c r="H159" s="5" t="s">
        <v>575</v>
      </c>
      <c r="J159" s="585"/>
      <c r="K159" s="590"/>
      <c r="L159" s="593"/>
      <c r="M159" s="588"/>
      <c r="N159" s="588"/>
      <c r="O159" s="588"/>
      <c r="P159" s="588"/>
      <c r="Q159" s="588"/>
      <c r="T159" s="1"/>
      <c r="U159" s="1"/>
      <c r="V159" s="1"/>
      <c r="W159" s="1"/>
      <c r="X159" s="1"/>
    </row>
    <row r="160" spans="5:24">
      <c r="E160" s="2"/>
      <c r="G160" s="5" t="s">
        <v>367</v>
      </c>
      <c r="H160" s="5" t="s">
        <v>576</v>
      </c>
      <c r="J160" s="585"/>
      <c r="K160" s="590"/>
      <c r="L160" s="593"/>
      <c r="M160" s="588"/>
      <c r="N160" s="588"/>
      <c r="O160" s="588"/>
      <c r="P160" s="588"/>
      <c r="Q160" s="588"/>
      <c r="T160" s="1"/>
      <c r="U160" s="1"/>
      <c r="V160" s="1"/>
      <c r="W160" s="1"/>
      <c r="X160" s="1"/>
    </row>
    <row r="161" spans="5:24">
      <c r="E161" s="2"/>
      <c r="G161" s="5" t="s">
        <v>367</v>
      </c>
      <c r="H161" s="5" t="s">
        <v>577</v>
      </c>
      <c r="J161" s="585"/>
      <c r="K161" s="590"/>
      <c r="L161" s="593"/>
      <c r="M161" s="588"/>
      <c r="N161" s="588"/>
      <c r="O161" s="588"/>
      <c r="P161" s="588"/>
      <c r="Q161" s="588"/>
      <c r="T161" s="1"/>
      <c r="U161" s="1"/>
      <c r="V161" s="1"/>
      <c r="W161" s="1"/>
      <c r="X161" s="1"/>
    </row>
    <row r="162" spans="5:24">
      <c r="E162" s="2"/>
      <c r="G162" s="5" t="s">
        <v>367</v>
      </c>
      <c r="H162" s="5" t="s">
        <v>578</v>
      </c>
      <c r="J162" s="585"/>
      <c r="K162" s="590"/>
      <c r="L162" s="593"/>
      <c r="M162" s="588"/>
      <c r="N162" s="588"/>
      <c r="O162" s="588"/>
      <c r="P162" s="588"/>
      <c r="Q162" s="588"/>
      <c r="T162" s="1"/>
      <c r="U162" s="1"/>
      <c r="V162" s="1"/>
      <c r="W162" s="1"/>
      <c r="X162" s="1"/>
    </row>
    <row r="163" spans="5:24">
      <c r="E163" s="2"/>
      <c r="G163" s="5" t="s">
        <v>367</v>
      </c>
      <c r="H163" s="5" t="s">
        <v>579</v>
      </c>
      <c r="J163" s="585"/>
      <c r="K163" s="590"/>
      <c r="L163" s="593"/>
      <c r="M163" s="588"/>
      <c r="N163" s="588"/>
      <c r="O163" s="588"/>
      <c r="P163" s="588"/>
      <c r="Q163" s="588"/>
      <c r="T163" s="1"/>
      <c r="U163" s="1"/>
      <c r="V163" s="1"/>
      <c r="W163" s="1"/>
      <c r="X163" s="1"/>
    </row>
    <row r="164" spans="5:24">
      <c r="E164" s="2"/>
      <c r="G164" s="5" t="s">
        <v>367</v>
      </c>
      <c r="H164" s="5" t="s">
        <v>580</v>
      </c>
      <c r="J164" s="585"/>
      <c r="K164" s="590"/>
      <c r="L164" s="593"/>
      <c r="M164" s="588"/>
      <c r="N164" s="588"/>
      <c r="O164" s="588"/>
      <c r="P164" s="588"/>
      <c r="Q164" s="588"/>
      <c r="T164" s="1"/>
      <c r="U164" s="1"/>
      <c r="V164" s="1"/>
      <c r="W164" s="1"/>
      <c r="X164" s="1"/>
    </row>
    <row r="165" spans="5:24">
      <c r="E165" s="2"/>
      <c r="G165" s="5" t="s">
        <v>367</v>
      </c>
      <c r="H165" s="5" t="s">
        <v>581</v>
      </c>
      <c r="J165" s="585"/>
      <c r="K165" s="590"/>
      <c r="L165" s="593"/>
      <c r="M165" s="588"/>
      <c r="N165" s="588"/>
      <c r="O165" s="588"/>
      <c r="P165" s="588"/>
      <c r="Q165" s="588"/>
      <c r="T165" s="1"/>
      <c r="U165" s="1"/>
      <c r="V165" s="1"/>
      <c r="W165" s="1"/>
      <c r="X165" s="1"/>
    </row>
    <row r="166" spans="5:24">
      <c r="E166" s="2"/>
      <c r="G166" s="5" t="s">
        <v>367</v>
      </c>
      <c r="H166" s="5" t="s">
        <v>582</v>
      </c>
      <c r="J166" s="585"/>
      <c r="K166" s="590"/>
      <c r="L166" s="593"/>
      <c r="M166" s="588"/>
      <c r="N166" s="588"/>
      <c r="O166" s="588"/>
      <c r="P166" s="588"/>
      <c r="Q166" s="588"/>
      <c r="T166" s="1"/>
      <c r="U166" s="1"/>
      <c r="V166" s="1"/>
      <c r="W166" s="1"/>
      <c r="X166" s="1"/>
    </row>
    <row r="167" spans="5:24">
      <c r="E167" s="2"/>
      <c r="G167" s="5" t="s">
        <v>367</v>
      </c>
      <c r="H167" s="5" t="s">
        <v>583</v>
      </c>
      <c r="J167" s="585"/>
      <c r="K167" s="590"/>
      <c r="L167" s="593"/>
      <c r="M167" s="588"/>
      <c r="N167" s="588"/>
      <c r="O167" s="588"/>
      <c r="P167" s="588"/>
      <c r="Q167" s="588"/>
      <c r="T167" s="1"/>
      <c r="U167" s="1"/>
      <c r="V167" s="1"/>
      <c r="W167" s="1"/>
      <c r="X167" s="1"/>
    </row>
    <row r="168" spans="5:24">
      <c r="E168" s="2"/>
      <c r="G168" s="5" t="s">
        <v>367</v>
      </c>
      <c r="H168" s="5" t="s">
        <v>584</v>
      </c>
      <c r="J168" s="585"/>
      <c r="K168" s="590"/>
      <c r="L168" s="593"/>
      <c r="M168" s="588"/>
      <c r="N168" s="588"/>
      <c r="O168" s="588"/>
      <c r="P168" s="588"/>
      <c r="Q168" s="588"/>
      <c r="T168" s="1"/>
      <c r="U168" s="1"/>
      <c r="V168" s="1"/>
      <c r="W168" s="1"/>
      <c r="X168" s="1"/>
    </row>
    <row r="169" spans="5:24">
      <c r="E169" s="2"/>
      <c r="G169" s="5" t="s">
        <v>367</v>
      </c>
      <c r="H169" s="5" t="s">
        <v>585</v>
      </c>
      <c r="J169" s="585"/>
      <c r="K169" s="590"/>
      <c r="L169" s="593"/>
      <c r="M169" s="588"/>
      <c r="N169" s="588"/>
      <c r="O169" s="588"/>
      <c r="P169" s="588"/>
      <c r="Q169" s="588"/>
      <c r="T169" s="1"/>
      <c r="U169" s="1"/>
      <c r="V169" s="1"/>
      <c r="W169" s="1"/>
      <c r="X169" s="1"/>
    </row>
    <row r="170" spans="5:24">
      <c r="E170" s="2"/>
      <c r="G170" s="5" t="s">
        <v>367</v>
      </c>
      <c r="H170" s="5" t="s">
        <v>586</v>
      </c>
      <c r="J170" s="585"/>
      <c r="K170" s="590"/>
      <c r="L170" s="593"/>
      <c r="M170" s="588"/>
      <c r="N170" s="588"/>
      <c r="O170" s="588"/>
      <c r="P170" s="588"/>
      <c r="Q170" s="588"/>
      <c r="T170" s="1"/>
      <c r="U170" s="1"/>
      <c r="V170" s="1"/>
      <c r="W170" s="1"/>
      <c r="X170" s="1"/>
    </row>
    <row r="171" spans="5:24">
      <c r="E171" s="2"/>
      <c r="G171" s="5" t="s">
        <v>367</v>
      </c>
      <c r="H171" s="5" t="s">
        <v>587</v>
      </c>
      <c r="J171" s="585"/>
      <c r="K171" s="590"/>
      <c r="L171" s="593"/>
      <c r="M171" s="588"/>
      <c r="N171" s="588"/>
      <c r="O171" s="588"/>
      <c r="P171" s="588"/>
      <c r="Q171" s="588"/>
      <c r="T171" s="1"/>
      <c r="U171" s="1"/>
      <c r="V171" s="1"/>
      <c r="W171" s="1"/>
      <c r="X171" s="1"/>
    </row>
    <row r="172" spans="5:24">
      <c r="E172" s="2"/>
      <c r="G172" s="5" t="s">
        <v>367</v>
      </c>
      <c r="H172" s="5" t="s">
        <v>588</v>
      </c>
      <c r="J172" s="585"/>
      <c r="K172" s="590"/>
      <c r="L172" s="593"/>
      <c r="M172" s="588"/>
      <c r="N172" s="588"/>
      <c r="O172" s="588"/>
      <c r="P172" s="588"/>
      <c r="Q172" s="588"/>
      <c r="T172" s="1"/>
      <c r="U172" s="1"/>
      <c r="V172" s="1"/>
      <c r="W172" s="1"/>
      <c r="X172" s="1"/>
    </row>
    <row r="173" spans="5:24">
      <c r="E173" s="2"/>
      <c r="G173" s="5" t="s">
        <v>367</v>
      </c>
      <c r="H173" s="5" t="s">
        <v>589</v>
      </c>
      <c r="J173" s="585"/>
      <c r="K173" s="590"/>
      <c r="L173" s="593"/>
      <c r="M173" s="588"/>
      <c r="N173" s="588"/>
      <c r="O173" s="588"/>
      <c r="P173" s="588"/>
      <c r="Q173" s="588"/>
      <c r="T173" s="1"/>
      <c r="U173" s="1"/>
      <c r="V173" s="1"/>
      <c r="W173" s="1"/>
      <c r="X173" s="1"/>
    </row>
    <row r="174" spans="5:24">
      <c r="E174" s="2"/>
      <c r="G174" s="5" t="s">
        <v>367</v>
      </c>
      <c r="H174" s="5" t="s">
        <v>590</v>
      </c>
      <c r="J174" s="585"/>
      <c r="K174" s="590"/>
      <c r="L174" s="593"/>
      <c r="M174" s="588"/>
      <c r="N174" s="588"/>
      <c r="O174" s="588"/>
      <c r="P174" s="588"/>
      <c r="Q174" s="588"/>
      <c r="T174" s="1"/>
      <c r="U174" s="1"/>
      <c r="V174" s="1"/>
      <c r="W174" s="1"/>
      <c r="X174" s="1"/>
    </row>
    <row r="175" spans="5:24">
      <c r="E175" s="2"/>
      <c r="G175" s="5" t="s">
        <v>367</v>
      </c>
      <c r="H175" s="5" t="s">
        <v>591</v>
      </c>
      <c r="J175" s="585"/>
      <c r="K175" s="590"/>
      <c r="L175" s="593"/>
      <c r="M175" s="588"/>
      <c r="N175" s="588"/>
      <c r="O175" s="588"/>
      <c r="P175" s="588"/>
      <c r="Q175" s="588"/>
      <c r="T175" s="1"/>
      <c r="U175" s="1"/>
      <c r="V175" s="1"/>
      <c r="W175" s="1"/>
      <c r="X175" s="1"/>
    </row>
    <row r="176" spans="5:24">
      <c r="E176" s="2"/>
      <c r="G176" s="5" t="s">
        <v>367</v>
      </c>
      <c r="H176" s="5" t="s">
        <v>592</v>
      </c>
      <c r="J176" s="585"/>
      <c r="K176" s="590"/>
      <c r="L176" s="593"/>
      <c r="M176" s="588"/>
      <c r="N176" s="588"/>
      <c r="O176" s="588"/>
      <c r="P176" s="588"/>
      <c r="Q176" s="588"/>
      <c r="T176" s="1"/>
      <c r="U176" s="1"/>
      <c r="V176" s="1"/>
      <c r="W176" s="1"/>
      <c r="X176" s="1"/>
    </row>
    <row r="177" spans="5:24">
      <c r="E177" s="2"/>
      <c r="G177" s="5" t="s">
        <v>367</v>
      </c>
      <c r="H177" s="5" t="s">
        <v>593</v>
      </c>
      <c r="J177" s="585"/>
      <c r="K177" s="590"/>
      <c r="L177" s="593"/>
      <c r="M177" s="588"/>
      <c r="N177" s="588"/>
      <c r="O177" s="588"/>
      <c r="P177" s="588"/>
      <c r="Q177" s="588"/>
      <c r="T177" s="1"/>
      <c r="U177" s="1"/>
      <c r="V177" s="1"/>
      <c r="W177" s="1"/>
      <c r="X177" s="1"/>
    </row>
    <row r="178" spans="5:24">
      <c r="E178" s="2"/>
      <c r="G178" s="5" t="s">
        <v>367</v>
      </c>
      <c r="H178" s="5" t="s">
        <v>594</v>
      </c>
      <c r="J178" s="585"/>
      <c r="K178" s="590"/>
      <c r="L178" s="593"/>
      <c r="M178" s="588"/>
      <c r="N178" s="588"/>
      <c r="O178" s="588"/>
      <c r="P178" s="588"/>
      <c r="Q178" s="588"/>
      <c r="T178" s="1"/>
      <c r="U178" s="1"/>
      <c r="V178" s="1"/>
      <c r="W178" s="1"/>
      <c r="X178" s="1"/>
    </row>
    <row r="179" spans="5:24">
      <c r="E179" s="2"/>
      <c r="G179" s="5" t="s">
        <v>367</v>
      </c>
      <c r="H179" s="5" t="s">
        <v>595</v>
      </c>
      <c r="J179" s="585"/>
      <c r="K179" s="590"/>
      <c r="L179" s="593"/>
      <c r="M179" s="588"/>
      <c r="N179" s="588"/>
      <c r="O179" s="588"/>
      <c r="P179" s="588"/>
      <c r="Q179" s="588"/>
      <c r="T179" s="1"/>
      <c r="U179" s="1"/>
      <c r="V179" s="1"/>
      <c r="W179" s="1"/>
      <c r="X179" s="1"/>
    </row>
    <row r="180" spans="5:24">
      <c r="E180" s="2"/>
      <c r="G180" s="5" t="s">
        <v>367</v>
      </c>
      <c r="H180" s="5" t="s">
        <v>596</v>
      </c>
      <c r="J180" s="585"/>
      <c r="K180" s="590"/>
      <c r="L180" s="593"/>
      <c r="M180" s="588"/>
      <c r="N180" s="588"/>
      <c r="O180" s="588"/>
      <c r="P180" s="588"/>
      <c r="Q180" s="588"/>
      <c r="T180" s="1"/>
      <c r="U180" s="1"/>
      <c r="V180" s="1"/>
      <c r="W180" s="1"/>
      <c r="X180" s="1"/>
    </row>
    <row r="181" spans="5:24">
      <c r="E181" s="2"/>
      <c r="G181" s="5" t="s">
        <v>367</v>
      </c>
      <c r="H181" s="5" t="s">
        <v>597</v>
      </c>
      <c r="J181" s="585"/>
      <c r="K181" s="590"/>
      <c r="L181" s="593"/>
      <c r="M181" s="588"/>
      <c r="N181" s="588"/>
      <c r="O181" s="588"/>
      <c r="P181" s="588"/>
      <c r="Q181" s="588"/>
      <c r="T181" s="1"/>
      <c r="U181" s="1"/>
      <c r="V181" s="1"/>
      <c r="W181" s="1"/>
      <c r="X181" s="1"/>
    </row>
    <row r="182" spans="5:24">
      <c r="E182" s="2"/>
      <c r="G182" s="5" t="s">
        <v>367</v>
      </c>
      <c r="H182" s="5" t="s">
        <v>598</v>
      </c>
      <c r="J182" s="585"/>
      <c r="K182" s="590"/>
      <c r="L182" s="593"/>
      <c r="M182" s="588"/>
      <c r="N182" s="588"/>
      <c r="O182" s="588"/>
      <c r="P182" s="588"/>
      <c r="Q182" s="588"/>
      <c r="T182" s="1"/>
      <c r="U182" s="1"/>
      <c r="V182" s="1"/>
      <c r="W182" s="1"/>
      <c r="X182" s="1"/>
    </row>
    <row r="183" spans="5:24">
      <c r="E183" s="2"/>
      <c r="G183" s="5" t="s">
        <v>367</v>
      </c>
      <c r="H183" s="5" t="s">
        <v>599</v>
      </c>
      <c r="J183" s="585"/>
      <c r="K183" s="590"/>
      <c r="L183" s="593"/>
      <c r="M183" s="588"/>
      <c r="N183" s="588"/>
      <c r="O183" s="588"/>
      <c r="P183" s="588"/>
      <c r="Q183" s="588"/>
      <c r="T183" s="1"/>
      <c r="U183" s="1"/>
      <c r="V183" s="1"/>
      <c r="W183" s="1"/>
      <c r="X183" s="1"/>
    </row>
    <row r="184" spans="5:24">
      <c r="E184" s="2"/>
      <c r="G184" s="5" t="s">
        <v>367</v>
      </c>
      <c r="H184" s="5" t="s">
        <v>600</v>
      </c>
      <c r="J184" s="585"/>
      <c r="K184" s="590"/>
      <c r="L184" s="593"/>
      <c r="M184" s="588"/>
      <c r="N184" s="588"/>
      <c r="O184" s="588"/>
      <c r="P184" s="588"/>
      <c r="Q184" s="588"/>
      <c r="T184" s="1"/>
      <c r="U184" s="1"/>
      <c r="V184" s="1"/>
      <c r="W184" s="1"/>
      <c r="X184" s="1"/>
    </row>
    <row r="185" spans="5:24">
      <c r="E185" s="2"/>
      <c r="G185" s="5" t="s">
        <v>367</v>
      </c>
      <c r="H185" s="5" t="s">
        <v>601</v>
      </c>
      <c r="J185" s="585"/>
      <c r="K185" s="590"/>
      <c r="L185" s="593"/>
      <c r="M185" s="588"/>
      <c r="N185" s="588"/>
      <c r="O185" s="588"/>
      <c r="P185" s="588"/>
      <c r="Q185" s="588"/>
      <c r="T185" s="1"/>
      <c r="U185" s="1"/>
      <c r="V185" s="1"/>
      <c r="W185" s="1"/>
      <c r="X185" s="1"/>
    </row>
    <row r="186" spans="5:24">
      <c r="E186" s="2"/>
      <c r="G186" s="5" t="s">
        <v>367</v>
      </c>
      <c r="H186" s="5" t="s">
        <v>602</v>
      </c>
      <c r="J186" s="585"/>
      <c r="K186" s="590"/>
      <c r="L186" s="593"/>
      <c r="M186" s="588"/>
      <c r="N186" s="588"/>
      <c r="O186" s="588"/>
      <c r="P186" s="588"/>
      <c r="Q186" s="588"/>
      <c r="T186" s="1"/>
      <c r="U186" s="1"/>
      <c r="V186" s="1"/>
      <c r="W186" s="1"/>
      <c r="X186" s="1"/>
    </row>
    <row r="187" spans="5:24">
      <c r="E187" s="2"/>
      <c r="G187" s="5" t="s">
        <v>367</v>
      </c>
      <c r="H187" s="5" t="s">
        <v>603</v>
      </c>
      <c r="J187" s="585"/>
      <c r="K187" s="590"/>
      <c r="L187" s="593"/>
      <c r="M187" s="588"/>
      <c r="N187" s="588"/>
      <c r="O187" s="588"/>
      <c r="P187" s="588"/>
      <c r="Q187" s="588"/>
      <c r="T187" s="1"/>
      <c r="U187" s="1"/>
      <c r="V187" s="1"/>
      <c r="W187" s="1"/>
      <c r="X187" s="1"/>
    </row>
    <row r="188" spans="5:24">
      <c r="E188" s="2"/>
      <c r="G188" s="5" t="s">
        <v>371</v>
      </c>
      <c r="H188" s="5" t="s">
        <v>604</v>
      </c>
      <c r="J188" s="585"/>
      <c r="K188" s="590"/>
      <c r="L188" s="593"/>
      <c r="M188" s="588"/>
      <c r="N188" s="588"/>
      <c r="O188" s="588"/>
      <c r="P188" s="588"/>
      <c r="Q188" s="588"/>
      <c r="T188" s="1"/>
      <c r="U188" s="1"/>
      <c r="V188" s="1"/>
      <c r="W188" s="1"/>
      <c r="X188" s="1"/>
    </row>
    <row r="189" spans="5:24">
      <c r="E189" s="2"/>
      <c r="G189" s="5" t="s">
        <v>371</v>
      </c>
      <c r="H189" s="5" t="s">
        <v>605</v>
      </c>
      <c r="J189" s="585"/>
      <c r="K189" s="590"/>
      <c r="L189" s="593"/>
      <c r="M189" s="588"/>
      <c r="N189" s="588"/>
      <c r="O189" s="588"/>
      <c r="P189" s="588"/>
      <c r="Q189" s="588"/>
      <c r="T189" s="1"/>
      <c r="U189" s="1"/>
      <c r="V189" s="1"/>
      <c r="W189" s="1"/>
      <c r="X189" s="1"/>
    </row>
    <row r="190" spans="5:24">
      <c r="E190" s="2"/>
      <c r="G190" s="5" t="s">
        <v>371</v>
      </c>
      <c r="H190" s="5" t="s">
        <v>606</v>
      </c>
      <c r="J190" s="585"/>
      <c r="K190" s="590"/>
      <c r="L190" s="593"/>
      <c r="M190" s="588"/>
      <c r="N190" s="588"/>
      <c r="O190" s="588"/>
      <c r="P190" s="588"/>
      <c r="Q190" s="588"/>
      <c r="T190" s="1"/>
      <c r="U190" s="1"/>
      <c r="V190" s="1"/>
      <c r="W190" s="1"/>
      <c r="X190" s="1"/>
    </row>
    <row r="191" spans="5:24">
      <c r="E191" s="2"/>
      <c r="G191" s="5" t="s">
        <v>371</v>
      </c>
      <c r="H191" s="5" t="s">
        <v>607</v>
      </c>
      <c r="J191" s="585"/>
      <c r="K191" s="590"/>
      <c r="L191" s="593"/>
      <c r="M191" s="588"/>
      <c r="N191" s="588"/>
      <c r="O191" s="588"/>
      <c r="P191" s="588"/>
      <c r="Q191" s="588"/>
      <c r="T191" s="1"/>
      <c r="U191" s="1"/>
      <c r="V191" s="1"/>
      <c r="W191" s="1"/>
      <c r="X191" s="1"/>
    </row>
    <row r="192" spans="5:24">
      <c r="E192" s="2"/>
      <c r="G192" s="5" t="s">
        <v>371</v>
      </c>
      <c r="H192" s="5" t="s">
        <v>608</v>
      </c>
      <c r="J192" s="585"/>
      <c r="K192" s="590"/>
      <c r="L192" s="593"/>
      <c r="M192" s="588"/>
      <c r="N192" s="588"/>
      <c r="O192" s="588"/>
      <c r="P192" s="588"/>
      <c r="Q192" s="588"/>
      <c r="T192" s="1"/>
      <c r="U192" s="1"/>
      <c r="V192" s="1"/>
      <c r="W192" s="1"/>
      <c r="X192" s="1"/>
    </row>
    <row r="193" spans="5:24">
      <c r="E193" s="2"/>
      <c r="G193" s="5" t="s">
        <v>371</v>
      </c>
      <c r="H193" s="5" t="s">
        <v>609</v>
      </c>
      <c r="J193" s="585"/>
      <c r="K193" s="590"/>
      <c r="L193" s="593"/>
      <c r="M193" s="588"/>
      <c r="N193" s="588"/>
      <c r="O193" s="588"/>
      <c r="P193" s="588"/>
      <c r="Q193" s="588"/>
      <c r="T193" s="1"/>
      <c r="U193" s="1"/>
      <c r="V193" s="1"/>
      <c r="W193" s="1"/>
      <c r="X193" s="1"/>
    </row>
    <row r="194" spans="5:24">
      <c r="E194" s="2"/>
      <c r="G194" s="5" t="s">
        <v>371</v>
      </c>
      <c r="H194" s="5" t="s">
        <v>610</v>
      </c>
      <c r="J194" s="585"/>
      <c r="K194" s="590"/>
      <c r="L194" s="593"/>
      <c r="M194" s="588"/>
      <c r="N194" s="588"/>
      <c r="O194" s="588"/>
      <c r="P194" s="588"/>
      <c r="Q194" s="588"/>
      <c r="T194" s="1"/>
      <c r="U194" s="1"/>
      <c r="V194" s="1"/>
      <c r="W194" s="1"/>
      <c r="X194" s="1"/>
    </row>
    <row r="195" spans="5:24">
      <c r="E195" s="2"/>
      <c r="G195" s="5" t="s">
        <v>371</v>
      </c>
      <c r="H195" s="5" t="s">
        <v>611</v>
      </c>
      <c r="J195" s="585"/>
      <c r="K195" s="590"/>
      <c r="L195" s="593"/>
      <c r="M195" s="588"/>
      <c r="N195" s="588"/>
      <c r="O195" s="588"/>
      <c r="P195" s="588"/>
      <c r="Q195" s="588"/>
      <c r="T195" s="1"/>
      <c r="U195" s="1"/>
      <c r="V195" s="1"/>
      <c r="W195" s="1"/>
      <c r="X195" s="1"/>
    </row>
    <row r="196" spans="5:24">
      <c r="E196" s="2"/>
      <c r="G196" s="5" t="s">
        <v>371</v>
      </c>
      <c r="H196" s="5" t="s">
        <v>612</v>
      </c>
      <c r="J196" s="585"/>
      <c r="K196" s="590"/>
      <c r="L196" s="593"/>
      <c r="M196" s="588"/>
      <c r="N196" s="588"/>
      <c r="O196" s="588"/>
      <c r="P196" s="588"/>
      <c r="Q196" s="588"/>
      <c r="T196" s="1"/>
      <c r="U196" s="1"/>
      <c r="V196" s="1"/>
      <c r="W196" s="1"/>
      <c r="X196" s="1"/>
    </row>
    <row r="197" spans="5:24">
      <c r="E197" s="2"/>
      <c r="G197" s="5" t="s">
        <v>371</v>
      </c>
      <c r="H197" s="5" t="s">
        <v>613</v>
      </c>
      <c r="J197" s="585"/>
      <c r="K197" s="590"/>
      <c r="L197" s="593"/>
      <c r="M197" s="588"/>
      <c r="N197" s="588"/>
      <c r="O197" s="588"/>
      <c r="P197" s="588"/>
      <c r="Q197" s="588"/>
      <c r="T197" s="1"/>
      <c r="U197" s="1"/>
      <c r="V197" s="1"/>
      <c r="W197" s="1"/>
      <c r="X197" s="1"/>
    </row>
    <row r="198" spans="5:24">
      <c r="E198" s="2"/>
      <c r="G198" s="5" t="s">
        <v>371</v>
      </c>
      <c r="H198" s="5" t="s">
        <v>614</v>
      </c>
      <c r="J198" s="585"/>
      <c r="K198" s="590"/>
      <c r="L198" s="593"/>
      <c r="M198" s="588"/>
      <c r="N198" s="588"/>
      <c r="O198" s="588"/>
      <c r="P198" s="588"/>
      <c r="Q198" s="588"/>
      <c r="T198" s="1"/>
      <c r="U198" s="1"/>
      <c r="V198" s="1"/>
      <c r="W198" s="1"/>
      <c r="X198" s="1"/>
    </row>
    <row r="199" spans="5:24">
      <c r="E199" s="2"/>
      <c r="G199" s="5" t="s">
        <v>371</v>
      </c>
      <c r="H199" s="5" t="s">
        <v>615</v>
      </c>
      <c r="J199" s="585"/>
      <c r="K199" s="590"/>
      <c r="L199" s="593"/>
      <c r="M199" s="588"/>
      <c r="N199" s="588"/>
      <c r="O199" s="588"/>
      <c r="P199" s="588"/>
      <c r="Q199" s="588"/>
      <c r="T199" s="1"/>
      <c r="U199" s="1"/>
      <c r="V199" s="1"/>
      <c r="W199" s="1"/>
      <c r="X199" s="1"/>
    </row>
    <row r="200" spans="5:24">
      <c r="E200" s="2"/>
      <c r="G200" s="5" t="s">
        <v>371</v>
      </c>
      <c r="H200" s="5" t="s">
        <v>616</v>
      </c>
      <c r="J200" s="585"/>
      <c r="K200" s="590"/>
      <c r="L200" s="593"/>
      <c r="M200" s="588"/>
      <c r="N200" s="588"/>
      <c r="O200" s="588"/>
      <c r="P200" s="588"/>
      <c r="Q200" s="588"/>
      <c r="T200" s="1"/>
      <c r="U200" s="1"/>
      <c r="V200" s="1"/>
      <c r="W200" s="1"/>
      <c r="X200" s="1"/>
    </row>
    <row r="201" spans="5:24">
      <c r="E201" s="2"/>
      <c r="G201" s="5" t="s">
        <v>371</v>
      </c>
      <c r="H201" s="5" t="s">
        <v>617</v>
      </c>
      <c r="J201" s="585"/>
      <c r="K201" s="590"/>
      <c r="L201" s="593"/>
      <c r="M201" s="588"/>
      <c r="N201" s="588"/>
      <c r="O201" s="588"/>
      <c r="P201" s="588"/>
      <c r="Q201" s="588"/>
      <c r="T201" s="1"/>
      <c r="U201" s="1"/>
      <c r="V201" s="1"/>
      <c r="W201" s="1"/>
      <c r="X201" s="1"/>
    </row>
    <row r="202" spans="5:24">
      <c r="E202" s="2"/>
      <c r="G202" s="5" t="s">
        <v>371</v>
      </c>
      <c r="H202" s="5" t="s">
        <v>618</v>
      </c>
      <c r="J202" s="585"/>
      <c r="K202" s="590"/>
      <c r="L202" s="593"/>
      <c r="M202" s="588"/>
      <c r="N202" s="588"/>
      <c r="O202" s="588"/>
      <c r="P202" s="588"/>
      <c r="Q202" s="588"/>
      <c r="T202" s="1"/>
      <c r="U202" s="1"/>
      <c r="V202" s="1"/>
      <c r="W202" s="1"/>
      <c r="X202" s="1"/>
    </row>
    <row r="203" spans="5:24">
      <c r="E203" s="2"/>
      <c r="G203" s="5" t="s">
        <v>371</v>
      </c>
      <c r="H203" s="5" t="s">
        <v>619</v>
      </c>
      <c r="J203" s="585"/>
      <c r="K203" s="590"/>
      <c r="L203" s="593"/>
      <c r="M203" s="588"/>
      <c r="N203" s="588"/>
      <c r="O203" s="588"/>
      <c r="P203" s="588"/>
      <c r="Q203" s="588"/>
      <c r="T203" s="1"/>
      <c r="U203" s="1"/>
      <c r="V203" s="1"/>
      <c r="W203" s="1"/>
      <c r="X203" s="1"/>
    </row>
    <row r="204" spans="5:24">
      <c r="E204" s="2"/>
      <c r="G204" s="5" t="s">
        <v>371</v>
      </c>
      <c r="H204" s="5" t="s">
        <v>620</v>
      </c>
      <c r="J204" s="585"/>
      <c r="K204" s="590"/>
      <c r="L204" s="593"/>
      <c r="M204" s="588"/>
      <c r="N204" s="588"/>
      <c r="O204" s="588"/>
      <c r="P204" s="588"/>
      <c r="Q204" s="588"/>
      <c r="T204" s="1"/>
      <c r="U204" s="1"/>
      <c r="V204" s="1"/>
      <c r="W204" s="1"/>
      <c r="X204" s="1"/>
    </row>
    <row r="205" spans="5:24">
      <c r="E205" s="2"/>
      <c r="G205" s="5" t="s">
        <v>371</v>
      </c>
      <c r="H205" s="5" t="s">
        <v>621</v>
      </c>
      <c r="J205" s="585"/>
      <c r="K205" s="590"/>
      <c r="L205" s="593"/>
      <c r="M205" s="588"/>
      <c r="N205" s="588"/>
      <c r="O205" s="588"/>
      <c r="P205" s="588"/>
      <c r="Q205" s="588"/>
      <c r="T205" s="1"/>
      <c r="U205" s="1"/>
      <c r="V205" s="1"/>
      <c r="W205" s="1"/>
      <c r="X205" s="1"/>
    </row>
    <row r="206" spans="5:24">
      <c r="E206" s="2"/>
      <c r="G206" s="5" t="s">
        <v>371</v>
      </c>
      <c r="H206" s="5" t="s">
        <v>622</v>
      </c>
      <c r="J206" s="585"/>
      <c r="K206" s="590"/>
      <c r="L206" s="593"/>
      <c r="M206" s="588"/>
      <c r="N206" s="588"/>
      <c r="O206" s="588"/>
      <c r="P206" s="588"/>
      <c r="Q206" s="588"/>
      <c r="T206" s="1"/>
      <c r="U206" s="1"/>
      <c r="V206" s="1"/>
      <c r="W206" s="1"/>
      <c r="X206" s="1"/>
    </row>
    <row r="207" spans="5:24">
      <c r="E207" s="2"/>
      <c r="G207" s="5" t="s">
        <v>371</v>
      </c>
      <c r="H207" s="5" t="s">
        <v>623</v>
      </c>
      <c r="J207" s="585"/>
      <c r="K207" s="590"/>
      <c r="L207" s="593"/>
      <c r="M207" s="588"/>
      <c r="N207" s="588"/>
      <c r="O207" s="588"/>
      <c r="P207" s="588"/>
      <c r="Q207" s="588"/>
      <c r="T207" s="1"/>
      <c r="U207" s="1"/>
      <c r="V207" s="1"/>
      <c r="W207" s="1"/>
      <c r="X207" s="1"/>
    </row>
    <row r="208" spans="5:24">
      <c r="E208" s="2"/>
      <c r="G208" s="5" t="s">
        <v>371</v>
      </c>
      <c r="H208" s="5" t="s">
        <v>624</v>
      </c>
      <c r="J208" s="585"/>
      <c r="K208" s="590"/>
      <c r="L208" s="593"/>
      <c r="M208" s="588"/>
      <c r="N208" s="588"/>
      <c r="O208" s="588"/>
      <c r="P208" s="588"/>
      <c r="Q208" s="588"/>
      <c r="T208" s="1"/>
      <c r="U208" s="1"/>
      <c r="V208" s="1"/>
      <c r="W208" s="1"/>
      <c r="X208" s="1"/>
    </row>
    <row r="209" spans="5:24">
      <c r="E209" s="2"/>
      <c r="G209" s="5" t="s">
        <v>371</v>
      </c>
      <c r="H209" s="5" t="s">
        <v>625</v>
      </c>
      <c r="J209" s="585"/>
      <c r="K209" s="590"/>
      <c r="L209" s="593"/>
      <c r="M209" s="588"/>
      <c r="N209" s="588"/>
      <c r="O209" s="588"/>
      <c r="P209" s="588"/>
      <c r="Q209" s="588"/>
      <c r="T209" s="1"/>
      <c r="U209" s="1"/>
      <c r="V209" s="1"/>
      <c r="W209" s="1"/>
      <c r="X209" s="1"/>
    </row>
    <row r="210" spans="5:24">
      <c r="E210" s="2"/>
      <c r="G210" s="5" t="s">
        <v>371</v>
      </c>
      <c r="H210" s="5" t="s">
        <v>626</v>
      </c>
      <c r="J210" s="585"/>
      <c r="K210" s="590"/>
      <c r="L210" s="593"/>
      <c r="M210" s="588"/>
      <c r="N210" s="588"/>
      <c r="O210" s="588"/>
      <c r="P210" s="588"/>
      <c r="Q210" s="588"/>
      <c r="T210" s="1"/>
      <c r="U210" s="1"/>
      <c r="V210" s="1"/>
      <c r="W210" s="1"/>
      <c r="X210" s="1"/>
    </row>
    <row r="211" spans="5:24">
      <c r="E211" s="2"/>
      <c r="G211" s="5" t="s">
        <v>371</v>
      </c>
      <c r="H211" s="5" t="s">
        <v>627</v>
      </c>
      <c r="J211" s="585"/>
      <c r="K211" s="590"/>
      <c r="L211" s="593"/>
      <c r="M211" s="588"/>
      <c r="N211" s="588"/>
      <c r="O211" s="588"/>
      <c r="P211" s="588"/>
      <c r="Q211" s="588"/>
      <c r="T211" s="1"/>
      <c r="U211" s="1"/>
      <c r="V211" s="1"/>
      <c r="W211" s="1"/>
      <c r="X211" s="1"/>
    </row>
    <row r="212" spans="5:24">
      <c r="E212" s="2"/>
      <c r="G212" s="5" t="s">
        <v>371</v>
      </c>
      <c r="H212" s="5" t="s">
        <v>628</v>
      </c>
      <c r="J212" s="585"/>
      <c r="K212" s="590"/>
      <c r="L212" s="593"/>
      <c r="M212" s="588"/>
      <c r="N212" s="588"/>
      <c r="O212" s="588"/>
      <c r="P212" s="588"/>
      <c r="Q212" s="588"/>
      <c r="T212" s="1"/>
      <c r="U212" s="1"/>
      <c r="V212" s="1"/>
      <c r="W212" s="1"/>
      <c r="X212" s="1"/>
    </row>
    <row r="213" spans="5:24">
      <c r="E213" s="2"/>
      <c r="G213" s="5" t="s">
        <v>371</v>
      </c>
      <c r="H213" s="5" t="s">
        <v>629</v>
      </c>
      <c r="J213" s="585"/>
      <c r="K213" s="590"/>
      <c r="L213" s="593"/>
      <c r="M213" s="588"/>
      <c r="N213" s="588"/>
      <c r="O213" s="588"/>
      <c r="P213" s="588"/>
      <c r="Q213" s="588"/>
      <c r="T213" s="1"/>
      <c r="U213" s="1"/>
      <c r="V213" s="1"/>
      <c r="W213" s="1"/>
      <c r="X213" s="1"/>
    </row>
    <row r="214" spans="5:24">
      <c r="E214" s="2"/>
      <c r="G214" s="5" t="s">
        <v>371</v>
      </c>
      <c r="H214" s="5" t="s">
        <v>630</v>
      </c>
      <c r="J214" s="585"/>
      <c r="K214" s="590"/>
      <c r="L214" s="593"/>
      <c r="M214" s="588"/>
      <c r="N214" s="588"/>
      <c r="O214" s="588"/>
      <c r="P214" s="588"/>
      <c r="Q214" s="588"/>
      <c r="T214" s="1"/>
      <c r="U214" s="1"/>
      <c r="V214" s="1"/>
      <c r="W214" s="1"/>
      <c r="X214" s="1"/>
    </row>
    <row r="215" spans="5:24">
      <c r="E215" s="2"/>
      <c r="G215" s="5" t="s">
        <v>371</v>
      </c>
      <c r="H215" s="5" t="s">
        <v>631</v>
      </c>
      <c r="J215" s="585"/>
      <c r="K215" s="590"/>
      <c r="L215" s="593"/>
      <c r="M215" s="588"/>
      <c r="N215" s="588"/>
      <c r="O215" s="588"/>
      <c r="P215" s="588"/>
      <c r="Q215" s="588"/>
      <c r="T215" s="1"/>
      <c r="U215" s="1"/>
      <c r="V215" s="1"/>
      <c r="W215" s="1"/>
      <c r="X215" s="1"/>
    </row>
    <row r="216" spans="5:24">
      <c r="E216" s="2"/>
      <c r="G216" s="5" t="s">
        <v>371</v>
      </c>
      <c r="H216" s="5" t="s">
        <v>632</v>
      </c>
      <c r="J216" s="585"/>
      <c r="K216" s="590"/>
      <c r="L216" s="593"/>
      <c r="M216" s="588"/>
      <c r="N216" s="588"/>
      <c r="O216" s="588"/>
      <c r="P216" s="588"/>
      <c r="Q216" s="588"/>
      <c r="T216" s="1"/>
      <c r="U216" s="1"/>
      <c r="V216" s="1"/>
      <c r="W216" s="1"/>
      <c r="X216" s="1"/>
    </row>
    <row r="217" spans="5:24">
      <c r="E217" s="2"/>
      <c r="G217" s="5" t="s">
        <v>371</v>
      </c>
      <c r="H217" s="5" t="s">
        <v>633</v>
      </c>
      <c r="J217" s="585"/>
      <c r="K217" s="590"/>
      <c r="L217" s="593"/>
      <c r="M217" s="588"/>
      <c r="N217" s="588"/>
      <c r="O217" s="588"/>
      <c r="P217" s="588"/>
      <c r="Q217" s="588"/>
      <c r="T217" s="1"/>
      <c r="U217" s="1"/>
      <c r="V217" s="1"/>
      <c r="W217" s="1"/>
      <c r="X217" s="1"/>
    </row>
    <row r="218" spans="5:24">
      <c r="E218" s="2"/>
      <c r="G218" s="5" t="s">
        <v>371</v>
      </c>
      <c r="H218" s="5" t="s">
        <v>634</v>
      </c>
      <c r="J218" s="585"/>
      <c r="K218" s="590"/>
      <c r="L218" s="593"/>
      <c r="M218" s="588"/>
      <c r="N218" s="588"/>
      <c r="O218" s="588"/>
      <c r="P218" s="588"/>
      <c r="Q218" s="588"/>
      <c r="T218" s="1"/>
      <c r="U218" s="1"/>
      <c r="V218" s="1"/>
      <c r="W218" s="1"/>
      <c r="X218" s="1"/>
    </row>
    <row r="219" spans="5:24">
      <c r="E219" s="2"/>
      <c r="G219" s="5" t="s">
        <v>371</v>
      </c>
      <c r="H219" s="5" t="s">
        <v>635</v>
      </c>
      <c r="J219" s="585"/>
      <c r="K219" s="590"/>
      <c r="L219" s="593"/>
      <c r="M219" s="588"/>
      <c r="N219" s="588"/>
      <c r="O219" s="588"/>
      <c r="P219" s="588"/>
      <c r="Q219" s="588"/>
      <c r="T219" s="1"/>
      <c r="U219" s="1"/>
      <c r="V219" s="1"/>
      <c r="W219" s="1"/>
      <c r="X219" s="1"/>
    </row>
    <row r="220" spans="5:24">
      <c r="E220" s="2"/>
      <c r="G220" s="5" t="s">
        <v>371</v>
      </c>
      <c r="H220" s="5" t="s">
        <v>636</v>
      </c>
      <c r="J220" s="585"/>
      <c r="K220" s="590"/>
      <c r="L220" s="593"/>
      <c r="M220" s="588"/>
      <c r="N220" s="588"/>
      <c r="O220" s="588"/>
      <c r="P220" s="588"/>
      <c r="Q220" s="588"/>
      <c r="T220" s="1"/>
      <c r="U220" s="1"/>
      <c r="V220" s="1"/>
      <c r="W220" s="1"/>
      <c r="X220" s="1"/>
    </row>
    <row r="221" spans="5:24">
      <c r="E221" s="2"/>
      <c r="G221" s="5" t="s">
        <v>371</v>
      </c>
      <c r="H221" s="5" t="s">
        <v>637</v>
      </c>
      <c r="J221" s="585"/>
      <c r="K221" s="590"/>
      <c r="L221" s="593"/>
      <c r="M221" s="588"/>
      <c r="N221" s="588"/>
      <c r="O221" s="588"/>
      <c r="P221" s="588"/>
      <c r="Q221" s="588"/>
      <c r="T221" s="1"/>
      <c r="U221" s="1"/>
      <c r="V221" s="1"/>
      <c r="W221" s="1"/>
      <c r="X221" s="1"/>
    </row>
    <row r="222" spans="5:24">
      <c r="E222" s="2"/>
      <c r="G222" s="5" t="s">
        <v>371</v>
      </c>
      <c r="H222" s="5" t="s">
        <v>638</v>
      </c>
      <c r="J222" s="585"/>
      <c r="K222" s="590"/>
      <c r="L222" s="593"/>
      <c r="M222" s="588"/>
      <c r="N222" s="588"/>
      <c r="O222" s="588"/>
      <c r="P222" s="588"/>
      <c r="Q222" s="588"/>
      <c r="T222" s="1"/>
      <c r="U222" s="1"/>
      <c r="V222" s="1"/>
      <c r="W222" s="1"/>
      <c r="X222" s="1"/>
    </row>
    <row r="223" spans="5:24">
      <c r="E223" s="2"/>
      <c r="G223" s="5" t="s">
        <v>371</v>
      </c>
      <c r="H223" s="5" t="s">
        <v>639</v>
      </c>
      <c r="J223" s="585"/>
      <c r="K223" s="590"/>
      <c r="L223" s="593"/>
      <c r="M223" s="588"/>
      <c r="N223" s="588"/>
      <c r="O223" s="588"/>
      <c r="P223" s="588"/>
      <c r="Q223" s="588"/>
      <c r="T223" s="1"/>
      <c r="U223" s="1"/>
      <c r="V223" s="1"/>
      <c r="W223" s="1"/>
      <c r="X223" s="1"/>
    </row>
    <row r="224" spans="5:24">
      <c r="E224" s="2"/>
      <c r="G224" s="5" t="s">
        <v>371</v>
      </c>
      <c r="H224" s="5" t="s">
        <v>640</v>
      </c>
      <c r="J224" s="585"/>
      <c r="K224" s="590"/>
      <c r="L224" s="593"/>
      <c r="M224" s="588"/>
      <c r="N224" s="588"/>
      <c r="O224" s="588"/>
      <c r="P224" s="588"/>
      <c r="Q224" s="588"/>
      <c r="T224" s="1"/>
      <c r="U224" s="1"/>
      <c r="V224" s="1"/>
      <c r="W224" s="1"/>
      <c r="X224" s="1"/>
    </row>
    <row r="225" spans="5:24">
      <c r="E225" s="2"/>
      <c r="G225" s="5" t="s">
        <v>371</v>
      </c>
      <c r="H225" s="5" t="s">
        <v>641</v>
      </c>
      <c r="J225" s="585"/>
      <c r="K225" s="590"/>
      <c r="L225" s="593"/>
      <c r="M225" s="588"/>
      <c r="N225" s="588"/>
      <c r="O225" s="588"/>
      <c r="P225" s="588"/>
      <c r="Q225" s="588"/>
      <c r="T225" s="1"/>
      <c r="U225" s="1"/>
      <c r="V225" s="1"/>
      <c r="W225" s="1"/>
      <c r="X225" s="1"/>
    </row>
    <row r="226" spans="5:24">
      <c r="E226" s="2"/>
      <c r="G226" s="5" t="s">
        <v>371</v>
      </c>
      <c r="H226" s="5" t="s">
        <v>642</v>
      </c>
      <c r="J226" s="585"/>
      <c r="K226" s="590"/>
      <c r="L226" s="593"/>
      <c r="M226" s="588"/>
      <c r="N226" s="588"/>
      <c r="O226" s="588"/>
      <c r="P226" s="588"/>
      <c r="Q226" s="588"/>
      <c r="T226" s="1"/>
      <c r="U226" s="1"/>
      <c r="V226" s="1"/>
      <c r="W226" s="1"/>
      <c r="X226" s="1"/>
    </row>
    <row r="227" spans="5:24">
      <c r="E227" s="2"/>
      <c r="G227" s="5" t="s">
        <v>371</v>
      </c>
      <c r="H227" s="5" t="s">
        <v>643</v>
      </c>
      <c r="J227" s="585"/>
      <c r="K227" s="590"/>
      <c r="L227" s="593"/>
      <c r="M227" s="588"/>
      <c r="N227" s="588"/>
      <c r="O227" s="588"/>
      <c r="P227" s="588"/>
      <c r="Q227" s="588"/>
      <c r="T227" s="1"/>
      <c r="U227" s="1"/>
      <c r="V227" s="1"/>
      <c r="W227" s="1"/>
      <c r="X227" s="1"/>
    </row>
    <row r="228" spans="5:24">
      <c r="E228" s="2"/>
      <c r="G228" s="5" t="s">
        <v>374</v>
      </c>
      <c r="H228" s="5" t="s">
        <v>644</v>
      </c>
      <c r="J228" s="585"/>
      <c r="K228" s="590"/>
      <c r="L228" s="593"/>
      <c r="M228" s="588"/>
      <c r="N228" s="588"/>
      <c r="O228" s="588"/>
      <c r="P228" s="588"/>
      <c r="Q228" s="588"/>
      <c r="T228" s="1"/>
      <c r="U228" s="1"/>
      <c r="V228" s="1"/>
      <c r="W228" s="1"/>
      <c r="X228" s="1"/>
    </row>
    <row r="229" spans="5:24">
      <c r="E229" s="2"/>
      <c r="G229" s="5" t="s">
        <v>374</v>
      </c>
      <c r="H229" s="5" t="s">
        <v>645</v>
      </c>
      <c r="J229" s="585"/>
      <c r="K229" s="590"/>
      <c r="L229" s="593"/>
      <c r="M229" s="588"/>
      <c r="N229" s="588"/>
      <c r="O229" s="588"/>
      <c r="P229" s="588"/>
      <c r="Q229" s="588"/>
      <c r="T229" s="1"/>
      <c r="U229" s="1"/>
      <c r="V229" s="1"/>
      <c r="W229" s="1"/>
      <c r="X229" s="1"/>
    </row>
    <row r="230" spans="5:24">
      <c r="E230" s="2"/>
      <c r="G230" s="5" t="s">
        <v>374</v>
      </c>
      <c r="H230" s="5" t="s">
        <v>646</v>
      </c>
      <c r="J230" s="585"/>
      <c r="K230" s="590"/>
      <c r="L230" s="593"/>
      <c r="M230" s="588"/>
      <c r="N230" s="588"/>
      <c r="O230" s="588"/>
      <c r="P230" s="588"/>
      <c r="Q230" s="588"/>
      <c r="T230" s="1"/>
      <c r="U230" s="1"/>
      <c r="V230" s="1"/>
      <c r="W230" s="1"/>
      <c r="X230" s="1"/>
    </row>
    <row r="231" spans="5:24">
      <c r="E231" s="2"/>
      <c r="G231" s="5" t="s">
        <v>374</v>
      </c>
      <c r="H231" s="5" t="s">
        <v>647</v>
      </c>
      <c r="J231" s="585"/>
      <c r="K231" s="590"/>
      <c r="L231" s="593"/>
      <c r="M231" s="588"/>
      <c r="N231" s="588"/>
      <c r="O231" s="588"/>
      <c r="P231" s="588"/>
      <c r="Q231" s="588"/>
      <c r="T231" s="1"/>
      <c r="U231" s="1"/>
      <c r="V231" s="1"/>
      <c r="W231" s="1"/>
      <c r="X231" s="1"/>
    </row>
    <row r="232" spans="5:24">
      <c r="E232" s="2"/>
      <c r="G232" s="5" t="s">
        <v>374</v>
      </c>
      <c r="H232" s="5" t="s">
        <v>648</v>
      </c>
      <c r="J232" s="585"/>
      <c r="K232" s="590"/>
      <c r="L232" s="593"/>
      <c r="M232" s="588"/>
      <c r="N232" s="588"/>
      <c r="O232" s="588"/>
      <c r="P232" s="588"/>
      <c r="Q232" s="588"/>
      <c r="T232" s="1"/>
      <c r="U232" s="1"/>
      <c r="V232" s="1"/>
      <c r="W232" s="1"/>
      <c r="X232" s="1"/>
    </row>
    <row r="233" spans="5:24">
      <c r="E233" s="2"/>
      <c r="G233" s="5" t="s">
        <v>374</v>
      </c>
      <c r="H233" s="5" t="s">
        <v>649</v>
      </c>
      <c r="J233" s="585"/>
      <c r="K233" s="590"/>
      <c r="L233" s="593"/>
      <c r="M233" s="588"/>
      <c r="N233" s="588"/>
      <c r="O233" s="588"/>
      <c r="P233" s="588"/>
      <c r="Q233" s="588"/>
      <c r="T233" s="1"/>
      <c r="U233" s="1"/>
      <c r="V233" s="1"/>
      <c r="W233" s="1"/>
      <c r="X233" s="1"/>
    </row>
    <row r="234" spans="5:24">
      <c r="E234" s="2"/>
      <c r="G234" s="5" t="s">
        <v>374</v>
      </c>
      <c r="H234" s="5" t="s">
        <v>650</v>
      </c>
      <c r="J234" s="585"/>
      <c r="K234" s="590"/>
      <c r="L234" s="593"/>
      <c r="M234" s="588"/>
      <c r="N234" s="588"/>
      <c r="O234" s="588"/>
      <c r="P234" s="588"/>
      <c r="Q234" s="588"/>
      <c r="T234" s="1"/>
      <c r="U234" s="1"/>
      <c r="V234" s="1"/>
      <c r="W234" s="1"/>
      <c r="X234" s="1"/>
    </row>
    <row r="235" spans="5:24">
      <c r="E235" s="2"/>
      <c r="G235" s="5" t="s">
        <v>374</v>
      </c>
      <c r="H235" s="5" t="s">
        <v>651</v>
      </c>
      <c r="J235" s="585"/>
      <c r="K235" s="590"/>
      <c r="L235" s="593"/>
      <c r="M235" s="588"/>
      <c r="N235" s="588"/>
      <c r="O235" s="588"/>
      <c r="P235" s="588"/>
      <c r="Q235" s="588"/>
      <c r="T235" s="1"/>
      <c r="U235" s="1"/>
      <c r="V235" s="1"/>
      <c r="W235" s="1"/>
      <c r="X235" s="1"/>
    </row>
    <row r="236" spans="5:24">
      <c r="E236" s="2"/>
      <c r="G236" s="5" t="s">
        <v>374</v>
      </c>
      <c r="H236" s="5" t="s">
        <v>652</v>
      </c>
      <c r="J236" s="585"/>
      <c r="K236" s="590"/>
      <c r="L236" s="593"/>
      <c r="M236" s="588"/>
      <c r="N236" s="588"/>
      <c r="O236" s="588"/>
      <c r="P236" s="588"/>
      <c r="Q236" s="588"/>
      <c r="T236" s="1"/>
      <c r="U236" s="1"/>
      <c r="V236" s="1"/>
      <c r="W236" s="1"/>
      <c r="X236" s="1"/>
    </row>
    <row r="237" spans="5:24">
      <c r="E237" s="2"/>
      <c r="G237" s="5" t="s">
        <v>374</v>
      </c>
      <c r="H237" s="5" t="s">
        <v>653</v>
      </c>
      <c r="J237" s="585"/>
      <c r="K237" s="590"/>
      <c r="L237" s="593"/>
      <c r="M237" s="588"/>
      <c r="N237" s="588"/>
      <c r="O237" s="588"/>
      <c r="P237" s="588"/>
      <c r="Q237" s="588"/>
      <c r="T237" s="1"/>
      <c r="U237" s="1"/>
      <c r="V237" s="1"/>
      <c r="W237" s="1"/>
      <c r="X237" s="1"/>
    </row>
    <row r="238" spans="5:24">
      <c r="E238" s="2"/>
      <c r="G238" s="5" t="s">
        <v>374</v>
      </c>
      <c r="H238" s="5" t="s">
        <v>654</v>
      </c>
      <c r="J238" s="585"/>
      <c r="K238" s="590"/>
      <c r="L238" s="593"/>
      <c r="M238" s="588"/>
      <c r="N238" s="588"/>
      <c r="O238" s="588"/>
      <c r="P238" s="588"/>
      <c r="Q238" s="588"/>
      <c r="T238" s="1"/>
      <c r="U238" s="1"/>
      <c r="V238" s="1"/>
      <c r="W238" s="1"/>
      <c r="X238" s="1"/>
    </row>
    <row r="239" spans="5:24">
      <c r="E239" s="2"/>
      <c r="G239" s="5" t="s">
        <v>374</v>
      </c>
      <c r="H239" s="5" t="s">
        <v>655</v>
      </c>
      <c r="J239" s="585"/>
      <c r="K239" s="590"/>
      <c r="L239" s="593"/>
      <c r="M239" s="588"/>
      <c r="N239" s="588"/>
      <c r="O239" s="588"/>
      <c r="P239" s="588"/>
      <c r="Q239" s="588"/>
      <c r="T239" s="1"/>
      <c r="U239" s="1"/>
      <c r="V239" s="1"/>
      <c r="W239" s="1"/>
      <c r="X239" s="1"/>
    </row>
    <row r="240" spans="5:24">
      <c r="E240" s="2"/>
      <c r="G240" s="5" t="s">
        <v>374</v>
      </c>
      <c r="H240" s="5" t="s">
        <v>656</v>
      </c>
      <c r="J240" s="585"/>
      <c r="K240" s="590"/>
      <c r="L240" s="593"/>
      <c r="M240" s="588"/>
      <c r="N240" s="588"/>
      <c r="O240" s="588"/>
      <c r="P240" s="588"/>
      <c r="Q240" s="588"/>
      <c r="T240" s="1"/>
      <c r="U240" s="1"/>
      <c r="V240" s="1"/>
      <c r="W240" s="1"/>
      <c r="X240" s="1"/>
    </row>
    <row r="241" spans="5:24">
      <c r="E241" s="2"/>
      <c r="G241" s="5" t="s">
        <v>374</v>
      </c>
      <c r="H241" s="5" t="s">
        <v>657</v>
      </c>
      <c r="J241" s="585"/>
      <c r="K241" s="590"/>
      <c r="L241" s="593"/>
      <c r="M241" s="588"/>
      <c r="N241" s="588"/>
      <c r="O241" s="588"/>
      <c r="P241" s="588"/>
      <c r="Q241" s="588"/>
      <c r="T241" s="1"/>
      <c r="U241" s="1"/>
      <c r="V241" s="1"/>
      <c r="W241" s="1"/>
      <c r="X241" s="1"/>
    </row>
    <row r="242" spans="5:24">
      <c r="E242" s="2"/>
      <c r="G242" s="5" t="s">
        <v>374</v>
      </c>
      <c r="H242" s="5" t="s">
        <v>658</v>
      </c>
      <c r="J242" s="585"/>
      <c r="K242" s="590"/>
      <c r="L242" s="593"/>
      <c r="M242" s="588"/>
      <c r="N242" s="588"/>
      <c r="O242" s="588"/>
      <c r="P242" s="588"/>
      <c r="Q242" s="588"/>
      <c r="T242" s="1"/>
      <c r="U242" s="1"/>
      <c r="V242" s="1"/>
      <c r="W242" s="1"/>
      <c r="X242" s="1"/>
    </row>
    <row r="243" spans="5:24">
      <c r="E243" s="2"/>
      <c r="G243" s="5" t="s">
        <v>374</v>
      </c>
      <c r="H243" s="5" t="s">
        <v>659</v>
      </c>
      <c r="J243" s="585"/>
      <c r="K243" s="590"/>
      <c r="L243" s="593"/>
      <c r="M243" s="588"/>
      <c r="N243" s="588"/>
      <c r="O243" s="588"/>
      <c r="P243" s="588"/>
      <c r="Q243" s="588"/>
      <c r="T243" s="1"/>
      <c r="U243" s="1"/>
      <c r="V243" s="1"/>
      <c r="W243" s="1"/>
      <c r="X243" s="1"/>
    </row>
    <row r="244" spans="5:24">
      <c r="E244" s="2"/>
      <c r="G244" s="5" t="s">
        <v>374</v>
      </c>
      <c r="H244" s="5" t="s">
        <v>660</v>
      </c>
      <c r="J244" s="585"/>
      <c r="K244" s="590"/>
      <c r="L244" s="593"/>
      <c r="M244" s="588"/>
      <c r="N244" s="588"/>
      <c r="O244" s="588"/>
      <c r="P244" s="588"/>
      <c r="Q244" s="588"/>
      <c r="T244" s="1"/>
      <c r="U244" s="1"/>
      <c r="V244" s="1"/>
      <c r="W244" s="1"/>
      <c r="X244" s="1"/>
    </row>
    <row r="245" spans="5:24">
      <c r="E245" s="2"/>
      <c r="G245" s="5" t="s">
        <v>374</v>
      </c>
      <c r="H245" s="5" t="s">
        <v>661</v>
      </c>
      <c r="J245" s="585"/>
      <c r="K245" s="590"/>
      <c r="L245" s="593"/>
      <c r="M245" s="588"/>
      <c r="N245" s="588"/>
      <c r="O245" s="588"/>
      <c r="P245" s="588"/>
      <c r="Q245" s="588"/>
      <c r="T245" s="1"/>
      <c r="U245" s="1"/>
      <c r="V245" s="1"/>
      <c r="W245" s="1"/>
      <c r="X245" s="1"/>
    </row>
    <row r="246" spans="5:24">
      <c r="E246" s="2"/>
      <c r="G246" s="5" t="s">
        <v>374</v>
      </c>
      <c r="H246" s="5" t="s">
        <v>662</v>
      </c>
      <c r="J246" s="585"/>
      <c r="K246" s="590"/>
      <c r="L246" s="593"/>
      <c r="M246" s="588"/>
      <c r="N246" s="588"/>
      <c r="O246" s="588"/>
      <c r="P246" s="588"/>
      <c r="Q246" s="588"/>
      <c r="T246" s="1"/>
      <c r="U246" s="1"/>
      <c r="V246" s="1"/>
      <c r="W246" s="1"/>
      <c r="X246" s="1"/>
    </row>
    <row r="247" spans="5:24">
      <c r="E247" s="2"/>
      <c r="G247" s="5" t="s">
        <v>374</v>
      </c>
      <c r="H247" s="5" t="s">
        <v>663</v>
      </c>
      <c r="J247" s="585"/>
      <c r="K247" s="590"/>
      <c r="L247" s="593"/>
      <c r="M247" s="588"/>
      <c r="N247" s="588"/>
      <c r="O247" s="588"/>
      <c r="P247" s="588"/>
      <c r="Q247" s="588"/>
      <c r="T247" s="1"/>
      <c r="U247" s="1"/>
      <c r="V247" s="1"/>
      <c r="W247" s="1"/>
      <c r="X247" s="1"/>
    </row>
    <row r="248" spans="5:24">
      <c r="E248" s="2"/>
      <c r="G248" s="5" t="s">
        <v>374</v>
      </c>
      <c r="H248" s="5" t="s">
        <v>664</v>
      </c>
      <c r="J248" s="585"/>
      <c r="K248" s="590"/>
      <c r="L248" s="593"/>
      <c r="M248" s="588"/>
      <c r="N248" s="588"/>
      <c r="O248" s="588"/>
      <c r="P248" s="588"/>
      <c r="Q248" s="588"/>
      <c r="T248" s="1"/>
      <c r="U248" s="1"/>
      <c r="V248" s="1"/>
      <c r="W248" s="1"/>
      <c r="X248" s="1"/>
    </row>
    <row r="249" spans="5:24">
      <c r="E249" s="2"/>
      <c r="G249" s="5" t="s">
        <v>374</v>
      </c>
      <c r="H249" s="5" t="s">
        <v>665</v>
      </c>
      <c r="J249" s="585"/>
      <c r="K249" s="590"/>
      <c r="L249" s="593"/>
      <c r="M249" s="588"/>
      <c r="N249" s="588"/>
      <c r="O249" s="588"/>
      <c r="P249" s="588"/>
      <c r="Q249" s="588"/>
      <c r="T249" s="1"/>
      <c r="U249" s="1"/>
      <c r="V249" s="1"/>
      <c r="W249" s="1"/>
      <c r="X249" s="1"/>
    </row>
    <row r="250" spans="5:24">
      <c r="E250" s="2"/>
      <c r="G250" s="5" t="s">
        <v>374</v>
      </c>
      <c r="H250" s="5" t="s">
        <v>666</v>
      </c>
      <c r="J250" s="585"/>
      <c r="K250" s="590"/>
      <c r="L250" s="593"/>
      <c r="M250" s="588"/>
      <c r="N250" s="588"/>
      <c r="O250" s="588"/>
      <c r="P250" s="588"/>
      <c r="Q250" s="588"/>
      <c r="T250" s="1"/>
      <c r="U250" s="1"/>
      <c r="V250" s="1"/>
      <c r="W250" s="1"/>
      <c r="X250" s="1"/>
    </row>
    <row r="251" spans="5:24">
      <c r="E251" s="2"/>
      <c r="G251" s="5" t="s">
        <v>374</v>
      </c>
      <c r="H251" s="5" t="s">
        <v>667</v>
      </c>
      <c r="J251" s="585"/>
      <c r="K251" s="590"/>
      <c r="L251" s="593"/>
      <c r="M251" s="588"/>
      <c r="N251" s="588"/>
      <c r="O251" s="588"/>
      <c r="P251" s="588"/>
      <c r="Q251" s="588"/>
      <c r="T251" s="1"/>
      <c r="U251" s="1"/>
      <c r="V251" s="1"/>
      <c r="W251" s="1"/>
      <c r="X251" s="1"/>
    </row>
    <row r="252" spans="5:24">
      <c r="E252" s="2"/>
      <c r="G252" s="5" t="s">
        <v>374</v>
      </c>
      <c r="H252" s="5" t="s">
        <v>668</v>
      </c>
      <c r="J252" s="585"/>
      <c r="K252" s="590"/>
      <c r="L252" s="593"/>
      <c r="M252" s="588"/>
      <c r="N252" s="588"/>
      <c r="O252" s="588"/>
      <c r="P252" s="588"/>
      <c r="Q252" s="588"/>
      <c r="T252" s="1"/>
      <c r="U252" s="1"/>
      <c r="V252" s="1"/>
      <c r="W252" s="1"/>
      <c r="X252" s="1"/>
    </row>
    <row r="253" spans="5:24">
      <c r="E253" s="2"/>
      <c r="G253" s="5" t="s">
        <v>374</v>
      </c>
      <c r="H253" s="5" t="s">
        <v>669</v>
      </c>
      <c r="J253" s="585"/>
      <c r="K253" s="590"/>
      <c r="L253" s="593"/>
      <c r="M253" s="588"/>
      <c r="N253" s="588"/>
      <c r="O253" s="588"/>
      <c r="P253" s="588"/>
      <c r="Q253" s="588"/>
      <c r="T253" s="1"/>
      <c r="U253" s="1"/>
      <c r="V253" s="1"/>
      <c r="W253" s="1"/>
      <c r="X253" s="1"/>
    </row>
    <row r="254" spans="5:24">
      <c r="E254" s="2"/>
      <c r="G254" s="5" t="s">
        <v>374</v>
      </c>
      <c r="H254" s="5" t="s">
        <v>670</v>
      </c>
      <c r="J254" s="585"/>
      <c r="K254" s="590"/>
      <c r="L254" s="593"/>
      <c r="M254" s="588"/>
      <c r="N254" s="588"/>
      <c r="O254" s="588"/>
      <c r="P254" s="588"/>
      <c r="Q254" s="588"/>
      <c r="T254" s="1"/>
      <c r="U254" s="1"/>
      <c r="V254" s="1"/>
      <c r="W254" s="1"/>
      <c r="X254" s="1"/>
    </row>
    <row r="255" spans="5:24">
      <c r="E255" s="2"/>
      <c r="G255" s="5" t="s">
        <v>374</v>
      </c>
      <c r="H255" s="5" t="s">
        <v>671</v>
      </c>
      <c r="J255" s="585"/>
      <c r="K255" s="590"/>
      <c r="L255" s="593"/>
      <c r="M255" s="588"/>
      <c r="N255" s="588"/>
      <c r="O255" s="588"/>
      <c r="P255" s="588"/>
      <c r="Q255" s="588"/>
      <c r="T255" s="1"/>
      <c r="U255" s="1"/>
      <c r="V255" s="1"/>
      <c r="W255" s="1"/>
      <c r="X255" s="1"/>
    </row>
    <row r="256" spans="5:24">
      <c r="E256" s="2"/>
      <c r="G256" s="5" t="s">
        <v>374</v>
      </c>
      <c r="H256" s="5" t="s">
        <v>672</v>
      </c>
      <c r="J256" s="585"/>
      <c r="K256" s="590"/>
      <c r="L256" s="593"/>
      <c r="M256" s="588"/>
      <c r="N256" s="588"/>
      <c r="O256" s="588"/>
      <c r="P256" s="588"/>
      <c r="Q256" s="588"/>
      <c r="T256" s="1"/>
      <c r="U256" s="1"/>
      <c r="V256" s="1"/>
      <c r="W256" s="1"/>
      <c r="X256" s="1"/>
    </row>
    <row r="257" spans="5:24">
      <c r="E257" s="2"/>
      <c r="G257" s="5" t="s">
        <v>374</v>
      </c>
      <c r="H257" s="5" t="s">
        <v>673</v>
      </c>
      <c r="J257" s="585"/>
      <c r="K257" s="590"/>
      <c r="L257" s="593"/>
      <c r="M257" s="588"/>
      <c r="N257" s="588"/>
      <c r="O257" s="588"/>
      <c r="P257" s="588"/>
      <c r="Q257" s="588"/>
      <c r="T257" s="1"/>
      <c r="U257" s="1"/>
      <c r="V257" s="1"/>
      <c r="W257" s="1"/>
      <c r="X257" s="1"/>
    </row>
    <row r="258" spans="5:24">
      <c r="E258" s="2"/>
      <c r="G258" s="5" t="s">
        <v>374</v>
      </c>
      <c r="H258" s="5" t="s">
        <v>674</v>
      </c>
      <c r="J258" s="585"/>
      <c r="K258" s="590"/>
      <c r="L258" s="593"/>
      <c r="M258" s="588"/>
      <c r="N258" s="588"/>
      <c r="O258" s="588"/>
      <c r="P258" s="588"/>
      <c r="Q258" s="588"/>
      <c r="T258" s="1"/>
      <c r="U258" s="1"/>
      <c r="V258" s="1"/>
      <c r="W258" s="1"/>
      <c r="X258" s="1"/>
    </row>
    <row r="259" spans="5:24">
      <c r="E259" s="2"/>
      <c r="G259" s="5" t="s">
        <v>374</v>
      </c>
      <c r="H259" s="5" t="s">
        <v>675</v>
      </c>
      <c r="J259" s="585"/>
      <c r="K259" s="590"/>
      <c r="L259" s="593"/>
      <c r="M259" s="588"/>
      <c r="N259" s="588"/>
      <c r="O259" s="588"/>
      <c r="P259" s="588"/>
      <c r="Q259" s="588"/>
      <c r="T259" s="1"/>
      <c r="U259" s="1"/>
      <c r="V259" s="1"/>
      <c r="W259" s="1"/>
      <c r="X259" s="1"/>
    </row>
    <row r="260" spans="5:24">
      <c r="E260" s="2"/>
      <c r="G260" s="5" t="s">
        <v>374</v>
      </c>
      <c r="H260" s="5" t="s">
        <v>676</v>
      </c>
      <c r="J260" s="585"/>
      <c r="K260" s="590"/>
      <c r="L260" s="593"/>
      <c r="M260" s="588"/>
      <c r="N260" s="588"/>
      <c r="O260" s="588"/>
      <c r="P260" s="588"/>
      <c r="Q260" s="588"/>
      <c r="T260" s="1"/>
      <c r="U260" s="1"/>
      <c r="V260" s="1"/>
      <c r="W260" s="1"/>
      <c r="X260" s="1"/>
    </row>
    <row r="261" spans="5:24">
      <c r="E261" s="2"/>
      <c r="G261" s="5" t="s">
        <v>377</v>
      </c>
      <c r="H261" s="5" t="s">
        <v>677</v>
      </c>
      <c r="J261" s="585"/>
      <c r="K261" s="590"/>
      <c r="L261" s="593"/>
      <c r="M261" s="588"/>
      <c r="N261" s="588"/>
      <c r="O261" s="588"/>
      <c r="P261" s="588"/>
      <c r="Q261" s="588"/>
      <c r="T261" s="1"/>
      <c r="U261" s="1"/>
      <c r="V261" s="1"/>
      <c r="W261" s="1"/>
      <c r="X261" s="1"/>
    </row>
    <row r="262" spans="5:24">
      <c r="E262" s="2"/>
      <c r="G262" s="5" t="s">
        <v>377</v>
      </c>
      <c r="H262" s="5" t="s">
        <v>678</v>
      </c>
      <c r="J262" s="585"/>
      <c r="K262" s="590"/>
      <c r="L262" s="593"/>
      <c r="M262" s="588"/>
      <c r="N262" s="588"/>
      <c r="O262" s="588"/>
      <c r="P262" s="588"/>
      <c r="Q262" s="588"/>
      <c r="T262" s="1"/>
      <c r="U262" s="1"/>
      <c r="V262" s="1"/>
      <c r="W262" s="1"/>
      <c r="X262" s="1"/>
    </row>
    <row r="263" spans="5:24">
      <c r="E263" s="2"/>
      <c r="G263" s="5" t="s">
        <v>377</v>
      </c>
      <c r="H263" s="5" t="s">
        <v>679</v>
      </c>
      <c r="J263" s="585"/>
      <c r="K263" s="590"/>
      <c r="L263" s="593"/>
      <c r="M263" s="588"/>
      <c r="N263" s="588"/>
      <c r="O263" s="588"/>
      <c r="P263" s="588"/>
      <c r="Q263" s="588"/>
      <c r="T263" s="1"/>
      <c r="U263" s="1"/>
      <c r="V263" s="1"/>
      <c r="W263" s="1"/>
      <c r="X263" s="1"/>
    </row>
    <row r="264" spans="5:24">
      <c r="E264" s="2"/>
      <c r="G264" s="5" t="s">
        <v>377</v>
      </c>
      <c r="H264" s="5" t="s">
        <v>680</v>
      </c>
      <c r="J264" s="585"/>
      <c r="K264" s="590"/>
      <c r="L264" s="593"/>
      <c r="M264" s="588"/>
      <c r="N264" s="588"/>
      <c r="O264" s="588"/>
      <c r="P264" s="588"/>
      <c r="Q264" s="588"/>
      <c r="T264" s="1"/>
      <c r="U264" s="1"/>
      <c r="V264" s="1"/>
      <c r="W264" s="1"/>
      <c r="X264" s="1"/>
    </row>
    <row r="265" spans="5:24">
      <c r="E265" s="2"/>
      <c r="G265" s="5" t="s">
        <v>377</v>
      </c>
      <c r="H265" s="5" t="s">
        <v>681</v>
      </c>
      <c r="J265" s="585"/>
      <c r="K265" s="590"/>
      <c r="L265" s="593"/>
      <c r="M265" s="588"/>
      <c r="N265" s="588"/>
      <c r="O265" s="588"/>
      <c r="P265" s="588"/>
      <c r="Q265" s="588"/>
      <c r="T265" s="1"/>
      <c r="U265" s="1"/>
      <c r="V265" s="1"/>
      <c r="W265" s="1"/>
      <c r="X265" s="1"/>
    </row>
    <row r="266" spans="5:24">
      <c r="E266" s="2"/>
      <c r="G266" s="5" t="s">
        <v>377</v>
      </c>
      <c r="H266" s="5" t="s">
        <v>682</v>
      </c>
      <c r="J266" s="585"/>
      <c r="K266" s="590"/>
      <c r="L266" s="593"/>
      <c r="M266" s="588"/>
      <c r="N266" s="588"/>
      <c r="O266" s="588"/>
      <c r="P266" s="588"/>
      <c r="Q266" s="588"/>
      <c r="T266" s="1"/>
      <c r="U266" s="1"/>
      <c r="V266" s="1"/>
      <c r="W266" s="1"/>
      <c r="X266" s="1"/>
    </row>
    <row r="267" spans="5:24">
      <c r="E267" s="2"/>
      <c r="G267" s="5" t="s">
        <v>377</v>
      </c>
      <c r="H267" s="5" t="s">
        <v>683</v>
      </c>
      <c r="J267" s="585"/>
      <c r="K267" s="590"/>
      <c r="L267" s="593"/>
      <c r="M267" s="588"/>
      <c r="N267" s="588"/>
      <c r="O267" s="588"/>
      <c r="P267" s="588"/>
      <c r="Q267" s="588"/>
      <c r="T267" s="1"/>
      <c r="U267" s="1"/>
      <c r="V267" s="1"/>
      <c r="W267" s="1"/>
      <c r="X267" s="1"/>
    </row>
    <row r="268" spans="5:24">
      <c r="E268" s="2"/>
      <c r="G268" s="5" t="s">
        <v>377</v>
      </c>
      <c r="H268" s="5" t="s">
        <v>684</v>
      </c>
      <c r="J268" s="585"/>
      <c r="K268" s="590"/>
      <c r="L268" s="593"/>
      <c r="M268" s="588"/>
      <c r="N268" s="588"/>
      <c r="O268" s="588"/>
      <c r="P268" s="588"/>
      <c r="Q268" s="588"/>
      <c r="T268" s="1"/>
      <c r="U268" s="1"/>
      <c r="V268" s="1"/>
      <c r="W268" s="1"/>
      <c r="X268" s="1"/>
    </row>
    <row r="269" spans="5:24">
      <c r="E269" s="2"/>
      <c r="G269" s="5" t="s">
        <v>377</v>
      </c>
      <c r="H269" s="5" t="s">
        <v>685</v>
      </c>
      <c r="J269" s="585"/>
      <c r="K269" s="590"/>
      <c r="L269" s="593"/>
      <c r="M269" s="588"/>
      <c r="N269" s="588"/>
      <c r="O269" s="588"/>
      <c r="P269" s="588"/>
      <c r="Q269" s="588"/>
      <c r="T269" s="1"/>
      <c r="U269" s="1"/>
      <c r="V269" s="1"/>
      <c r="W269" s="1"/>
      <c r="X269" s="1"/>
    </row>
    <row r="270" spans="5:24">
      <c r="E270" s="2"/>
      <c r="G270" s="5" t="s">
        <v>377</v>
      </c>
      <c r="H270" s="5" t="s">
        <v>686</v>
      </c>
      <c r="J270" s="585"/>
      <c r="K270" s="590"/>
      <c r="L270" s="593"/>
      <c r="M270" s="588"/>
      <c r="N270" s="588"/>
      <c r="O270" s="588"/>
      <c r="P270" s="588"/>
      <c r="Q270" s="588"/>
      <c r="T270" s="1"/>
      <c r="U270" s="1"/>
      <c r="V270" s="1"/>
      <c r="W270" s="1"/>
      <c r="X270" s="1"/>
    </row>
    <row r="271" spans="5:24">
      <c r="E271" s="2"/>
      <c r="G271" s="5" t="s">
        <v>377</v>
      </c>
      <c r="H271" s="5" t="s">
        <v>687</v>
      </c>
      <c r="J271" s="585"/>
      <c r="K271" s="590"/>
      <c r="L271" s="593"/>
      <c r="M271" s="588"/>
      <c r="N271" s="588"/>
      <c r="O271" s="588"/>
      <c r="P271" s="588"/>
      <c r="Q271" s="588"/>
      <c r="T271" s="1"/>
      <c r="U271" s="1"/>
      <c r="V271" s="1"/>
      <c r="W271" s="1"/>
      <c r="X271" s="1"/>
    </row>
    <row r="272" spans="5:24">
      <c r="E272" s="2"/>
      <c r="G272" s="5" t="s">
        <v>377</v>
      </c>
      <c r="H272" s="5" t="s">
        <v>688</v>
      </c>
      <c r="J272" s="585"/>
      <c r="K272" s="590"/>
      <c r="L272" s="593"/>
      <c r="M272" s="588"/>
      <c r="N272" s="588"/>
      <c r="O272" s="588"/>
      <c r="P272" s="588"/>
      <c r="Q272" s="588"/>
      <c r="T272" s="1"/>
      <c r="U272" s="1"/>
      <c r="V272" s="1"/>
      <c r="W272" s="1"/>
      <c r="X272" s="1"/>
    </row>
    <row r="273" spans="5:24">
      <c r="E273" s="2"/>
      <c r="G273" s="5" t="s">
        <v>377</v>
      </c>
      <c r="H273" s="5" t="s">
        <v>689</v>
      </c>
      <c r="J273" s="585"/>
      <c r="K273" s="590"/>
      <c r="L273" s="593"/>
      <c r="M273" s="588"/>
      <c r="N273" s="588"/>
      <c r="O273" s="588"/>
      <c r="P273" s="588"/>
      <c r="Q273" s="588"/>
      <c r="T273" s="1"/>
      <c r="U273" s="1"/>
      <c r="V273" s="1"/>
      <c r="W273" s="1"/>
      <c r="X273" s="1"/>
    </row>
    <row r="274" spans="5:24">
      <c r="E274" s="2"/>
      <c r="G274" s="5" t="s">
        <v>377</v>
      </c>
      <c r="H274" s="5" t="s">
        <v>690</v>
      </c>
      <c r="J274" s="585"/>
      <c r="K274" s="590"/>
      <c r="L274" s="593"/>
      <c r="M274" s="588"/>
      <c r="N274" s="588"/>
      <c r="O274" s="588"/>
      <c r="P274" s="588"/>
      <c r="Q274" s="588"/>
      <c r="T274" s="1"/>
      <c r="U274" s="1"/>
      <c r="V274" s="1"/>
      <c r="W274" s="1"/>
      <c r="X274" s="1"/>
    </row>
    <row r="275" spans="5:24">
      <c r="E275" s="2"/>
      <c r="G275" s="5" t="s">
        <v>377</v>
      </c>
      <c r="H275" s="5" t="s">
        <v>691</v>
      </c>
      <c r="J275" s="585"/>
      <c r="K275" s="590"/>
      <c r="L275" s="593"/>
      <c r="M275" s="588"/>
      <c r="N275" s="588"/>
      <c r="O275" s="588"/>
      <c r="P275" s="588"/>
      <c r="Q275" s="588"/>
      <c r="T275" s="1"/>
      <c r="U275" s="1"/>
      <c r="V275" s="1"/>
      <c r="W275" s="1"/>
      <c r="X275" s="1"/>
    </row>
    <row r="276" spans="5:24">
      <c r="E276" s="2"/>
      <c r="G276" s="5" t="s">
        <v>377</v>
      </c>
      <c r="H276" s="5" t="s">
        <v>692</v>
      </c>
      <c r="J276" s="585"/>
      <c r="K276" s="590"/>
      <c r="L276" s="593"/>
      <c r="M276" s="588"/>
      <c r="N276" s="588"/>
      <c r="O276" s="588"/>
      <c r="P276" s="588"/>
      <c r="Q276" s="588"/>
      <c r="T276" s="1"/>
      <c r="U276" s="1"/>
      <c r="V276" s="1"/>
      <c r="W276" s="1"/>
      <c r="X276" s="1"/>
    </row>
    <row r="277" spans="5:24">
      <c r="E277" s="2"/>
      <c r="G277" s="5" t="s">
        <v>377</v>
      </c>
      <c r="H277" s="5" t="s">
        <v>693</v>
      </c>
      <c r="J277" s="585"/>
      <c r="K277" s="590"/>
      <c r="L277" s="593"/>
      <c r="M277" s="588"/>
      <c r="N277" s="588"/>
      <c r="O277" s="588"/>
      <c r="P277" s="588"/>
      <c r="Q277" s="588"/>
      <c r="T277" s="1"/>
      <c r="U277" s="1"/>
      <c r="V277" s="1"/>
      <c r="W277" s="1"/>
      <c r="X277" s="1"/>
    </row>
    <row r="278" spans="5:24">
      <c r="E278" s="2"/>
      <c r="G278" s="5" t="s">
        <v>377</v>
      </c>
      <c r="H278" s="5" t="s">
        <v>694</v>
      </c>
      <c r="J278" s="585"/>
      <c r="K278" s="590"/>
      <c r="L278" s="593"/>
      <c r="M278" s="588"/>
      <c r="N278" s="588"/>
      <c r="O278" s="588"/>
      <c r="P278" s="588"/>
      <c r="Q278" s="588"/>
      <c r="T278" s="1"/>
      <c r="U278" s="1"/>
      <c r="V278" s="1"/>
      <c r="W278" s="1"/>
      <c r="X278" s="1"/>
    </row>
    <row r="279" spans="5:24">
      <c r="E279" s="2"/>
      <c r="G279" s="5" t="s">
        <v>377</v>
      </c>
      <c r="H279" s="5" t="s">
        <v>695</v>
      </c>
      <c r="J279" s="585"/>
      <c r="K279" s="590"/>
      <c r="L279" s="593"/>
      <c r="M279" s="588"/>
      <c r="N279" s="588"/>
      <c r="O279" s="588"/>
      <c r="P279" s="588"/>
      <c r="Q279" s="588"/>
      <c r="T279" s="1"/>
      <c r="U279" s="1"/>
      <c r="V279" s="1"/>
      <c r="W279" s="1"/>
      <c r="X279" s="1"/>
    </row>
    <row r="280" spans="5:24">
      <c r="E280" s="2"/>
      <c r="G280" s="5" t="s">
        <v>377</v>
      </c>
      <c r="H280" s="5" t="s">
        <v>696</v>
      </c>
      <c r="J280" s="585"/>
      <c r="K280" s="590"/>
      <c r="L280" s="593"/>
      <c r="M280" s="588"/>
      <c r="N280" s="588"/>
      <c r="O280" s="588"/>
      <c r="P280" s="588"/>
      <c r="Q280" s="588"/>
      <c r="T280" s="1"/>
      <c r="U280" s="1"/>
      <c r="V280" s="1"/>
      <c r="W280" s="1"/>
      <c r="X280" s="1"/>
    </row>
    <row r="281" spans="5:24">
      <c r="E281" s="2"/>
      <c r="G281" s="5" t="s">
        <v>377</v>
      </c>
      <c r="H281" s="5" t="s">
        <v>697</v>
      </c>
      <c r="J281" s="585"/>
      <c r="K281" s="590"/>
      <c r="L281" s="593"/>
      <c r="M281" s="588"/>
      <c r="N281" s="588"/>
      <c r="O281" s="588"/>
      <c r="P281" s="588"/>
      <c r="Q281" s="588"/>
      <c r="T281" s="1"/>
      <c r="U281" s="1"/>
      <c r="V281" s="1"/>
      <c r="W281" s="1"/>
      <c r="X281" s="1"/>
    </row>
    <row r="282" spans="5:24">
      <c r="E282" s="2"/>
      <c r="G282" s="5" t="s">
        <v>377</v>
      </c>
      <c r="H282" s="5" t="s">
        <v>698</v>
      </c>
      <c r="J282" s="585"/>
      <c r="K282" s="590"/>
      <c r="L282" s="593"/>
      <c r="M282" s="588"/>
      <c r="N282" s="588"/>
      <c r="O282" s="588"/>
      <c r="P282" s="588"/>
      <c r="Q282" s="588"/>
      <c r="T282" s="1"/>
      <c r="U282" s="1"/>
      <c r="V282" s="1"/>
      <c r="W282" s="1"/>
      <c r="X282" s="1"/>
    </row>
    <row r="283" spans="5:24">
      <c r="E283" s="2"/>
      <c r="G283" s="5" t="s">
        <v>377</v>
      </c>
      <c r="H283" s="5" t="s">
        <v>699</v>
      </c>
      <c r="J283" s="585"/>
      <c r="K283" s="590"/>
      <c r="L283" s="585"/>
      <c r="M283" s="588"/>
      <c r="N283" s="588"/>
      <c r="O283" s="588"/>
      <c r="P283" s="588"/>
      <c r="Q283" s="588"/>
      <c r="T283" s="1"/>
      <c r="U283" s="1"/>
      <c r="V283" s="1"/>
      <c r="W283" s="1"/>
      <c r="X283" s="1"/>
    </row>
    <row r="284" spans="5:24">
      <c r="E284" s="2"/>
      <c r="G284" s="5" t="s">
        <v>377</v>
      </c>
      <c r="H284" s="5" t="s">
        <v>700</v>
      </c>
      <c r="J284" s="585"/>
      <c r="K284" s="590"/>
      <c r="L284" s="585"/>
      <c r="M284" s="588"/>
      <c r="N284" s="588"/>
      <c r="O284" s="588"/>
      <c r="P284" s="588"/>
      <c r="Q284" s="588"/>
      <c r="T284" s="1"/>
      <c r="U284" s="1"/>
      <c r="V284" s="1"/>
      <c r="W284" s="1"/>
      <c r="X284" s="1"/>
    </row>
    <row r="285" spans="5:24">
      <c r="E285" s="2"/>
      <c r="G285" s="5" t="s">
        <v>377</v>
      </c>
      <c r="H285" s="5" t="s">
        <v>701</v>
      </c>
      <c r="J285" s="585"/>
      <c r="K285" s="590"/>
      <c r="L285" s="585"/>
      <c r="M285" s="588"/>
      <c r="N285" s="588"/>
      <c r="O285" s="588"/>
      <c r="P285" s="588"/>
      <c r="Q285" s="588"/>
      <c r="T285" s="1"/>
      <c r="U285" s="1"/>
      <c r="V285" s="1"/>
      <c r="W285" s="1"/>
      <c r="X285" s="1"/>
    </row>
    <row r="286" spans="5:24">
      <c r="E286" s="2"/>
      <c r="G286" s="5" t="s">
        <v>377</v>
      </c>
      <c r="H286" s="5" t="s">
        <v>702</v>
      </c>
      <c r="J286" s="585"/>
      <c r="K286" s="590"/>
      <c r="L286" s="585"/>
      <c r="M286" s="588"/>
      <c r="N286" s="588"/>
      <c r="O286" s="588"/>
      <c r="P286" s="588"/>
      <c r="Q286" s="588"/>
      <c r="T286" s="1"/>
      <c r="U286" s="1"/>
      <c r="V286" s="1"/>
      <c r="W286" s="1"/>
      <c r="X286" s="1"/>
    </row>
    <row r="287" spans="5:24">
      <c r="E287" s="2"/>
      <c r="G287" s="5" t="s">
        <v>377</v>
      </c>
      <c r="H287" s="5" t="s">
        <v>703</v>
      </c>
      <c r="J287" s="585"/>
      <c r="K287" s="590"/>
      <c r="L287" s="585"/>
      <c r="M287" s="588"/>
      <c r="N287" s="588"/>
      <c r="O287" s="588"/>
      <c r="P287" s="588"/>
      <c r="Q287" s="588"/>
      <c r="T287" s="1"/>
      <c r="U287" s="1"/>
      <c r="V287" s="1"/>
      <c r="W287" s="1"/>
      <c r="X287" s="1"/>
    </row>
    <row r="288" spans="5:24">
      <c r="E288" s="2"/>
      <c r="G288" s="5" t="s">
        <v>377</v>
      </c>
      <c r="H288" s="5" t="s">
        <v>704</v>
      </c>
      <c r="J288" s="585"/>
      <c r="K288" s="590"/>
      <c r="L288" s="585"/>
      <c r="M288" s="588"/>
      <c r="N288" s="588"/>
      <c r="O288" s="588"/>
      <c r="P288" s="588"/>
      <c r="Q288" s="588"/>
      <c r="T288" s="1"/>
      <c r="U288" s="1"/>
      <c r="V288" s="1"/>
      <c r="W288" s="1"/>
      <c r="X288" s="1"/>
    </row>
    <row r="289" spans="5:24">
      <c r="E289" s="2"/>
      <c r="G289" s="5" t="s">
        <v>377</v>
      </c>
      <c r="H289" s="5" t="s">
        <v>705</v>
      </c>
      <c r="J289" s="585"/>
      <c r="K289" s="590"/>
      <c r="L289" s="585"/>
      <c r="M289" s="588"/>
      <c r="N289" s="588"/>
      <c r="O289" s="588"/>
      <c r="P289" s="588"/>
      <c r="Q289" s="588"/>
      <c r="T289" s="1"/>
      <c r="U289" s="1"/>
      <c r="V289" s="1"/>
      <c r="W289" s="1"/>
      <c r="X289" s="1"/>
    </row>
    <row r="290" spans="5:24">
      <c r="E290" s="2"/>
      <c r="G290" s="5" t="s">
        <v>377</v>
      </c>
      <c r="H290" s="5" t="s">
        <v>706</v>
      </c>
      <c r="J290" s="585"/>
      <c r="K290" s="590"/>
      <c r="L290" s="585"/>
      <c r="M290" s="588"/>
      <c r="N290" s="588"/>
      <c r="O290" s="588"/>
      <c r="P290" s="588"/>
      <c r="Q290" s="588"/>
      <c r="T290" s="1"/>
      <c r="U290" s="1"/>
      <c r="V290" s="1"/>
      <c r="W290" s="1"/>
      <c r="X290" s="1"/>
    </row>
    <row r="291" spans="5:24">
      <c r="E291" s="2"/>
      <c r="G291" s="5" t="s">
        <v>377</v>
      </c>
      <c r="H291" s="5" t="s">
        <v>707</v>
      </c>
      <c r="J291" s="585"/>
      <c r="K291" s="590"/>
      <c r="L291" s="585"/>
      <c r="M291" s="588"/>
      <c r="N291" s="588"/>
      <c r="O291" s="588"/>
      <c r="P291" s="588"/>
      <c r="Q291" s="588"/>
      <c r="T291" s="1"/>
      <c r="U291" s="1"/>
      <c r="V291" s="1"/>
      <c r="W291" s="1"/>
      <c r="X291" s="1"/>
    </row>
    <row r="292" spans="5:24">
      <c r="E292" s="2"/>
      <c r="G292" s="5" t="s">
        <v>377</v>
      </c>
      <c r="H292" s="5" t="s">
        <v>708</v>
      </c>
      <c r="J292" s="585"/>
      <c r="K292" s="590"/>
      <c r="L292" s="585"/>
      <c r="M292" s="588"/>
      <c r="N292" s="588"/>
      <c r="O292" s="588"/>
      <c r="P292" s="588"/>
      <c r="Q292" s="588"/>
      <c r="T292" s="1"/>
      <c r="U292" s="1"/>
      <c r="V292" s="1"/>
      <c r="W292" s="1"/>
      <c r="X292" s="1"/>
    </row>
    <row r="293" spans="5:24">
      <c r="E293" s="2"/>
      <c r="G293" s="5" t="s">
        <v>377</v>
      </c>
      <c r="H293" s="5" t="s">
        <v>709</v>
      </c>
      <c r="J293" s="585"/>
      <c r="K293" s="590"/>
      <c r="L293" s="585"/>
      <c r="M293" s="588"/>
      <c r="N293" s="588"/>
      <c r="O293" s="588"/>
      <c r="P293" s="588"/>
      <c r="Q293" s="588"/>
      <c r="T293" s="1"/>
      <c r="U293" s="1"/>
      <c r="V293" s="1"/>
      <c r="W293" s="1"/>
      <c r="X293" s="1"/>
    </row>
    <row r="294" spans="5:24">
      <c r="E294" s="2"/>
      <c r="G294" s="5" t="s">
        <v>377</v>
      </c>
      <c r="H294" s="5" t="s">
        <v>710</v>
      </c>
      <c r="J294" s="585"/>
      <c r="K294" s="590"/>
      <c r="L294" s="585"/>
      <c r="M294" s="588"/>
      <c r="N294" s="588"/>
      <c r="O294" s="588"/>
      <c r="P294" s="588"/>
      <c r="Q294" s="588"/>
      <c r="T294" s="1"/>
      <c r="U294" s="1"/>
      <c r="V294" s="1"/>
      <c r="W294" s="1"/>
      <c r="X294" s="1"/>
    </row>
    <row r="295" spans="5:24">
      <c r="E295" s="2"/>
      <c r="G295" s="5" t="s">
        <v>377</v>
      </c>
      <c r="H295" s="5" t="s">
        <v>711</v>
      </c>
      <c r="J295" s="585"/>
      <c r="K295" s="590"/>
      <c r="L295" s="585"/>
      <c r="M295" s="588"/>
      <c r="N295" s="588"/>
      <c r="O295" s="588"/>
      <c r="P295" s="588"/>
      <c r="Q295" s="588"/>
      <c r="T295" s="1"/>
      <c r="U295" s="1"/>
      <c r="V295" s="1"/>
      <c r="W295" s="1"/>
      <c r="X295" s="1"/>
    </row>
    <row r="296" spans="5:24">
      <c r="E296" s="2"/>
      <c r="G296" s="5" t="s">
        <v>379</v>
      </c>
      <c r="H296" s="5" t="s">
        <v>712</v>
      </c>
      <c r="J296" s="585"/>
      <c r="K296" s="590"/>
      <c r="L296" s="585"/>
      <c r="M296" s="588"/>
      <c r="N296" s="588"/>
      <c r="O296" s="588"/>
      <c r="P296" s="588"/>
      <c r="Q296" s="588"/>
      <c r="T296" s="1"/>
      <c r="U296" s="1"/>
      <c r="V296" s="1"/>
      <c r="W296" s="1"/>
      <c r="X296" s="1"/>
    </row>
    <row r="297" spans="5:24">
      <c r="E297" s="2"/>
      <c r="G297" s="5" t="s">
        <v>379</v>
      </c>
      <c r="H297" s="5" t="s">
        <v>713</v>
      </c>
      <c r="J297" s="585"/>
      <c r="K297" s="590"/>
      <c r="L297" s="585"/>
      <c r="M297" s="588"/>
      <c r="N297" s="588"/>
      <c r="O297" s="588"/>
      <c r="P297" s="588"/>
      <c r="Q297" s="588"/>
      <c r="T297" s="1"/>
      <c r="U297" s="1"/>
      <c r="V297" s="1"/>
      <c r="W297" s="1"/>
      <c r="X297" s="1"/>
    </row>
    <row r="298" spans="5:24">
      <c r="E298" s="2"/>
      <c r="G298" s="5" t="s">
        <v>379</v>
      </c>
      <c r="H298" s="5" t="s">
        <v>714</v>
      </c>
      <c r="J298" s="585"/>
      <c r="K298" s="590"/>
      <c r="L298" s="585"/>
      <c r="M298" s="588"/>
      <c r="N298" s="588"/>
      <c r="O298" s="588"/>
      <c r="P298" s="588"/>
      <c r="Q298" s="588"/>
      <c r="T298" s="1"/>
      <c r="U298" s="1"/>
      <c r="V298" s="1"/>
      <c r="W298" s="1"/>
      <c r="X298" s="1"/>
    </row>
    <row r="299" spans="5:24">
      <c r="E299" s="2"/>
      <c r="G299" s="5" t="s">
        <v>379</v>
      </c>
      <c r="H299" s="5" t="s">
        <v>715</v>
      </c>
      <c r="J299" s="585"/>
      <c r="K299" s="590"/>
      <c r="L299" s="585"/>
      <c r="M299" s="588"/>
      <c r="N299" s="588"/>
      <c r="O299" s="588"/>
      <c r="P299" s="588"/>
      <c r="Q299" s="588"/>
      <c r="T299" s="1"/>
      <c r="U299" s="1"/>
      <c r="V299" s="1"/>
      <c r="W299" s="1"/>
      <c r="X299" s="1"/>
    </row>
    <row r="300" spans="5:24">
      <c r="E300" s="2"/>
      <c r="G300" s="5" t="s">
        <v>379</v>
      </c>
      <c r="H300" s="5" t="s">
        <v>716</v>
      </c>
      <c r="J300" s="585"/>
      <c r="K300" s="590"/>
      <c r="L300" s="585"/>
      <c r="M300" s="588"/>
      <c r="N300" s="588"/>
      <c r="O300" s="588"/>
      <c r="P300" s="588"/>
      <c r="Q300" s="588"/>
      <c r="T300" s="1"/>
      <c r="U300" s="1"/>
      <c r="V300" s="1"/>
      <c r="W300" s="1"/>
      <c r="X300" s="1"/>
    </row>
    <row r="301" spans="5:24">
      <c r="E301" s="2"/>
      <c r="G301" s="5" t="s">
        <v>379</v>
      </c>
      <c r="H301" s="5" t="s">
        <v>717</v>
      </c>
      <c r="J301" s="585"/>
      <c r="K301" s="590"/>
      <c r="L301" s="585"/>
      <c r="M301" s="588"/>
      <c r="N301" s="588"/>
      <c r="O301" s="588"/>
      <c r="P301" s="588"/>
      <c r="Q301" s="588"/>
      <c r="T301" s="1"/>
      <c r="U301" s="1"/>
      <c r="V301" s="1"/>
      <c r="W301" s="1"/>
      <c r="X301" s="1"/>
    </row>
    <row r="302" spans="5:24">
      <c r="E302" s="2"/>
      <c r="G302" s="5" t="s">
        <v>379</v>
      </c>
      <c r="H302" s="5" t="s">
        <v>718</v>
      </c>
      <c r="J302" s="585"/>
      <c r="K302" s="590"/>
      <c r="L302" s="585"/>
      <c r="M302" s="588"/>
      <c r="N302" s="588"/>
      <c r="O302" s="588"/>
      <c r="P302" s="588"/>
      <c r="Q302" s="588"/>
      <c r="T302" s="1"/>
      <c r="U302" s="1"/>
      <c r="V302" s="1"/>
      <c r="W302" s="1"/>
      <c r="X302" s="1"/>
    </row>
    <row r="303" spans="5:24">
      <c r="E303" s="2"/>
      <c r="G303" s="5" t="s">
        <v>379</v>
      </c>
      <c r="H303" s="5" t="s">
        <v>719</v>
      </c>
      <c r="J303" s="585"/>
      <c r="K303" s="590"/>
      <c r="L303" s="585"/>
      <c r="M303" s="588"/>
      <c r="N303" s="588"/>
      <c r="O303" s="588"/>
      <c r="P303" s="588"/>
      <c r="Q303" s="588"/>
      <c r="T303" s="1"/>
      <c r="U303" s="1"/>
      <c r="V303" s="1"/>
      <c r="W303" s="1"/>
      <c r="X303" s="1"/>
    </row>
    <row r="304" spans="5:24">
      <c r="E304" s="2"/>
      <c r="G304" s="5" t="s">
        <v>379</v>
      </c>
      <c r="H304" s="5" t="s">
        <v>720</v>
      </c>
      <c r="J304" s="585"/>
      <c r="K304" s="590"/>
      <c r="L304" s="585"/>
      <c r="M304" s="588"/>
      <c r="N304" s="588"/>
      <c r="O304" s="588"/>
      <c r="P304" s="588"/>
      <c r="Q304" s="588"/>
      <c r="T304" s="1"/>
      <c r="U304" s="1"/>
      <c r="V304" s="1"/>
      <c r="W304" s="1"/>
      <c r="X304" s="1"/>
    </row>
    <row r="305" spans="5:24">
      <c r="E305" s="2"/>
      <c r="G305" s="5" t="s">
        <v>379</v>
      </c>
      <c r="H305" s="5" t="s">
        <v>721</v>
      </c>
      <c r="J305" s="585"/>
      <c r="K305" s="590"/>
      <c r="L305" s="585"/>
      <c r="M305" s="588"/>
      <c r="N305" s="588"/>
      <c r="O305" s="588"/>
      <c r="P305" s="588"/>
      <c r="Q305" s="588"/>
      <c r="T305" s="1"/>
      <c r="U305" s="1"/>
      <c r="V305" s="1"/>
      <c r="W305" s="1"/>
      <c r="X305" s="1"/>
    </row>
    <row r="306" spans="5:24">
      <c r="E306" s="2"/>
      <c r="G306" s="5" t="s">
        <v>379</v>
      </c>
      <c r="H306" s="5" t="s">
        <v>722</v>
      </c>
      <c r="J306" s="585"/>
      <c r="K306" s="590"/>
      <c r="L306" s="585"/>
      <c r="M306" s="588"/>
      <c r="N306" s="588"/>
      <c r="O306" s="588"/>
      <c r="P306" s="588"/>
      <c r="Q306" s="588"/>
      <c r="T306" s="1"/>
      <c r="U306" s="1"/>
      <c r="V306" s="1"/>
      <c r="W306" s="1"/>
      <c r="X306" s="1"/>
    </row>
    <row r="307" spans="5:24">
      <c r="E307" s="2"/>
      <c r="G307" s="5" t="s">
        <v>379</v>
      </c>
      <c r="H307" s="5" t="s">
        <v>723</v>
      </c>
      <c r="J307" s="585"/>
      <c r="K307" s="590"/>
      <c r="L307" s="585"/>
      <c r="M307" s="588"/>
      <c r="N307" s="588"/>
      <c r="O307" s="588"/>
      <c r="P307" s="588"/>
      <c r="Q307" s="588"/>
      <c r="T307" s="1"/>
      <c r="U307" s="1"/>
      <c r="V307" s="1"/>
      <c r="W307" s="1"/>
      <c r="X307" s="1"/>
    </row>
    <row r="308" spans="5:24">
      <c r="E308" s="2"/>
      <c r="G308" s="5" t="s">
        <v>379</v>
      </c>
      <c r="H308" s="5" t="s">
        <v>724</v>
      </c>
      <c r="J308" s="585"/>
      <c r="K308" s="590"/>
      <c r="L308" s="585"/>
      <c r="M308" s="588"/>
      <c r="N308" s="588"/>
      <c r="O308" s="588"/>
      <c r="P308" s="588"/>
      <c r="Q308" s="588"/>
      <c r="T308" s="1"/>
      <c r="U308" s="1"/>
      <c r="V308" s="1"/>
      <c r="W308" s="1"/>
      <c r="X308" s="1"/>
    </row>
    <row r="309" spans="5:24">
      <c r="E309" s="2"/>
      <c r="G309" s="5" t="s">
        <v>379</v>
      </c>
      <c r="H309" s="5" t="s">
        <v>725</v>
      </c>
      <c r="J309" s="585"/>
      <c r="K309" s="590"/>
      <c r="L309" s="585"/>
      <c r="M309" s="588"/>
      <c r="N309" s="588"/>
      <c r="O309" s="588"/>
      <c r="P309" s="588"/>
      <c r="Q309" s="588"/>
      <c r="T309" s="1"/>
      <c r="U309" s="1"/>
      <c r="V309" s="1"/>
      <c r="W309" s="1"/>
      <c r="X309" s="1"/>
    </row>
    <row r="310" spans="5:24">
      <c r="E310" s="2"/>
      <c r="G310" s="5" t="s">
        <v>379</v>
      </c>
      <c r="H310" s="5" t="s">
        <v>726</v>
      </c>
      <c r="J310" s="585"/>
      <c r="K310" s="590"/>
      <c r="L310" s="585"/>
      <c r="M310" s="588"/>
      <c r="N310" s="588"/>
      <c r="O310" s="588"/>
      <c r="P310" s="588"/>
      <c r="Q310" s="588"/>
      <c r="T310" s="1"/>
      <c r="U310" s="1"/>
      <c r="V310" s="1"/>
      <c r="W310" s="1"/>
      <c r="X310" s="1"/>
    </row>
    <row r="311" spans="5:24">
      <c r="E311" s="2"/>
      <c r="G311" s="5" t="s">
        <v>379</v>
      </c>
      <c r="H311" s="5" t="s">
        <v>727</v>
      </c>
      <c r="J311" s="585"/>
      <c r="K311" s="590"/>
      <c r="L311" s="585"/>
      <c r="M311" s="588"/>
      <c r="N311" s="588"/>
      <c r="O311" s="588"/>
      <c r="P311" s="588"/>
      <c r="Q311" s="588"/>
      <c r="T311" s="1"/>
      <c r="U311" s="1"/>
      <c r="V311" s="1"/>
      <c r="W311" s="1"/>
      <c r="X311" s="1"/>
    </row>
    <row r="312" spans="5:24">
      <c r="E312" s="2"/>
      <c r="G312" s="5" t="s">
        <v>379</v>
      </c>
      <c r="H312" s="5" t="s">
        <v>728</v>
      </c>
      <c r="J312" s="585"/>
      <c r="K312" s="590"/>
      <c r="L312" s="585"/>
      <c r="M312" s="588"/>
      <c r="N312" s="588"/>
      <c r="O312" s="588"/>
      <c r="P312" s="588"/>
      <c r="Q312" s="588"/>
      <c r="T312" s="1"/>
      <c r="U312" s="1"/>
      <c r="V312" s="1"/>
      <c r="W312" s="1"/>
      <c r="X312" s="1"/>
    </row>
    <row r="313" spans="5:24">
      <c r="E313" s="2"/>
      <c r="G313" s="5" t="s">
        <v>379</v>
      </c>
      <c r="H313" s="5" t="s">
        <v>729</v>
      </c>
      <c r="J313" s="585"/>
      <c r="K313" s="590"/>
      <c r="L313" s="585"/>
      <c r="M313" s="588"/>
      <c r="N313" s="588"/>
      <c r="O313" s="588"/>
      <c r="P313" s="588"/>
      <c r="Q313" s="588"/>
      <c r="T313" s="1"/>
      <c r="U313" s="1"/>
      <c r="V313" s="1"/>
      <c r="W313" s="1"/>
      <c r="X313" s="1"/>
    </row>
    <row r="314" spans="5:24">
      <c r="E314" s="2"/>
      <c r="G314" s="5" t="s">
        <v>379</v>
      </c>
      <c r="H314" s="5" t="s">
        <v>730</v>
      </c>
      <c r="J314" s="585"/>
      <c r="K314" s="590"/>
      <c r="L314" s="585"/>
      <c r="M314" s="588"/>
      <c r="N314" s="588"/>
      <c r="O314" s="588"/>
      <c r="P314" s="588"/>
      <c r="Q314" s="588"/>
      <c r="T314" s="1"/>
      <c r="U314" s="1"/>
      <c r="V314" s="1"/>
      <c r="W314" s="1"/>
      <c r="X314" s="1"/>
    </row>
    <row r="315" spans="5:24">
      <c r="E315" s="2"/>
      <c r="G315" s="5" t="s">
        <v>379</v>
      </c>
      <c r="H315" s="5" t="s">
        <v>731</v>
      </c>
      <c r="J315" s="585"/>
      <c r="K315" s="590"/>
      <c r="L315" s="585"/>
      <c r="M315" s="588"/>
      <c r="N315" s="588"/>
      <c r="O315" s="588"/>
      <c r="P315" s="588"/>
      <c r="Q315" s="588"/>
      <c r="T315" s="1"/>
      <c r="U315" s="1"/>
      <c r="V315" s="1"/>
      <c r="W315" s="1"/>
      <c r="X315" s="1"/>
    </row>
    <row r="316" spans="5:24">
      <c r="E316" s="2"/>
      <c r="G316" s="5" t="s">
        <v>379</v>
      </c>
      <c r="H316" s="5" t="s">
        <v>732</v>
      </c>
      <c r="J316" s="585"/>
      <c r="K316" s="590"/>
      <c r="L316" s="585"/>
      <c r="M316" s="588"/>
      <c r="N316" s="588"/>
      <c r="O316" s="588"/>
      <c r="P316" s="588"/>
      <c r="Q316" s="588"/>
      <c r="T316" s="1"/>
      <c r="U316" s="1"/>
      <c r="V316" s="1"/>
      <c r="W316" s="1"/>
      <c r="X316" s="1"/>
    </row>
    <row r="317" spans="5:24">
      <c r="E317" s="2"/>
      <c r="G317" s="5" t="s">
        <v>379</v>
      </c>
      <c r="H317" s="5" t="s">
        <v>733</v>
      </c>
      <c r="J317" s="585"/>
      <c r="K317" s="590"/>
      <c r="L317" s="585"/>
      <c r="M317" s="588"/>
      <c r="N317" s="588"/>
      <c r="O317" s="588"/>
      <c r="P317" s="588"/>
      <c r="Q317" s="588"/>
      <c r="T317" s="1"/>
      <c r="U317" s="1"/>
      <c r="V317" s="1"/>
      <c r="W317" s="1"/>
      <c r="X317" s="1"/>
    </row>
    <row r="318" spans="5:24">
      <c r="E318" s="2"/>
      <c r="G318" s="5" t="s">
        <v>379</v>
      </c>
      <c r="H318" s="5" t="s">
        <v>734</v>
      </c>
      <c r="J318" s="585"/>
      <c r="K318" s="590"/>
      <c r="L318" s="585"/>
      <c r="M318" s="588"/>
      <c r="N318" s="588"/>
      <c r="O318" s="588"/>
      <c r="P318" s="588"/>
      <c r="Q318" s="588"/>
      <c r="T318" s="1"/>
      <c r="U318" s="1"/>
      <c r="V318" s="1"/>
      <c r="W318" s="1"/>
      <c r="X318" s="1"/>
    </row>
    <row r="319" spans="5:24">
      <c r="E319" s="2"/>
      <c r="G319" s="5" t="s">
        <v>379</v>
      </c>
      <c r="H319" s="5" t="s">
        <v>735</v>
      </c>
      <c r="J319" s="585"/>
      <c r="K319" s="590"/>
      <c r="L319" s="585"/>
      <c r="M319" s="588"/>
      <c r="N319" s="588"/>
      <c r="O319" s="588"/>
      <c r="P319" s="588"/>
      <c r="Q319" s="588"/>
      <c r="T319" s="1"/>
      <c r="U319" s="1"/>
      <c r="V319" s="1"/>
      <c r="W319" s="1"/>
      <c r="X319" s="1"/>
    </row>
    <row r="320" spans="5:24">
      <c r="E320" s="2"/>
      <c r="G320" s="5" t="s">
        <v>379</v>
      </c>
      <c r="H320" s="5" t="s">
        <v>736</v>
      </c>
      <c r="J320" s="585"/>
      <c r="K320" s="590"/>
      <c r="L320" s="585"/>
      <c r="M320" s="588"/>
      <c r="N320" s="588"/>
      <c r="O320" s="588"/>
      <c r="P320" s="588"/>
      <c r="Q320" s="588"/>
      <c r="T320" s="1"/>
      <c r="U320" s="1"/>
      <c r="V320" s="1"/>
      <c r="W320" s="1"/>
      <c r="X320" s="1"/>
    </row>
    <row r="321" spans="5:24">
      <c r="E321" s="2"/>
      <c r="G321" s="5" t="s">
        <v>382</v>
      </c>
      <c r="H321" s="5" t="s">
        <v>737</v>
      </c>
      <c r="J321" s="585"/>
      <c r="K321" s="590"/>
      <c r="L321" s="585"/>
      <c r="M321" s="588"/>
      <c r="N321" s="588"/>
      <c r="O321" s="588"/>
      <c r="P321" s="588"/>
      <c r="Q321" s="588"/>
      <c r="T321" s="1"/>
      <c r="U321" s="1"/>
      <c r="V321" s="1"/>
      <c r="W321" s="1"/>
      <c r="X321" s="1"/>
    </row>
    <row r="322" spans="5:24">
      <c r="E322" s="2"/>
      <c r="G322" s="5" t="s">
        <v>382</v>
      </c>
      <c r="H322" s="5" t="s">
        <v>738</v>
      </c>
      <c r="J322" s="585"/>
      <c r="K322" s="590"/>
      <c r="L322" s="585"/>
      <c r="M322" s="588"/>
      <c r="N322" s="588"/>
      <c r="O322" s="588"/>
      <c r="P322" s="588"/>
      <c r="Q322" s="588"/>
      <c r="T322" s="1"/>
      <c r="U322" s="1"/>
      <c r="V322" s="1"/>
      <c r="W322" s="1"/>
      <c r="X322" s="1"/>
    </row>
    <row r="323" spans="5:24">
      <c r="E323" s="2"/>
      <c r="G323" s="5" t="s">
        <v>382</v>
      </c>
      <c r="H323" s="5" t="s">
        <v>739</v>
      </c>
      <c r="J323" s="585"/>
      <c r="K323" s="590"/>
      <c r="L323" s="585"/>
      <c r="M323" s="588"/>
      <c r="N323" s="588"/>
      <c r="O323" s="588"/>
      <c r="P323" s="588"/>
      <c r="Q323" s="588"/>
      <c r="T323" s="1"/>
      <c r="U323" s="1"/>
      <c r="V323" s="1"/>
      <c r="W323" s="1"/>
      <c r="X323" s="1"/>
    </row>
    <row r="324" spans="5:24">
      <c r="E324" s="2"/>
      <c r="G324" s="5" t="s">
        <v>382</v>
      </c>
      <c r="H324" s="5" t="s">
        <v>740</v>
      </c>
      <c r="J324" s="585"/>
      <c r="K324" s="590"/>
      <c r="L324" s="585"/>
      <c r="M324" s="588"/>
      <c r="N324" s="588"/>
      <c r="O324" s="588"/>
      <c r="P324" s="588"/>
      <c r="Q324" s="588"/>
      <c r="T324" s="1"/>
      <c r="U324" s="1"/>
      <c r="V324" s="1"/>
      <c r="W324" s="1"/>
      <c r="X324" s="1"/>
    </row>
    <row r="325" spans="5:24">
      <c r="E325" s="2"/>
      <c r="G325" s="5" t="s">
        <v>382</v>
      </c>
      <c r="H325" s="5" t="s">
        <v>741</v>
      </c>
      <c r="J325" s="585"/>
      <c r="K325" s="590"/>
      <c r="L325" s="585"/>
      <c r="M325" s="588"/>
      <c r="N325" s="588"/>
      <c r="O325" s="588"/>
      <c r="P325" s="588"/>
      <c r="Q325" s="588"/>
      <c r="T325" s="1"/>
      <c r="U325" s="1"/>
      <c r="V325" s="1"/>
      <c r="W325" s="1"/>
      <c r="X325" s="1"/>
    </row>
    <row r="326" spans="5:24">
      <c r="E326" s="2"/>
      <c r="G326" s="5" t="s">
        <v>382</v>
      </c>
      <c r="H326" s="5" t="s">
        <v>742</v>
      </c>
      <c r="J326" s="585"/>
      <c r="K326" s="590"/>
      <c r="L326" s="585"/>
      <c r="M326" s="588"/>
      <c r="N326" s="588"/>
      <c r="O326" s="588"/>
      <c r="P326" s="588"/>
      <c r="Q326" s="588"/>
      <c r="T326" s="1"/>
      <c r="U326" s="1"/>
      <c r="V326" s="1"/>
      <c r="W326" s="1"/>
      <c r="X326" s="1"/>
    </row>
    <row r="327" spans="5:24">
      <c r="E327" s="2"/>
      <c r="G327" s="5" t="s">
        <v>382</v>
      </c>
      <c r="H327" s="5" t="s">
        <v>743</v>
      </c>
      <c r="J327" s="585"/>
      <c r="K327" s="590"/>
      <c r="L327" s="585"/>
      <c r="M327" s="588"/>
      <c r="N327" s="588"/>
      <c r="O327" s="588"/>
      <c r="P327" s="588"/>
      <c r="Q327" s="588"/>
      <c r="T327" s="1"/>
      <c r="U327" s="1"/>
      <c r="V327" s="1"/>
      <c r="W327" s="1"/>
      <c r="X327" s="1"/>
    </row>
    <row r="328" spans="5:24">
      <c r="E328" s="2"/>
      <c r="G328" s="5" t="s">
        <v>382</v>
      </c>
      <c r="H328" s="5" t="s">
        <v>744</v>
      </c>
      <c r="J328" s="585"/>
      <c r="K328" s="590"/>
      <c r="L328" s="585"/>
      <c r="M328" s="588"/>
      <c r="N328" s="588"/>
      <c r="O328" s="588"/>
      <c r="P328" s="588"/>
      <c r="Q328" s="588"/>
      <c r="T328" s="1"/>
      <c r="U328" s="1"/>
      <c r="V328" s="1"/>
      <c r="W328" s="1"/>
      <c r="X328" s="1"/>
    </row>
    <row r="329" spans="5:24">
      <c r="E329" s="2"/>
      <c r="G329" s="5" t="s">
        <v>382</v>
      </c>
      <c r="H329" s="5" t="s">
        <v>745</v>
      </c>
      <c r="J329" s="585"/>
      <c r="K329" s="590"/>
      <c r="L329" s="585"/>
      <c r="M329" s="588"/>
      <c r="N329" s="588"/>
      <c r="O329" s="588"/>
      <c r="P329" s="588"/>
      <c r="Q329" s="588"/>
      <c r="T329" s="1"/>
      <c r="U329" s="1"/>
      <c r="V329" s="1"/>
      <c r="W329" s="1"/>
      <c r="X329" s="1"/>
    </row>
    <row r="330" spans="5:24">
      <c r="E330" s="2"/>
      <c r="G330" s="5" t="s">
        <v>382</v>
      </c>
      <c r="H330" s="5" t="s">
        <v>746</v>
      </c>
      <c r="J330" s="585"/>
      <c r="K330" s="590"/>
      <c r="L330" s="585"/>
      <c r="M330" s="588"/>
      <c r="N330" s="588"/>
      <c r="O330" s="588"/>
      <c r="P330" s="588"/>
      <c r="Q330" s="588"/>
      <c r="T330" s="1"/>
      <c r="U330" s="1"/>
      <c r="V330" s="1"/>
      <c r="W330" s="1"/>
      <c r="X330" s="1"/>
    </row>
    <row r="331" spans="5:24">
      <c r="E331" s="2"/>
      <c r="G331" s="5" t="s">
        <v>382</v>
      </c>
      <c r="H331" s="5" t="s">
        <v>747</v>
      </c>
      <c r="J331" s="585"/>
      <c r="K331" s="590"/>
      <c r="L331" s="585"/>
      <c r="M331" s="588"/>
      <c r="N331" s="588"/>
      <c r="O331" s="588"/>
      <c r="P331" s="588"/>
      <c r="Q331" s="588"/>
      <c r="T331" s="1"/>
      <c r="U331" s="1"/>
      <c r="V331" s="1"/>
      <c r="W331" s="1"/>
      <c r="X331" s="1"/>
    </row>
    <row r="332" spans="5:24">
      <c r="E332" s="2"/>
      <c r="G332" s="5" t="s">
        <v>382</v>
      </c>
      <c r="H332" s="5" t="s">
        <v>748</v>
      </c>
      <c r="J332" s="585"/>
      <c r="K332" s="590"/>
      <c r="L332" s="585"/>
      <c r="M332" s="588"/>
      <c r="N332" s="588"/>
      <c r="O332" s="588"/>
      <c r="P332" s="588"/>
      <c r="Q332" s="588"/>
      <c r="T332" s="1"/>
      <c r="U332" s="1"/>
      <c r="V332" s="1"/>
      <c r="W332" s="1"/>
      <c r="X332" s="1"/>
    </row>
    <row r="333" spans="5:24">
      <c r="E333" s="2"/>
      <c r="G333" s="5" t="s">
        <v>382</v>
      </c>
      <c r="H333" s="5" t="s">
        <v>749</v>
      </c>
      <c r="J333" s="585"/>
      <c r="K333" s="590"/>
      <c r="L333" s="585"/>
      <c r="M333" s="588"/>
      <c r="N333" s="588"/>
      <c r="O333" s="588"/>
      <c r="P333" s="588"/>
      <c r="Q333" s="588"/>
      <c r="T333" s="1"/>
      <c r="U333" s="1"/>
      <c r="V333" s="1"/>
      <c r="W333" s="1"/>
      <c r="X333" s="1"/>
    </row>
    <row r="334" spans="5:24">
      <c r="E334" s="2"/>
      <c r="G334" s="5" t="s">
        <v>382</v>
      </c>
      <c r="H334" s="5" t="s">
        <v>750</v>
      </c>
      <c r="J334" s="585"/>
      <c r="K334" s="590"/>
      <c r="L334" s="585"/>
      <c r="M334" s="588"/>
      <c r="N334" s="588"/>
      <c r="O334" s="588"/>
      <c r="P334" s="588"/>
      <c r="Q334" s="588"/>
      <c r="T334" s="1"/>
      <c r="U334" s="1"/>
      <c r="V334" s="1"/>
      <c r="W334" s="1"/>
      <c r="X334" s="1"/>
    </row>
    <row r="335" spans="5:24">
      <c r="E335" s="2"/>
      <c r="G335" s="5" t="s">
        <v>382</v>
      </c>
      <c r="H335" s="5" t="s">
        <v>751</v>
      </c>
      <c r="J335" s="585"/>
      <c r="K335" s="590"/>
      <c r="L335" s="585"/>
      <c r="M335" s="588"/>
      <c r="N335" s="588"/>
      <c r="O335" s="588"/>
      <c r="P335" s="588"/>
      <c r="Q335" s="588"/>
      <c r="T335" s="1"/>
      <c r="U335" s="1"/>
      <c r="V335" s="1"/>
      <c r="W335" s="1"/>
      <c r="X335" s="1"/>
    </row>
    <row r="336" spans="5:24">
      <c r="E336" s="2"/>
      <c r="G336" s="5" t="s">
        <v>382</v>
      </c>
      <c r="H336" s="5" t="s">
        <v>752</v>
      </c>
      <c r="J336" s="585"/>
      <c r="K336" s="590"/>
      <c r="L336" s="585"/>
      <c r="M336" s="588"/>
      <c r="N336" s="588"/>
      <c r="O336" s="588"/>
      <c r="P336" s="588"/>
      <c r="Q336" s="588"/>
      <c r="T336" s="1"/>
      <c r="U336" s="1"/>
      <c r="V336" s="1"/>
      <c r="W336" s="1"/>
      <c r="X336" s="1"/>
    </row>
    <row r="337" spans="5:24">
      <c r="E337" s="2"/>
      <c r="G337" s="5" t="s">
        <v>382</v>
      </c>
      <c r="H337" s="5" t="s">
        <v>753</v>
      </c>
      <c r="J337" s="585"/>
      <c r="K337" s="590"/>
      <c r="L337" s="585"/>
      <c r="M337" s="588"/>
      <c r="N337" s="588"/>
      <c r="O337" s="588"/>
      <c r="P337" s="588"/>
      <c r="Q337" s="588"/>
      <c r="T337" s="1"/>
      <c r="U337" s="1"/>
      <c r="V337" s="1"/>
      <c r="W337" s="1"/>
      <c r="X337" s="1"/>
    </row>
    <row r="338" spans="5:24">
      <c r="E338" s="2"/>
      <c r="G338" s="5" t="s">
        <v>382</v>
      </c>
      <c r="H338" s="5" t="s">
        <v>754</v>
      </c>
      <c r="J338" s="585"/>
      <c r="K338" s="590"/>
      <c r="L338" s="585"/>
      <c r="M338" s="588"/>
      <c r="N338" s="588"/>
      <c r="O338" s="588"/>
      <c r="P338" s="588"/>
      <c r="Q338" s="588"/>
      <c r="T338" s="1"/>
      <c r="U338" s="1"/>
      <c r="V338" s="1"/>
      <c r="W338" s="1"/>
      <c r="X338" s="1"/>
    </row>
    <row r="339" spans="5:24">
      <c r="E339" s="2"/>
      <c r="G339" s="5" t="s">
        <v>382</v>
      </c>
      <c r="H339" s="5" t="s">
        <v>755</v>
      </c>
      <c r="J339" s="585"/>
      <c r="K339" s="590"/>
      <c r="L339" s="585"/>
      <c r="M339" s="588"/>
      <c r="N339" s="588"/>
      <c r="O339" s="588"/>
      <c r="P339" s="588"/>
      <c r="Q339" s="588"/>
      <c r="T339" s="1"/>
      <c r="U339" s="1"/>
      <c r="V339" s="1"/>
      <c r="W339" s="1"/>
      <c r="X339" s="1"/>
    </row>
    <row r="340" spans="5:24">
      <c r="E340" s="2"/>
      <c r="G340" s="5" t="s">
        <v>382</v>
      </c>
      <c r="H340" s="5" t="s">
        <v>756</v>
      </c>
      <c r="J340" s="585"/>
      <c r="K340" s="590"/>
      <c r="L340" s="585"/>
      <c r="M340" s="588"/>
      <c r="N340" s="588"/>
      <c r="O340" s="588"/>
      <c r="P340" s="588"/>
      <c r="Q340" s="588"/>
      <c r="T340" s="1"/>
      <c r="U340" s="1"/>
      <c r="V340" s="1"/>
      <c r="W340" s="1"/>
      <c r="X340" s="1"/>
    </row>
    <row r="341" spans="5:24">
      <c r="E341" s="2"/>
      <c r="G341" s="5" t="s">
        <v>382</v>
      </c>
      <c r="H341" s="5" t="s">
        <v>757</v>
      </c>
      <c r="J341" s="585"/>
      <c r="K341" s="590"/>
      <c r="L341" s="585"/>
      <c r="M341" s="588"/>
      <c r="N341" s="588"/>
      <c r="O341" s="588"/>
      <c r="P341" s="588"/>
      <c r="Q341" s="588"/>
      <c r="T341" s="1"/>
      <c r="U341" s="1"/>
      <c r="V341" s="1"/>
      <c r="W341" s="1"/>
      <c r="X341" s="1"/>
    </row>
    <row r="342" spans="5:24">
      <c r="E342" s="2"/>
      <c r="G342" s="5" t="s">
        <v>382</v>
      </c>
      <c r="H342" s="5" t="s">
        <v>758</v>
      </c>
      <c r="J342" s="585"/>
      <c r="K342" s="590"/>
      <c r="L342" s="585"/>
      <c r="M342" s="588"/>
      <c r="N342" s="588"/>
      <c r="O342" s="588"/>
      <c r="P342" s="588"/>
      <c r="Q342" s="588"/>
      <c r="T342" s="1"/>
      <c r="U342" s="1"/>
      <c r="V342" s="1"/>
      <c r="W342" s="1"/>
      <c r="X342" s="1"/>
    </row>
    <row r="343" spans="5:24">
      <c r="E343" s="2"/>
      <c r="G343" s="5" t="s">
        <v>382</v>
      </c>
      <c r="H343" s="5" t="s">
        <v>759</v>
      </c>
      <c r="J343" s="585"/>
      <c r="K343" s="590"/>
      <c r="L343" s="585"/>
      <c r="M343" s="588"/>
      <c r="N343" s="588"/>
      <c r="O343" s="588"/>
      <c r="P343" s="588"/>
      <c r="Q343" s="588"/>
      <c r="T343" s="1"/>
      <c r="U343" s="1"/>
      <c r="V343" s="1"/>
      <c r="W343" s="1"/>
      <c r="X343" s="1"/>
    </row>
    <row r="344" spans="5:24">
      <c r="E344" s="2"/>
      <c r="G344" s="5" t="s">
        <v>382</v>
      </c>
      <c r="H344" s="5" t="s">
        <v>760</v>
      </c>
      <c r="J344" s="585"/>
      <c r="K344" s="590"/>
      <c r="L344" s="585"/>
      <c r="M344" s="588"/>
      <c r="N344" s="588"/>
      <c r="O344" s="588"/>
      <c r="P344" s="588"/>
      <c r="Q344" s="588"/>
      <c r="T344" s="1"/>
      <c r="U344" s="1"/>
      <c r="V344" s="1"/>
      <c r="W344" s="1"/>
      <c r="X344" s="1"/>
    </row>
    <row r="345" spans="5:24">
      <c r="E345" s="2"/>
      <c r="G345" s="5" t="s">
        <v>382</v>
      </c>
      <c r="H345" s="5" t="s">
        <v>761</v>
      </c>
      <c r="J345" s="585"/>
      <c r="K345" s="590"/>
      <c r="L345" s="585"/>
      <c r="M345" s="588"/>
      <c r="N345" s="588"/>
      <c r="O345" s="588"/>
      <c r="P345" s="588"/>
      <c r="Q345" s="588"/>
      <c r="T345" s="1"/>
      <c r="U345" s="1"/>
      <c r="V345" s="1"/>
      <c r="W345" s="1"/>
      <c r="X345" s="1"/>
    </row>
    <row r="346" spans="5:24">
      <c r="E346" s="2"/>
      <c r="G346" s="5" t="s">
        <v>382</v>
      </c>
      <c r="H346" s="5" t="s">
        <v>762</v>
      </c>
      <c r="J346" s="585"/>
      <c r="K346" s="590"/>
      <c r="L346" s="585"/>
      <c r="M346" s="588"/>
      <c r="N346" s="588"/>
      <c r="O346" s="588"/>
      <c r="P346" s="588"/>
      <c r="Q346" s="588"/>
      <c r="T346" s="1"/>
      <c r="U346" s="1"/>
      <c r="V346" s="1"/>
      <c r="W346" s="1"/>
      <c r="X346" s="1"/>
    </row>
    <row r="347" spans="5:24">
      <c r="E347" s="2"/>
      <c r="G347" s="5" t="s">
        <v>382</v>
      </c>
      <c r="H347" s="5" t="s">
        <v>763</v>
      </c>
      <c r="J347" s="585"/>
      <c r="K347" s="590"/>
      <c r="L347" s="585"/>
      <c r="M347" s="588"/>
      <c r="N347" s="588"/>
      <c r="O347" s="588"/>
      <c r="P347" s="588"/>
      <c r="Q347" s="588"/>
      <c r="T347" s="1"/>
      <c r="U347" s="1"/>
      <c r="V347" s="1"/>
      <c r="W347" s="1"/>
      <c r="X347" s="1"/>
    </row>
    <row r="348" spans="5:24">
      <c r="E348" s="2"/>
      <c r="G348" s="5" t="s">
        <v>382</v>
      </c>
      <c r="H348" s="5" t="s">
        <v>764</v>
      </c>
      <c r="J348" s="585"/>
      <c r="K348" s="590"/>
      <c r="L348" s="585"/>
      <c r="M348" s="588"/>
      <c r="N348" s="588"/>
      <c r="O348" s="588"/>
      <c r="P348" s="588"/>
      <c r="Q348" s="588"/>
      <c r="T348" s="1"/>
      <c r="U348" s="1"/>
      <c r="V348" s="1"/>
      <c r="W348" s="1"/>
      <c r="X348" s="1"/>
    </row>
    <row r="349" spans="5:24">
      <c r="E349" s="2"/>
      <c r="G349" s="5" t="s">
        <v>382</v>
      </c>
      <c r="H349" s="5" t="s">
        <v>765</v>
      </c>
      <c r="J349" s="585"/>
      <c r="K349" s="590"/>
      <c r="L349" s="585"/>
      <c r="M349" s="588"/>
      <c r="N349" s="588"/>
      <c r="O349" s="588"/>
      <c r="P349" s="588"/>
      <c r="Q349" s="588"/>
      <c r="T349" s="1"/>
      <c r="U349" s="1"/>
      <c r="V349" s="1"/>
      <c r="W349" s="1"/>
      <c r="X349" s="1"/>
    </row>
    <row r="350" spans="5:24">
      <c r="E350" s="2"/>
      <c r="G350" s="5" t="s">
        <v>382</v>
      </c>
      <c r="H350" s="5" t="s">
        <v>766</v>
      </c>
      <c r="J350" s="585"/>
      <c r="K350" s="590"/>
      <c r="L350" s="585"/>
      <c r="M350" s="588"/>
      <c r="N350" s="588"/>
      <c r="O350" s="588"/>
      <c r="P350" s="588"/>
      <c r="Q350" s="588"/>
      <c r="T350" s="1"/>
      <c r="U350" s="1"/>
      <c r="V350" s="1"/>
      <c r="W350" s="1"/>
      <c r="X350" s="1"/>
    </row>
    <row r="351" spans="5:24">
      <c r="E351" s="2"/>
      <c r="G351" s="5" t="s">
        <v>382</v>
      </c>
      <c r="H351" s="5" t="s">
        <v>767</v>
      </c>
      <c r="J351" s="585"/>
      <c r="K351" s="590"/>
      <c r="L351" s="585"/>
      <c r="M351" s="588"/>
      <c r="N351" s="588"/>
      <c r="O351" s="588"/>
      <c r="P351" s="588"/>
      <c r="Q351" s="588"/>
      <c r="T351" s="1"/>
      <c r="U351" s="1"/>
      <c r="V351" s="1"/>
      <c r="W351" s="1"/>
      <c r="X351" s="1"/>
    </row>
    <row r="352" spans="5:24">
      <c r="E352" s="2"/>
      <c r="G352" s="5" t="s">
        <v>382</v>
      </c>
      <c r="H352" s="5" t="s">
        <v>768</v>
      </c>
      <c r="J352" s="585"/>
      <c r="K352" s="590"/>
      <c r="L352" s="585"/>
      <c r="M352" s="588"/>
      <c r="N352" s="588"/>
      <c r="O352" s="588"/>
      <c r="P352" s="588"/>
      <c r="Q352" s="588"/>
      <c r="T352" s="1"/>
      <c r="U352" s="1"/>
      <c r="V352" s="1"/>
      <c r="W352" s="1"/>
      <c r="X352" s="1"/>
    </row>
    <row r="353" spans="5:24">
      <c r="E353" s="2"/>
      <c r="G353" s="5" t="s">
        <v>382</v>
      </c>
      <c r="H353" s="5" t="s">
        <v>769</v>
      </c>
      <c r="J353" s="585"/>
      <c r="K353" s="590"/>
      <c r="L353" s="585"/>
      <c r="M353" s="588"/>
      <c r="N353" s="588"/>
      <c r="O353" s="588"/>
      <c r="P353" s="588"/>
      <c r="Q353" s="588"/>
      <c r="T353" s="1"/>
      <c r="U353" s="1"/>
      <c r="V353" s="1"/>
      <c r="W353" s="1"/>
      <c r="X353" s="1"/>
    </row>
    <row r="354" spans="5:24">
      <c r="E354" s="2"/>
      <c r="G354" s="5" t="s">
        <v>382</v>
      </c>
      <c r="H354" s="5" t="s">
        <v>770</v>
      </c>
      <c r="J354" s="585"/>
      <c r="K354" s="590"/>
      <c r="L354" s="585"/>
      <c r="M354" s="588"/>
      <c r="N354" s="588"/>
      <c r="O354" s="588"/>
      <c r="P354" s="588"/>
      <c r="Q354" s="588"/>
      <c r="T354" s="1"/>
      <c r="U354" s="1"/>
      <c r="V354" s="1"/>
      <c r="W354" s="1"/>
      <c r="X354" s="1"/>
    </row>
    <row r="355" spans="5:24">
      <c r="E355" s="2"/>
      <c r="G355" s="5" t="s">
        <v>382</v>
      </c>
      <c r="H355" s="5" t="s">
        <v>771</v>
      </c>
      <c r="J355" s="585"/>
      <c r="K355" s="590"/>
      <c r="L355" s="585"/>
      <c r="M355" s="588"/>
      <c r="N355" s="588"/>
      <c r="O355" s="588"/>
      <c r="P355" s="588"/>
      <c r="Q355" s="588"/>
      <c r="T355" s="1"/>
      <c r="U355" s="1"/>
      <c r="V355" s="1"/>
      <c r="W355" s="1"/>
      <c r="X355" s="1"/>
    </row>
    <row r="356" spans="5:24">
      <c r="E356" s="2"/>
      <c r="G356" s="5" t="s">
        <v>384</v>
      </c>
      <c r="H356" s="5" t="s">
        <v>772</v>
      </c>
      <c r="J356" s="585"/>
      <c r="K356" s="590"/>
      <c r="L356" s="585"/>
      <c r="M356" s="588"/>
      <c r="N356" s="588"/>
      <c r="O356" s="588"/>
      <c r="P356" s="588"/>
      <c r="Q356" s="588"/>
      <c r="T356" s="1"/>
      <c r="U356" s="1"/>
      <c r="V356" s="1"/>
      <c r="W356" s="1"/>
      <c r="X356" s="1"/>
    </row>
    <row r="357" spans="5:24">
      <c r="E357" s="2"/>
      <c r="G357" s="5" t="s">
        <v>384</v>
      </c>
      <c r="H357" s="5" t="s">
        <v>773</v>
      </c>
      <c r="J357" s="585"/>
      <c r="K357" s="590"/>
      <c r="L357" s="585"/>
      <c r="M357" s="588"/>
      <c r="N357" s="588"/>
      <c r="O357" s="588"/>
      <c r="P357" s="588"/>
      <c r="Q357" s="588"/>
      <c r="T357" s="1"/>
      <c r="U357" s="1"/>
      <c r="V357" s="1"/>
      <c r="W357" s="1"/>
      <c r="X357" s="1"/>
    </row>
    <row r="358" spans="5:24">
      <c r="E358" s="2"/>
      <c r="G358" s="5" t="s">
        <v>384</v>
      </c>
      <c r="H358" s="5" t="s">
        <v>774</v>
      </c>
      <c r="J358" s="585"/>
      <c r="K358" s="590"/>
      <c r="L358" s="585"/>
      <c r="M358" s="588"/>
      <c r="N358" s="588"/>
      <c r="O358" s="588"/>
      <c r="P358" s="588"/>
      <c r="Q358" s="588"/>
      <c r="T358" s="1"/>
      <c r="U358" s="1"/>
      <c r="V358" s="1"/>
      <c r="W358" s="1"/>
      <c r="X358" s="1"/>
    </row>
    <row r="359" spans="5:24">
      <c r="E359" s="2"/>
      <c r="G359" s="5" t="s">
        <v>384</v>
      </c>
      <c r="H359" s="5" t="s">
        <v>775</v>
      </c>
      <c r="J359" s="585"/>
      <c r="K359" s="590"/>
      <c r="L359" s="585"/>
      <c r="M359" s="588"/>
      <c r="N359" s="588"/>
      <c r="O359" s="588"/>
      <c r="P359" s="588"/>
      <c r="Q359" s="588"/>
      <c r="T359" s="1"/>
      <c r="U359" s="1"/>
      <c r="V359" s="1"/>
      <c r="W359" s="1"/>
      <c r="X359" s="1"/>
    </row>
    <row r="360" spans="5:24">
      <c r="E360" s="2"/>
      <c r="G360" s="5" t="s">
        <v>384</v>
      </c>
      <c r="H360" s="5" t="s">
        <v>776</v>
      </c>
      <c r="J360" s="585"/>
      <c r="K360" s="590"/>
      <c r="L360" s="585"/>
      <c r="M360" s="588"/>
      <c r="N360" s="588"/>
      <c r="O360" s="588"/>
      <c r="P360" s="588"/>
      <c r="Q360" s="588"/>
      <c r="T360" s="1"/>
      <c r="U360" s="1"/>
      <c r="V360" s="1"/>
      <c r="W360" s="1"/>
      <c r="X360" s="1"/>
    </row>
    <row r="361" spans="5:24">
      <c r="E361" s="2"/>
      <c r="G361" s="5" t="s">
        <v>384</v>
      </c>
      <c r="H361" s="5" t="s">
        <v>777</v>
      </c>
      <c r="J361" s="585"/>
      <c r="K361" s="590"/>
      <c r="L361" s="585"/>
      <c r="M361" s="588"/>
      <c r="N361" s="588"/>
      <c r="O361" s="588"/>
      <c r="P361" s="588"/>
      <c r="Q361" s="588"/>
      <c r="T361" s="1"/>
      <c r="U361" s="1"/>
      <c r="V361" s="1"/>
      <c r="W361" s="1"/>
      <c r="X361" s="1"/>
    </row>
    <row r="362" spans="5:24">
      <c r="E362" s="2"/>
      <c r="G362" s="5" t="s">
        <v>384</v>
      </c>
      <c r="H362" s="5" t="s">
        <v>778</v>
      </c>
      <c r="J362" s="585"/>
      <c r="K362" s="590"/>
      <c r="L362" s="585"/>
      <c r="M362" s="588"/>
      <c r="N362" s="588"/>
      <c r="O362" s="588"/>
      <c r="P362" s="588"/>
      <c r="Q362" s="588"/>
      <c r="T362" s="1"/>
      <c r="U362" s="1"/>
      <c r="V362" s="1"/>
      <c r="W362" s="1"/>
      <c r="X362" s="1"/>
    </row>
    <row r="363" spans="5:24">
      <c r="E363" s="2"/>
      <c r="G363" s="5" t="s">
        <v>384</v>
      </c>
      <c r="H363" s="5" t="s">
        <v>779</v>
      </c>
      <c r="J363" s="585"/>
      <c r="K363" s="590"/>
      <c r="L363" s="585"/>
      <c r="M363" s="588"/>
      <c r="N363" s="588"/>
      <c r="O363" s="588"/>
      <c r="P363" s="588"/>
      <c r="Q363" s="588"/>
      <c r="T363" s="1"/>
      <c r="U363" s="1"/>
      <c r="V363" s="1"/>
      <c r="W363" s="1"/>
      <c r="X363" s="1"/>
    </row>
    <row r="364" spans="5:24">
      <c r="E364" s="2"/>
      <c r="G364" s="5" t="s">
        <v>384</v>
      </c>
      <c r="H364" s="5" t="s">
        <v>780</v>
      </c>
      <c r="J364" s="585"/>
      <c r="K364" s="590"/>
      <c r="L364" s="585"/>
      <c r="M364" s="588"/>
      <c r="N364" s="588"/>
      <c r="O364" s="588"/>
      <c r="P364" s="588"/>
      <c r="Q364" s="588"/>
      <c r="T364" s="1"/>
      <c r="U364" s="1"/>
      <c r="V364" s="1"/>
      <c r="W364" s="1"/>
      <c r="X364" s="1"/>
    </row>
    <row r="365" spans="5:24">
      <c r="E365" s="2"/>
      <c r="G365" s="5" t="s">
        <v>384</v>
      </c>
      <c r="H365" s="5" t="s">
        <v>781</v>
      </c>
      <c r="J365" s="585"/>
      <c r="K365" s="590"/>
      <c r="L365" s="585"/>
      <c r="M365" s="588"/>
      <c r="N365" s="588"/>
      <c r="O365" s="588"/>
      <c r="P365" s="588"/>
      <c r="Q365" s="588"/>
      <c r="T365" s="1"/>
      <c r="U365" s="1"/>
      <c r="V365" s="1"/>
      <c r="W365" s="1"/>
      <c r="X365" s="1"/>
    </row>
    <row r="366" spans="5:24">
      <c r="E366" s="2"/>
      <c r="G366" s="5" t="s">
        <v>384</v>
      </c>
      <c r="H366" s="5" t="s">
        <v>782</v>
      </c>
      <c r="J366" s="585"/>
      <c r="K366" s="590"/>
      <c r="L366" s="585"/>
      <c r="M366" s="588"/>
      <c r="N366" s="588"/>
      <c r="O366" s="588"/>
      <c r="P366" s="588"/>
      <c r="Q366" s="588"/>
      <c r="T366" s="1"/>
      <c r="U366" s="1"/>
      <c r="V366" s="1"/>
      <c r="W366" s="1"/>
      <c r="X366" s="1"/>
    </row>
    <row r="367" spans="5:24">
      <c r="E367" s="2"/>
      <c r="G367" s="5" t="s">
        <v>384</v>
      </c>
      <c r="H367" s="5" t="s">
        <v>435</v>
      </c>
      <c r="J367" s="585"/>
      <c r="K367" s="590"/>
      <c r="L367" s="585"/>
      <c r="M367" s="588"/>
      <c r="N367" s="588"/>
      <c r="O367" s="588"/>
      <c r="P367" s="588"/>
      <c r="Q367" s="588"/>
      <c r="T367" s="1"/>
      <c r="U367" s="1"/>
      <c r="V367" s="1"/>
      <c r="W367" s="1"/>
      <c r="X367" s="1"/>
    </row>
    <row r="368" spans="5:24">
      <c r="E368" s="2"/>
      <c r="G368" s="5" t="s">
        <v>384</v>
      </c>
      <c r="H368" s="5" t="s">
        <v>783</v>
      </c>
      <c r="J368" s="585"/>
      <c r="K368" s="590"/>
      <c r="L368" s="585"/>
      <c r="M368" s="588"/>
      <c r="N368" s="588"/>
      <c r="O368" s="588"/>
      <c r="P368" s="588"/>
      <c r="Q368" s="588"/>
      <c r="T368" s="1"/>
      <c r="U368" s="1"/>
      <c r="V368" s="1"/>
      <c r="W368" s="1"/>
      <c r="X368" s="1"/>
    </row>
    <row r="369" spans="5:24">
      <c r="E369" s="2"/>
      <c r="G369" s="5" t="s">
        <v>384</v>
      </c>
      <c r="H369" s="5" t="s">
        <v>784</v>
      </c>
      <c r="J369" s="585"/>
      <c r="K369" s="590"/>
      <c r="L369" s="585"/>
      <c r="M369" s="588"/>
      <c r="N369" s="588"/>
      <c r="O369" s="588"/>
      <c r="P369" s="588"/>
      <c r="Q369" s="588"/>
      <c r="T369" s="1"/>
      <c r="U369" s="1"/>
      <c r="V369" s="1"/>
      <c r="W369" s="1"/>
      <c r="X369" s="1"/>
    </row>
    <row r="370" spans="5:24">
      <c r="E370" s="2"/>
      <c r="G370" s="5" t="s">
        <v>384</v>
      </c>
      <c r="H370" s="5" t="s">
        <v>785</v>
      </c>
      <c r="J370" s="585"/>
      <c r="K370" s="590"/>
      <c r="L370" s="585"/>
      <c r="M370" s="588"/>
      <c r="N370" s="588"/>
      <c r="O370" s="588"/>
      <c r="P370" s="588"/>
      <c r="Q370" s="588"/>
      <c r="T370" s="1"/>
      <c r="U370" s="1"/>
      <c r="V370" s="1"/>
      <c r="W370" s="1"/>
      <c r="X370" s="1"/>
    </row>
    <row r="371" spans="5:24">
      <c r="E371" s="2"/>
      <c r="G371" s="5" t="s">
        <v>384</v>
      </c>
      <c r="H371" s="5" t="s">
        <v>786</v>
      </c>
      <c r="J371" s="585"/>
      <c r="K371" s="590"/>
      <c r="L371" s="585"/>
      <c r="M371" s="588"/>
      <c r="N371" s="588"/>
      <c r="O371" s="588"/>
      <c r="P371" s="588"/>
      <c r="Q371" s="588"/>
      <c r="T371" s="1"/>
      <c r="U371" s="1"/>
      <c r="V371" s="1"/>
      <c r="W371" s="1"/>
      <c r="X371" s="1"/>
    </row>
    <row r="372" spans="5:24">
      <c r="E372" s="2"/>
      <c r="G372" s="5" t="s">
        <v>384</v>
      </c>
      <c r="H372" s="5" t="s">
        <v>787</v>
      </c>
      <c r="J372" s="585"/>
      <c r="K372" s="590"/>
      <c r="L372" s="585"/>
      <c r="M372" s="588"/>
      <c r="N372" s="588"/>
      <c r="O372" s="588"/>
      <c r="P372" s="588"/>
      <c r="Q372" s="588"/>
      <c r="T372" s="1"/>
      <c r="U372" s="1"/>
      <c r="V372" s="1"/>
      <c r="W372" s="1"/>
      <c r="X372" s="1"/>
    </row>
    <row r="373" spans="5:24">
      <c r="E373" s="2"/>
      <c r="G373" s="5" t="s">
        <v>384</v>
      </c>
      <c r="H373" s="5" t="s">
        <v>788</v>
      </c>
      <c r="J373" s="585"/>
      <c r="K373" s="590"/>
      <c r="L373" s="585"/>
      <c r="M373" s="588"/>
      <c r="N373" s="588"/>
      <c r="O373" s="588"/>
      <c r="P373" s="588"/>
      <c r="Q373" s="588"/>
      <c r="T373" s="1"/>
      <c r="U373" s="1"/>
      <c r="V373" s="1"/>
      <c r="W373" s="1"/>
      <c r="X373" s="1"/>
    </row>
    <row r="374" spans="5:24">
      <c r="E374" s="2"/>
      <c r="G374" s="5" t="s">
        <v>384</v>
      </c>
      <c r="H374" s="5" t="s">
        <v>789</v>
      </c>
      <c r="J374" s="585"/>
      <c r="K374" s="590"/>
      <c r="L374" s="585"/>
      <c r="M374" s="588"/>
      <c r="N374" s="588"/>
      <c r="O374" s="588"/>
      <c r="P374" s="588"/>
      <c r="Q374" s="588"/>
      <c r="T374" s="1"/>
      <c r="U374" s="1"/>
      <c r="V374" s="1"/>
      <c r="W374" s="1"/>
      <c r="X374" s="1"/>
    </row>
    <row r="375" spans="5:24">
      <c r="E375" s="2"/>
      <c r="G375" s="5" t="s">
        <v>384</v>
      </c>
      <c r="H375" s="5" t="s">
        <v>790</v>
      </c>
      <c r="J375" s="585"/>
      <c r="K375" s="590"/>
      <c r="L375" s="585"/>
      <c r="M375" s="588"/>
      <c r="N375" s="588"/>
      <c r="O375" s="588"/>
      <c r="P375" s="588"/>
      <c r="Q375" s="588"/>
      <c r="T375" s="1"/>
      <c r="U375" s="1"/>
      <c r="V375" s="1"/>
      <c r="W375" s="1"/>
      <c r="X375" s="1"/>
    </row>
    <row r="376" spans="5:24">
      <c r="E376" s="2"/>
      <c r="G376" s="5" t="s">
        <v>384</v>
      </c>
      <c r="H376" s="5" t="s">
        <v>791</v>
      </c>
      <c r="J376" s="585"/>
      <c r="K376" s="590"/>
      <c r="L376" s="585"/>
      <c r="M376" s="588"/>
      <c r="N376" s="588"/>
      <c r="O376" s="588"/>
      <c r="P376" s="588"/>
      <c r="Q376" s="588"/>
      <c r="T376" s="1"/>
      <c r="U376" s="1"/>
      <c r="V376" s="1"/>
      <c r="W376" s="1"/>
      <c r="X376" s="1"/>
    </row>
    <row r="377" spans="5:24">
      <c r="E377" s="2"/>
      <c r="G377" s="5" t="s">
        <v>384</v>
      </c>
      <c r="H377" s="5" t="s">
        <v>792</v>
      </c>
      <c r="J377" s="585"/>
      <c r="K377" s="590"/>
      <c r="L377" s="585"/>
      <c r="M377" s="588"/>
      <c r="N377" s="588"/>
      <c r="O377" s="588"/>
      <c r="P377" s="588"/>
      <c r="Q377" s="588"/>
      <c r="T377" s="1"/>
      <c r="U377" s="1"/>
      <c r="V377" s="1"/>
      <c r="W377" s="1"/>
      <c r="X377" s="1"/>
    </row>
    <row r="378" spans="5:24">
      <c r="E378" s="2"/>
      <c r="G378" s="5" t="s">
        <v>384</v>
      </c>
      <c r="H378" s="5" t="s">
        <v>793</v>
      </c>
      <c r="J378" s="585"/>
      <c r="K378" s="590"/>
      <c r="L378" s="585"/>
      <c r="M378" s="588"/>
      <c r="N378" s="588"/>
      <c r="O378" s="588"/>
      <c r="P378" s="588"/>
      <c r="Q378" s="588"/>
      <c r="T378" s="1"/>
      <c r="U378" s="1"/>
      <c r="V378" s="1"/>
      <c r="W378" s="1"/>
      <c r="X378" s="1"/>
    </row>
    <row r="379" spans="5:24">
      <c r="E379" s="2"/>
      <c r="G379" s="5" t="s">
        <v>384</v>
      </c>
      <c r="H379" s="5" t="s">
        <v>794</v>
      </c>
      <c r="J379" s="585"/>
      <c r="K379" s="590"/>
      <c r="L379" s="585"/>
      <c r="M379" s="588"/>
      <c r="N379" s="588"/>
      <c r="O379" s="588"/>
      <c r="P379" s="588"/>
      <c r="Q379" s="588"/>
      <c r="T379" s="1"/>
      <c r="U379" s="1"/>
      <c r="V379" s="1"/>
      <c r="W379" s="1"/>
      <c r="X379" s="1"/>
    </row>
    <row r="380" spans="5:24">
      <c r="E380" s="2"/>
      <c r="G380" s="5" t="s">
        <v>384</v>
      </c>
      <c r="H380" s="5" t="s">
        <v>795</v>
      </c>
      <c r="J380" s="585"/>
      <c r="K380" s="590"/>
      <c r="L380" s="585"/>
      <c r="M380" s="588"/>
      <c r="N380" s="588"/>
      <c r="O380" s="588"/>
      <c r="P380" s="588"/>
      <c r="Q380" s="588"/>
      <c r="T380" s="1"/>
      <c r="U380" s="1"/>
      <c r="V380" s="1"/>
      <c r="W380" s="1"/>
      <c r="X380" s="1"/>
    </row>
    <row r="381" spans="5:24">
      <c r="E381" s="2"/>
      <c r="G381" s="5" t="s">
        <v>384</v>
      </c>
      <c r="H381" s="5" t="s">
        <v>796</v>
      </c>
      <c r="J381" s="585"/>
      <c r="K381" s="590"/>
      <c r="L381" s="585"/>
      <c r="M381" s="588"/>
      <c r="N381" s="588"/>
      <c r="O381" s="588"/>
      <c r="P381" s="588"/>
      <c r="Q381" s="588"/>
      <c r="T381" s="1"/>
      <c r="U381" s="1"/>
      <c r="V381" s="1"/>
      <c r="W381" s="1"/>
      <c r="X381" s="1"/>
    </row>
    <row r="382" spans="5:24">
      <c r="E382" s="2"/>
      <c r="G382" s="5" t="s">
        <v>384</v>
      </c>
      <c r="H382" s="5" t="s">
        <v>797</v>
      </c>
      <c r="J382" s="585"/>
      <c r="K382" s="590"/>
      <c r="L382" s="585"/>
      <c r="M382" s="588"/>
      <c r="N382" s="588"/>
      <c r="O382" s="588"/>
      <c r="P382" s="588"/>
      <c r="Q382" s="588"/>
      <c r="T382" s="1"/>
      <c r="U382" s="1"/>
      <c r="V382" s="1"/>
      <c r="W382" s="1"/>
      <c r="X382" s="1"/>
    </row>
    <row r="383" spans="5:24">
      <c r="E383" s="2"/>
      <c r="G383" s="5" t="s">
        <v>384</v>
      </c>
      <c r="H383" s="5" t="s">
        <v>798</v>
      </c>
      <c r="J383" s="585"/>
      <c r="K383" s="590"/>
      <c r="L383" s="585"/>
      <c r="M383" s="588"/>
      <c r="N383" s="588"/>
      <c r="O383" s="588"/>
      <c r="P383" s="588"/>
      <c r="Q383" s="588"/>
      <c r="T383" s="1"/>
      <c r="U383" s="1"/>
      <c r="V383" s="1"/>
      <c r="W383" s="1"/>
      <c r="X383" s="1"/>
    </row>
    <row r="384" spans="5:24">
      <c r="E384" s="2"/>
      <c r="G384" s="5" t="s">
        <v>384</v>
      </c>
      <c r="H384" s="5" t="s">
        <v>799</v>
      </c>
      <c r="J384" s="585"/>
      <c r="K384" s="590"/>
      <c r="L384" s="585"/>
      <c r="M384" s="588"/>
      <c r="N384" s="588"/>
      <c r="O384" s="588"/>
      <c r="P384" s="588"/>
      <c r="Q384" s="588"/>
      <c r="T384" s="1"/>
      <c r="U384" s="1"/>
      <c r="V384" s="1"/>
      <c r="W384" s="1"/>
      <c r="X384" s="1"/>
    </row>
    <row r="385" spans="5:24">
      <c r="E385" s="2"/>
      <c r="G385" s="5" t="s">
        <v>384</v>
      </c>
      <c r="H385" s="5" t="s">
        <v>800</v>
      </c>
      <c r="J385" s="585"/>
      <c r="K385" s="590"/>
      <c r="L385" s="585"/>
      <c r="M385" s="588"/>
      <c r="N385" s="588"/>
      <c r="O385" s="588"/>
      <c r="P385" s="588"/>
      <c r="Q385" s="588"/>
      <c r="T385" s="1"/>
      <c r="U385" s="1"/>
      <c r="V385" s="1"/>
      <c r="W385" s="1"/>
      <c r="X385" s="1"/>
    </row>
    <row r="386" spans="5:24">
      <c r="E386" s="2"/>
      <c r="G386" s="5" t="s">
        <v>384</v>
      </c>
      <c r="H386" s="5" t="s">
        <v>801</v>
      </c>
      <c r="J386" s="585"/>
      <c r="K386" s="590"/>
      <c r="L386" s="585"/>
      <c r="M386" s="588"/>
      <c r="N386" s="588"/>
      <c r="O386" s="588"/>
      <c r="P386" s="588"/>
      <c r="Q386" s="588"/>
      <c r="T386" s="1"/>
      <c r="U386" s="1"/>
      <c r="V386" s="1"/>
      <c r="W386" s="1"/>
      <c r="X386" s="1"/>
    </row>
    <row r="387" spans="5:24">
      <c r="E387" s="2"/>
      <c r="G387" s="5" t="s">
        <v>384</v>
      </c>
      <c r="H387" s="5" t="s">
        <v>757</v>
      </c>
      <c r="J387" s="585"/>
      <c r="K387" s="590"/>
      <c r="L387" s="585"/>
      <c r="M387" s="588"/>
      <c r="N387" s="588"/>
      <c r="O387" s="588"/>
      <c r="P387" s="588"/>
      <c r="Q387" s="588"/>
      <c r="T387" s="1"/>
      <c r="U387" s="1"/>
      <c r="V387" s="1"/>
      <c r="W387" s="1"/>
      <c r="X387" s="1"/>
    </row>
    <row r="388" spans="5:24">
      <c r="E388" s="2"/>
      <c r="G388" s="5" t="s">
        <v>384</v>
      </c>
      <c r="H388" s="5" t="s">
        <v>802</v>
      </c>
      <c r="J388" s="585"/>
      <c r="K388" s="590"/>
      <c r="L388" s="585"/>
      <c r="M388" s="588"/>
      <c r="N388" s="588"/>
      <c r="O388" s="588"/>
      <c r="P388" s="588"/>
      <c r="Q388" s="588"/>
      <c r="T388" s="1"/>
      <c r="U388" s="1"/>
      <c r="V388" s="1"/>
      <c r="W388" s="1"/>
      <c r="X388" s="1"/>
    </row>
    <row r="389" spans="5:24">
      <c r="E389" s="2"/>
      <c r="G389" s="5" t="s">
        <v>384</v>
      </c>
      <c r="H389" s="5" t="s">
        <v>803</v>
      </c>
      <c r="J389" s="585"/>
      <c r="K389" s="590"/>
      <c r="L389" s="585"/>
      <c r="M389" s="588"/>
      <c r="N389" s="588"/>
      <c r="O389" s="588"/>
      <c r="P389" s="588"/>
      <c r="Q389" s="588"/>
      <c r="T389" s="1"/>
      <c r="U389" s="1"/>
      <c r="V389" s="1"/>
      <c r="W389" s="1"/>
      <c r="X389" s="1"/>
    </row>
    <row r="390" spans="5:24">
      <c r="E390" s="2"/>
      <c r="G390" s="5" t="s">
        <v>384</v>
      </c>
      <c r="H390" s="5" t="s">
        <v>804</v>
      </c>
      <c r="J390" s="585"/>
      <c r="K390" s="590"/>
      <c r="L390" s="585"/>
      <c r="M390" s="588"/>
      <c r="N390" s="588"/>
      <c r="O390" s="588"/>
      <c r="P390" s="588"/>
      <c r="Q390" s="588"/>
      <c r="T390" s="1"/>
      <c r="U390" s="1"/>
      <c r="V390" s="1"/>
      <c r="W390" s="1"/>
      <c r="X390" s="1"/>
    </row>
    <row r="391" spans="5:24">
      <c r="E391" s="2"/>
      <c r="G391" s="5" t="s">
        <v>384</v>
      </c>
      <c r="H391" s="5" t="s">
        <v>805</v>
      </c>
      <c r="J391" s="585"/>
      <c r="K391" s="590"/>
      <c r="L391" s="585"/>
      <c r="M391" s="588"/>
      <c r="N391" s="588"/>
      <c r="O391" s="588"/>
      <c r="P391" s="588"/>
      <c r="Q391" s="588"/>
      <c r="T391" s="1"/>
      <c r="U391" s="1"/>
      <c r="V391" s="1"/>
      <c r="W391" s="1"/>
      <c r="X391" s="1"/>
    </row>
    <row r="392" spans="5:24">
      <c r="E392" s="2"/>
      <c r="G392" s="5" t="s">
        <v>384</v>
      </c>
      <c r="H392" s="5" t="s">
        <v>806</v>
      </c>
      <c r="J392" s="585"/>
      <c r="K392" s="590"/>
      <c r="L392" s="585"/>
      <c r="M392" s="588"/>
      <c r="N392" s="588"/>
      <c r="O392" s="588"/>
      <c r="P392" s="588"/>
      <c r="Q392" s="588"/>
      <c r="T392" s="1"/>
      <c r="U392" s="1"/>
      <c r="V392" s="1"/>
      <c r="W392" s="1"/>
      <c r="X392" s="1"/>
    </row>
    <row r="393" spans="5:24">
      <c r="E393" s="2"/>
      <c r="G393" s="5" t="s">
        <v>384</v>
      </c>
      <c r="H393" s="5" t="s">
        <v>807</v>
      </c>
      <c r="J393" s="585"/>
      <c r="K393" s="590"/>
      <c r="L393" s="585"/>
      <c r="M393" s="588"/>
      <c r="N393" s="588"/>
      <c r="O393" s="588"/>
      <c r="P393" s="588"/>
      <c r="Q393" s="588"/>
      <c r="T393" s="1"/>
      <c r="U393" s="1"/>
      <c r="V393" s="1"/>
      <c r="W393" s="1"/>
      <c r="X393" s="1"/>
    </row>
    <row r="394" spans="5:24">
      <c r="E394" s="2"/>
      <c r="G394" s="5" t="s">
        <v>384</v>
      </c>
      <c r="H394" s="5" t="s">
        <v>808</v>
      </c>
      <c r="J394" s="585"/>
      <c r="K394" s="590"/>
      <c r="L394" s="585"/>
      <c r="M394" s="588"/>
      <c r="N394" s="588"/>
      <c r="O394" s="588"/>
      <c r="P394" s="588"/>
      <c r="Q394" s="588"/>
      <c r="T394" s="1"/>
      <c r="U394" s="1"/>
      <c r="V394" s="1"/>
      <c r="W394" s="1"/>
      <c r="X394" s="1"/>
    </row>
    <row r="395" spans="5:24">
      <c r="E395" s="2"/>
      <c r="G395" s="5" t="s">
        <v>384</v>
      </c>
      <c r="H395" s="5" t="s">
        <v>809</v>
      </c>
      <c r="J395" s="585"/>
      <c r="K395" s="590"/>
      <c r="L395" s="585"/>
      <c r="M395" s="588"/>
      <c r="N395" s="588"/>
      <c r="O395" s="588"/>
      <c r="P395" s="588"/>
      <c r="Q395" s="588"/>
      <c r="T395" s="1"/>
      <c r="U395" s="1"/>
      <c r="V395" s="1"/>
      <c r="W395" s="1"/>
      <c r="X395" s="1"/>
    </row>
    <row r="396" spans="5:24">
      <c r="E396" s="2"/>
      <c r="G396" s="5" t="s">
        <v>384</v>
      </c>
      <c r="H396" s="5" t="s">
        <v>810</v>
      </c>
      <c r="J396" s="585"/>
      <c r="K396" s="590"/>
      <c r="L396" s="585"/>
      <c r="M396" s="588"/>
      <c r="N396" s="588"/>
      <c r="O396" s="588"/>
      <c r="P396" s="588"/>
      <c r="Q396" s="588"/>
      <c r="T396" s="1"/>
      <c r="U396" s="1"/>
      <c r="V396" s="1"/>
      <c r="W396" s="1"/>
      <c r="X396" s="1"/>
    </row>
    <row r="397" spans="5:24">
      <c r="E397" s="2"/>
      <c r="G397" s="5" t="s">
        <v>384</v>
      </c>
      <c r="H397" s="5" t="s">
        <v>811</v>
      </c>
      <c r="J397" s="585"/>
      <c r="K397" s="590"/>
      <c r="L397" s="585"/>
      <c r="M397" s="588"/>
      <c r="N397" s="588"/>
      <c r="O397" s="588"/>
      <c r="P397" s="588"/>
      <c r="Q397" s="588"/>
      <c r="T397" s="1"/>
      <c r="U397" s="1"/>
      <c r="V397" s="1"/>
      <c r="W397" s="1"/>
      <c r="X397" s="1"/>
    </row>
    <row r="398" spans="5:24">
      <c r="E398" s="2"/>
      <c r="G398" s="5" t="s">
        <v>384</v>
      </c>
      <c r="H398" s="5" t="s">
        <v>812</v>
      </c>
      <c r="J398" s="585"/>
      <c r="K398" s="590"/>
      <c r="L398" s="585"/>
      <c r="M398" s="588"/>
      <c r="N398" s="588"/>
      <c r="O398" s="588"/>
      <c r="P398" s="588"/>
      <c r="Q398" s="588"/>
      <c r="T398" s="1"/>
      <c r="U398" s="1"/>
      <c r="V398" s="1"/>
      <c r="W398" s="1"/>
      <c r="X398" s="1"/>
    </row>
    <row r="399" spans="5:24">
      <c r="E399" s="2"/>
      <c r="G399" s="5" t="s">
        <v>384</v>
      </c>
      <c r="H399" s="5" t="s">
        <v>813</v>
      </c>
      <c r="J399" s="585"/>
      <c r="K399" s="590"/>
      <c r="L399" s="585"/>
      <c r="M399" s="588"/>
      <c r="N399" s="588"/>
      <c r="O399" s="588"/>
      <c r="P399" s="588"/>
      <c r="Q399" s="588"/>
      <c r="T399" s="1"/>
      <c r="U399" s="1"/>
      <c r="V399" s="1"/>
      <c r="W399" s="1"/>
      <c r="X399" s="1"/>
    </row>
    <row r="400" spans="5:24">
      <c r="E400" s="2"/>
      <c r="G400" s="5" t="s">
        <v>384</v>
      </c>
      <c r="H400" s="5" t="s">
        <v>814</v>
      </c>
      <c r="J400" s="585"/>
      <c r="K400" s="590"/>
      <c r="L400" s="585"/>
      <c r="M400" s="588"/>
      <c r="N400" s="588"/>
      <c r="O400" s="588"/>
      <c r="P400" s="588"/>
      <c r="Q400" s="588"/>
      <c r="T400" s="1"/>
      <c r="U400" s="1"/>
      <c r="V400" s="1"/>
      <c r="W400" s="1"/>
      <c r="X400" s="1"/>
    </row>
    <row r="401" spans="5:24">
      <c r="E401" s="2"/>
      <c r="G401" s="5" t="s">
        <v>384</v>
      </c>
      <c r="H401" s="5" t="s">
        <v>815</v>
      </c>
      <c r="J401" s="585"/>
      <c r="K401" s="590"/>
      <c r="L401" s="585"/>
      <c r="M401" s="588"/>
      <c r="N401" s="588"/>
      <c r="O401" s="588"/>
      <c r="P401" s="588"/>
      <c r="Q401" s="588"/>
      <c r="T401" s="1"/>
      <c r="U401" s="1"/>
      <c r="V401" s="1"/>
      <c r="W401" s="1"/>
      <c r="X401" s="1"/>
    </row>
    <row r="402" spans="5:24">
      <c r="E402" s="2"/>
      <c r="G402" s="5" t="s">
        <v>384</v>
      </c>
      <c r="H402" s="5" t="s">
        <v>816</v>
      </c>
      <c r="J402" s="585"/>
      <c r="K402" s="590"/>
      <c r="L402" s="585"/>
      <c r="M402" s="588"/>
      <c r="N402" s="588"/>
      <c r="O402" s="588"/>
      <c r="P402" s="588"/>
      <c r="Q402" s="588"/>
      <c r="T402" s="1"/>
      <c r="U402" s="1"/>
      <c r="V402" s="1"/>
      <c r="W402" s="1"/>
      <c r="X402" s="1"/>
    </row>
    <row r="403" spans="5:24">
      <c r="E403" s="2"/>
      <c r="G403" s="5" t="s">
        <v>384</v>
      </c>
      <c r="H403" s="5" t="s">
        <v>817</v>
      </c>
      <c r="J403" s="585"/>
      <c r="K403" s="590"/>
      <c r="L403" s="585"/>
      <c r="M403" s="588"/>
      <c r="N403" s="588"/>
      <c r="O403" s="588"/>
      <c r="P403" s="588"/>
      <c r="Q403" s="588"/>
      <c r="T403" s="1"/>
      <c r="U403" s="1"/>
      <c r="V403" s="1"/>
      <c r="W403" s="1"/>
      <c r="X403" s="1"/>
    </row>
    <row r="404" spans="5:24">
      <c r="E404" s="2"/>
      <c r="G404" s="5" t="s">
        <v>384</v>
      </c>
      <c r="H404" s="5" t="s">
        <v>818</v>
      </c>
      <c r="J404" s="585"/>
      <c r="K404" s="590"/>
      <c r="L404" s="585"/>
      <c r="M404" s="588"/>
      <c r="N404" s="588"/>
      <c r="O404" s="588"/>
      <c r="P404" s="588"/>
      <c r="Q404" s="588"/>
      <c r="T404" s="1"/>
      <c r="U404" s="1"/>
      <c r="V404" s="1"/>
      <c r="W404" s="1"/>
      <c r="X404" s="1"/>
    </row>
    <row r="405" spans="5:24">
      <c r="E405" s="2"/>
      <c r="G405" s="5" t="s">
        <v>384</v>
      </c>
      <c r="H405" s="5" t="s">
        <v>819</v>
      </c>
      <c r="J405" s="585"/>
      <c r="K405" s="590"/>
      <c r="L405" s="585"/>
      <c r="M405" s="588"/>
      <c r="N405" s="588"/>
      <c r="O405" s="588"/>
      <c r="P405" s="588"/>
      <c r="Q405" s="588"/>
      <c r="T405" s="1"/>
      <c r="U405" s="1"/>
      <c r="V405" s="1"/>
      <c r="W405" s="1"/>
      <c r="X405" s="1"/>
    </row>
    <row r="406" spans="5:24">
      <c r="E406" s="2"/>
      <c r="G406" s="5" t="s">
        <v>384</v>
      </c>
      <c r="H406" s="5" t="s">
        <v>820</v>
      </c>
      <c r="J406" s="585"/>
      <c r="K406" s="590"/>
      <c r="L406" s="585"/>
      <c r="M406" s="588"/>
      <c r="N406" s="588"/>
      <c r="O406" s="588"/>
      <c r="P406" s="588"/>
      <c r="Q406" s="588"/>
      <c r="T406" s="1"/>
      <c r="U406" s="1"/>
      <c r="V406" s="1"/>
      <c r="W406" s="1"/>
      <c r="X406" s="1"/>
    </row>
    <row r="407" spans="5:24">
      <c r="E407" s="2"/>
      <c r="G407" s="5" t="s">
        <v>384</v>
      </c>
      <c r="H407" s="5" t="s">
        <v>821</v>
      </c>
      <c r="J407" s="585"/>
      <c r="K407" s="590"/>
      <c r="L407" s="585"/>
      <c r="M407" s="588"/>
      <c r="N407" s="588"/>
      <c r="O407" s="588"/>
      <c r="P407" s="588"/>
      <c r="Q407" s="588"/>
      <c r="T407" s="1"/>
      <c r="U407" s="1"/>
      <c r="V407" s="1"/>
      <c r="W407" s="1"/>
      <c r="X407" s="1"/>
    </row>
    <row r="408" spans="5:24">
      <c r="E408" s="2"/>
      <c r="G408" s="5" t="s">
        <v>384</v>
      </c>
      <c r="H408" s="5" t="s">
        <v>822</v>
      </c>
      <c r="J408" s="585"/>
      <c r="K408" s="590"/>
      <c r="L408" s="585"/>
      <c r="M408" s="588"/>
      <c r="N408" s="588"/>
      <c r="O408" s="588"/>
      <c r="P408" s="588"/>
      <c r="Q408" s="588"/>
      <c r="T408" s="1"/>
      <c r="U408" s="1"/>
      <c r="V408" s="1"/>
      <c r="W408" s="1"/>
      <c r="X408" s="1"/>
    </row>
    <row r="409" spans="5:24">
      <c r="E409" s="2"/>
      <c r="G409" s="5" t="s">
        <v>384</v>
      </c>
      <c r="H409" s="5" t="s">
        <v>823</v>
      </c>
      <c r="J409" s="585"/>
      <c r="K409" s="590"/>
      <c r="L409" s="585"/>
      <c r="M409" s="588"/>
      <c r="N409" s="588"/>
      <c r="O409" s="588"/>
      <c r="P409" s="588"/>
      <c r="Q409" s="588"/>
      <c r="T409" s="1"/>
      <c r="U409" s="1"/>
      <c r="V409" s="1"/>
      <c r="W409" s="1"/>
      <c r="X409" s="1"/>
    </row>
    <row r="410" spans="5:24">
      <c r="E410" s="2"/>
      <c r="G410" s="5" t="s">
        <v>384</v>
      </c>
      <c r="H410" s="5" t="s">
        <v>824</v>
      </c>
      <c r="J410" s="585"/>
      <c r="K410" s="590"/>
      <c r="L410" s="585"/>
      <c r="M410" s="588"/>
      <c r="N410" s="588"/>
      <c r="O410" s="588"/>
      <c r="P410" s="588"/>
      <c r="Q410" s="588"/>
      <c r="T410" s="1"/>
      <c r="U410" s="1"/>
      <c r="V410" s="1"/>
      <c r="W410" s="1"/>
      <c r="X410" s="1"/>
    </row>
    <row r="411" spans="5:24">
      <c r="E411" s="2"/>
      <c r="G411" s="5" t="s">
        <v>384</v>
      </c>
      <c r="H411" s="5" t="s">
        <v>825</v>
      </c>
      <c r="J411" s="585"/>
      <c r="K411" s="590"/>
      <c r="L411" s="585"/>
      <c r="M411" s="588"/>
      <c r="N411" s="588"/>
      <c r="O411" s="588"/>
      <c r="P411" s="588"/>
      <c r="Q411" s="588"/>
      <c r="T411" s="1"/>
      <c r="U411" s="1"/>
      <c r="V411" s="1"/>
      <c r="W411" s="1"/>
      <c r="X411" s="1"/>
    </row>
    <row r="412" spans="5:24">
      <c r="E412" s="2"/>
      <c r="G412" s="5" t="s">
        <v>384</v>
      </c>
      <c r="H412" s="5" t="s">
        <v>826</v>
      </c>
      <c r="J412" s="585"/>
      <c r="K412" s="590"/>
      <c r="L412" s="585"/>
      <c r="M412" s="588"/>
      <c r="N412" s="588"/>
      <c r="O412" s="588"/>
      <c r="P412" s="588"/>
      <c r="Q412" s="588"/>
      <c r="T412" s="1"/>
      <c r="U412" s="1"/>
      <c r="V412" s="1"/>
      <c r="W412" s="1"/>
      <c r="X412" s="1"/>
    </row>
    <row r="413" spans="5:24">
      <c r="E413" s="2"/>
      <c r="G413" s="5" t="s">
        <v>384</v>
      </c>
      <c r="H413" s="5" t="s">
        <v>827</v>
      </c>
      <c r="J413" s="585"/>
      <c r="K413" s="590"/>
      <c r="L413" s="585"/>
      <c r="M413" s="588"/>
      <c r="N413" s="588"/>
      <c r="O413" s="588"/>
      <c r="P413" s="588"/>
      <c r="Q413" s="588"/>
      <c r="T413" s="1"/>
      <c r="U413" s="1"/>
      <c r="V413" s="1"/>
      <c r="W413" s="1"/>
      <c r="X413" s="1"/>
    </row>
    <row r="414" spans="5:24">
      <c r="E414" s="2"/>
      <c r="G414" s="5" t="s">
        <v>384</v>
      </c>
      <c r="H414" s="5" t="s">
        <v>828</v>
      </c>
      <c r="J414" s="585"/>
      <c r="K414" s="590"/>
      <c r="L414" s="585"/>
      <c r="M414" s="588"/>
      <c r="N414" s="588"/>
      <c r="O414" s="588"/>
      <c r="P414" s="588"/>
      <c r="Q414" s="588"/>
      <c r="T414" s="1"/>
      <c r="U414" s="1"/>
      <c r="V414" s="1"/>
      <c r="W414" s="1"/>
      <c r="X414" s="1"/>
    </row>
    <row r="415" spans="5:24">
      <c r="E415" s="2"/>
      <c r="G415" s="5" t="s">
        <v>386</v>
      </c>
      <c r="H415" s="5" t="s">
        <v>829</v>
      </c>
      <c r="J415" s="585"/>
      <c r="K415" s="590"/>
      <c r="L415" s="585"/>
      <c r="M415" s="588"/>
      <c r="N415" s="588"/>
      <c r="O415" s="588"/>
      <c r="P415" s="588"/>
      <c r="Q415" s="588"/>
      <c r="T415" s="1"/>
      <c r="U415" s="1"/>
      <c r="V415" s="1"/>
      <c r="W415" s="1"/>
      <c r="X415" s="1"/>
    </row>
    <row r="416" spans="5:24">
      <c r="E416" s="2"/>
      <c r="G416" s="5" t="s">
        <v>386</v>
      </c>
      <c r="H416" s="5" t="s">
        <v>830</v>
      </c>
      <c r="J416" s="585"/>
      <c r="K416" s="590"/>
      <c r="L416" s="585"/>
      <c r="M416" s="588"/>
      <c r="N416" s="588"/>
      <c r="O416" s="588"/>
      <c r="P416" s="588"/>
      <c r="Q416" s="588"/>
      <c r="T416" s="1"/>
      <c r="U416" s="1"/>
      <c r="V416" s="1"/>
      <c r="W416" s="1"/>
      <c r="X416" s="1"/>
    </row>
    <row r="417" spans="5:24">
      <c r="E417" s="2"/>
      <c r="G417" s="5" t="s">
        <v>386</v>
      </c>
      <c r="H417" s="5" t="s">
        <v>831</v>
      </c>
      <c r="J417" s="585"/>
      <c r="K417" s="590"/>
      <c r="L417" s="585"/>
      <c r="M417" s="588"/>
      <c r="N417" s="588"/>
      <c r="O417" s="588"/>
      <c r="P417" s="588"/>
      <c r="Q417" s="588"/>
      <c r="T417" s="1"/>
      <c r="U417" s="1"/>
      <c r="V417" s="1"/>
      <c r="W417" s="1"/>
      <c r="X417" s="1"/>
    </row>
    <row r="418" spans="5:24">
      <c r="E418" s="2"/>
      <c r="G418" s="5" t="s">
        <v>386</v>
      </c>
      <c r="H418" s="5" t="s">
        <v>832</v>
      </c>
      <c r="J418" s="585"/>
      <c r="K418" s="590"/>
      <c r="L418" s="585"/>
      <c r="M418" s="588"/>
      <c r="N418" s="588"/>
      <c r="O418" s="588"/>
      <c r="P418" s="588"/>
      <c r="Q418" s="588"/>
      <c r="T418" s="1"/>
      <c r="U418" s="1"/>
      <c r="V418" s="1"/>
      <c r="W418" s="1"/>
      <c r="X418" s="1"/>
    </row>
    <row r="419" spans="5:24">
      <c r="E419" s="2"/>
      <c r="G419" s="5" t="s">
        <v>386</v>
      </c>
      <c r="H419" s="5" t="s">
        <v>833</v>
      </c>
      <c r="J419" s="585"/>
      <c r="K419" s="590"/>
      <c r="L419" s="585"/>
      <c r="M419" s="588"/>
      <c r="N419" s="588"/>
      <c r="O419" s="588"/>
      <c r="P419" s="588"/>
      <c r="Q419" s="588"/>
      <c r="T419" s="1"/>
      <c r="U419" s="1"/>
      <c r="V419" s="1"/>
      <c r="W419" s="1"/>
      <c r="X419" s="1"/>
    </row>
    <row r="420" spans="5:24">
      <c r="E420" s="2"/>
      <c r="G420" s="5" t="s">
        <v>386</v>
      </c>
      <c r="H420" s="5" t="s">
        <v>834</v>
      </c>
      <c r="J420" s="585"/>
      <c r="K420" s="590"/>
      <c r="L420" s="585"/>
      <c r="M420" s="588"/>
      <c r="N420" s="588"/>
      <c r="O420" s="588"/>
      <c r="P420" s="588"/>
      <c r="Q420" s="588"/>
      <c r="T420" s="1"/>
      <c r="U420" s="1"/>
      <c r="V420" s="1"/>
      <c r="W420" s="1"/>
      <c r="X420" s="1"/>
    </row>
    <row r="421" spans="5:24">
      <c r="E421" s="2"/>
      <c r="G421" s="5" t="s">
        <v>386</v>
      </c>
      <c r="H421" s="5" t="s">
        <v>835</v>
      </c>
      <c r="J421" s="585"/>
      <c r="K421" s="590"/>
      <c r="L421" s="585"/>
      <c r="M421" s="588"/>
      <c r="N421" s="588"/>
      <c r="O421" s="588"/>
      <c r="P421" s="588"/>
      <c r="Q421" s="588"/>
      <c r="T421" s="1"/>
      <c r="U421" s="1"/>
      <c r="V421" s="1"/>
      <c r="W421" s="1"/>
      <c r="X421" s="1"/>
    </row>
    <row r="422" spans="5:24">
      <c r="E422" s="2"/>
      <c r="G422" s="5" t="s">
        <v>386</v>
      </c>
      <c r="H422" s="5" t="s">
        <v>836</v>
      </c>
      <c r="J422" s="585"/>
      <c r="K422" s="590"/>
      <c r="L422" s="585"/>
      <c r="M422" s="588"/>
      <c r="N422" s="588"/>
      <c r="O422" s="588"/>
      <c r="P422" s="588"/>
      <c r="Q422" s="588"/>
      <c r="T422" s="1"/>
      <c r="U422" s="1"/>
      <c r="V422" s="1"/>
      <c r="W422" s="1"/>
      <c r="X422" s="1"/>
    </row>
    <row r="423" spans="5:24">
      <c r="E423" s="2"/>
      <c r="G423" s="5" t="s">
        <v>386</v>
      </c>
      <c r="H423" s="5" t="s">
        <v>837</v>
      </c>
      <c r="J423" s="585"/>
      <c r="K423" s="590"/>
      <c r="L423" s="585"/>
      <c r="M423" s="588"/>
      <c r="N423" s="588"/>
      <c r="O423" s="588"/>
      <c r="P423" s="588"/>
      <c r="Q423" s="588"/>
      <c r="T423" s="1"/>
      <c r="U423" s="1"/>
      <c r="V423" s="1"/>
      <c r="W423" s="1"/>
      <c r="X423" s="1"/>
    </row>
    <row r="424" spans="5:24">
      <c r="E424" s="2"/>
      <c r="G424" s="5" t="s">
        <v>386</v>
      </c>
      <c r="H424" s="5" t="s">
        <v>838</v>
      </c>
      <c r="J424" s="585"/>
      <c r="K424" s="590"/>
      <c r="L424" s="585"/>
      <c r="M424" s="588"/>
      <c r="N424" s="588"/>
      <c r="O424" s="588"/>
      <c r="P424" s="588"/>
      <c r="Q424" s="588"/>
      <c r="T424" s="1"/>
      <c r="U424" s="1"/>
      <c r="V424" s="1"/>
      <c r="W424" s="1"/>
      <c r="X424" s="1"/>
    </row>
    <row r="425" spans="5:24">
      <c r="E425" s="2"/>
      <c r="G425" s="5" t="s">
        <v>386</v>
      </c>
      <c r="H425" s="5" t="s">
        <v>839</v>
      </c>
      <c r="J425" s="585"/>
      <c r="K425" s="590"/>
      <c r="L425" s="585"/>
      <c r="M425" s="588"/>
      <c r="N425" s="588"/>
      <c r="O425" s="588"/>
      <c r="P425" s="588"/>
      <c r="Q425" s="588"/>
      <c r="T425" s="1"/>
      <c r="U425" s="1"/>
      <c r="V425" s="1"/>
      <c r="W425" s="1"/>
      <c r="X425" s="1"/>
    </row>
    <row r="426" spans="5:24">
      <c r="E426" s="2"/>
      <c r="G426" s="5" t="s">
        <v>386</v>
      </c>
      <c r="H426" s="5" t="s">
        <v>840</v>
      </c>
      <c r="J426" s="585"/>
      <c r="K426" s="590"/>
      <c r="L426" s="585"/>
      <c r="M426" s="588"/>
      <c r="N426" s="588"/>
      <c r="O426" s="588"/>
      <c r="P426" s="588"/>
      <c r="Q426" s="588"/>
      <c r="T426" s="1"/>
      <c r="U426" s="1"/>
      <c r="V426" s="1"/>
      <c r="W426" s="1"/>
      <c r="X426" s="1"/>
    </row>
    <row r="427" spans="5:24">
      <c r="E427" s="2"/>
      <c r="G427" s="5" t="s">
        <v>386</v>
      </c>
      <c r="H427" s="5" t="s">
        <v>841</v>
      </c>
      <c r="J427" s="585"/>
      <c r="K427" s="590"/>
      <c r="L427" s="585"/>
      <c r="M427" s="588"/>
      <c r="N427" s="588"/>
      <c r="O427" s="588"/>
      <c r="P427" s="588"/>
      <c r="Q427" s="588"/>
      <c r="T427" s="1"/>
      <c r="U427" s="1"/>
      <c r="V427" s="1"/>
      <c r="W427" s="1"/>
      <c r="X427" s="1"/>
    </row>
    <row r="428" spans="5:24">
      <c r="E428" s="2"/>
      <c r="G428" s="5" t="s">
        <v>386</v>
      </c>
      <c r="H428" s="5" t="s">
        <v>842</v>
      </c>
      <c r="J428" s="585"/>
      <c r="K428" s="590"/>
      <c r="L428" s="585"/>
      <c r="M428" s="588"/>
      <c r="N428" s="588"/>
      <c r="O428" s="588"/>
      <c r="P428" s="588"/>
      <c r="Q428" s="588"/>
      <c r="T428" s="1"/>
      <c r="U428" s="1"/>
      <c r="V428" s="1"/>
      <c r="W428" s="1"/>
      <c r="X428" s="1"/>
    </row>
    <row r="429" spans="5:24">
      <c r="E429" s="2"/>
      <c r="G429" s="5" t="s">
        <v>386</v>
      </c>
      <c r="H429" s="5" t="s">
        <v>843</v>
      </c>
      <c r="J429" s="585"/>
      <c r="K429" s="590"/>
      <c r="L429" s="585"/>
      <c r="M429" s="588"/>
      <c r="N429" s="588"/>
      <c r="O429" s="588"/>
      <c r="P429" s="588"/>
      <c r="Q429" s="588"/>
      <c r="T429" s="1"/>
      <c r="U429" s="1"/>
      <c r="V429" s="1"/>
      <c r="W429" s="1"/>
      <c r="X429" s="1"/>
    </row>
    <row r="430" spans="5:24">
      <c r="E430" s="2"/>
      <c r="G430" s="5" t="s">
        <v>386</v>
      </c>
      <c r="H430" s="5" t="s">
        <v>844</v>
      </c>
      <c r="J430" s="585"/>
      <c r="K430" s="590"/>
      <c r="L430" s="585"/>
      <c r="M430" s="588"/>
      <c r="N430" s="588"/>
      <c r="O430" s="588"/>
      <c r="P430" s="588"/>
      <c r="Q430" s="588"/>
      <c r="T430" s="1"/>
      <c r="U430" s="1"/>
      <c r="V430" s="1"/>
      <c r="W430" s="1"/>
      <c r="X430" s="1"/>
    </row>
    <row r="431" spans="5:24">
      <c r="E431" s="2"/>
      <c r="G431" s="5" t="s">
        <v>386</v>
      </c>
      <c r="H431" s="5" t="s">
        <v>845</v>
      </c>
      <c r="J431" s="585"/>
      <c r="K431" s="590"/>
      <c r="L431" s="585"/>
      <c r="M431" s="588"/>
      <c r="N431" s="588"/>
      <c r="O431" s="588"/>
      <c r="P431" s="588"/>
      <c r="Q431" s="588"/>
      <c r="T431" s="1"/>
      <c r="U431" s="1"/>
      <c r="V431" s="1"/>
      <c r="W431" s="1"/>
      <c r="X431" s="1"/>
    </row>
    <row r="432" spans="5:24">
      <c r="E432" s="2"/>
      <c r="G432" s="5" t="s">
        <v>386</v>
      </c>
      <c r="H432" s="5" t="s">
        <v>846</v>
      </c>
      <c r="J432" s="585"/>
      <c r="K432" s="590"/>
      <c r="L432" s="585"/>
      <c r="M432" s="588"/>
      <c r="N432" s="588"/>
      <c r="O432" s="588"/>
      <c r="P432" s="588"/>
      <c r="Q432" s="588"/>
      <c r="T432" s="1"/>
      <c r="U432" s="1"/>
      <c r="V432" s="1"/>
      <c r="W432" s="1"/>
      <c r="X432" s="1"/>
    </row>
    <row r="433" spans="5:24">
      <c r="E433" s="2"/>
      <c r="G433" s="5" t="s">
        <v>386</v>
      </c>
      <c r="H433" s="5" t="s">
        <v>847</v>
      </c>
      <c r="J433" s="585"/>
      <c r="K433" s="590"/>
      <c r="L433" s="585"/>
      <c r="M433" s="588"/>
      <c r="N433" s="588"/>
      <c r="O433" s="588"/>
      <c r="P433" s="588"/>
      <c r="Q433" s="588"/>
      <c r="T433" s="1"/>
      <c r="U433" s="1"/>
      <c r="V433" s="1"/>
      <c r="W433" s="1"/>
      <c r="X433" s="1"/>
    </row>
    <row r="434" spans="5:24">
      <c r="E434" s="2"/>
      <c r="G434" s="5" t="s">
        <v>386</v>
      </c>
      <c r="H434" s="5" t="s">
        <v>848</v>
      </c>
      <c r="J434" s="585"/>
      <c r="K434" s="590"/>
      <c r="L434" s="585"/>
      <c r="M434" s="588"/>
      <c r="N434" s="588"/>
      <c r="O434" s="588"/>
      <c r="P434" s="588"/>
      <c r="Q434" s="588"/>
      <c r="T434" s="1"/>
      <c r="U434" s="1"/>
      <c r="V434" s="1"/>
      <c r="W434" s="1"/>
      <c r="X434" s="1"/>
    </row>
    <row r="435" spans="5:24">
      <c r="E435" s="2"/>
      <c r="G435" s="5" t="s">
        <v>386</v>
      </c>
      <c r="H435" s="5" t="s">
        <v>849</v>
      </c>
      <c r="J435" s="585"/>
      <c r="K435" s="590"/>
      <c r="L435" s="585"/>
      <c r="M435" s="588"/>
      <c r="N435" s="588"/>
      <c r="O435" s="588"/>
      <c r="P435" s="588"/>
      <c r="Q435" s="588"/>
      <c r="T435" s="1"/>
      <c r="U435" s="1"/>
      <c r="V435" s="1"/>
      <c r="W435" s="1"/>
      <c r="X435" s="1"/>
    </row>
    <row r="436" spans="5:24">
      <c r="E436" s="2"/>
      <c r="G436" s="5" t="s">
        <v>386</v>
      </c>
      <c r="H436" s="5" t="s">
        <v>850</v>
      </c>
      <c r="J436" s="585"/>
      <c r="K436" s="590"/>
      <c r="L436" s="585"/>
      <c r="M436" s="588"/>
      <c r="N436" s="588"/>
      <c r="O436" s="588"/>
      <c r="P436" s="588"/>
      <c r="Q436" s="588"/>
      <c r="T436" s="1"/>
      <c r="U436" s="1"/>
      <c r="V436" s="1"/>
      <c r="W436" s="1"/>
      <c r="X436" s="1"/>
    </row>
    <row r="437" spans="5:24">
      <c r="E437" s="2"/>
      <c r="G437" s="5" t="s">
        <v>386</v>
      </c>
      <c r="H437" s="5" t="s">
        <v>851</v>
      </c>
      <c r="J437" s="585"/>
      <c r="K437" s="590"/>
      <c r="L437" s="585"/>
      <c r="M437" s="588"/>
      <c r="N437" s="588"/>
      <c r="O437" s="588"/>
      <c r="P437" s="588"/>
      <c r="Q437" s="588"/>
      <c r="T437" s="1"/>
      <c r="U437" s="1"/>
      <c r="V437" s="1"/>
      <c r="W437" s="1"/>
      <c r="X437" s="1"/>
    </row>
    <row r="438" spans="5:24">
      <c r="E438" s="2"/>
      <c r="G438" s="5" t="s">
        <v>386</v>
      </c>
      <c r="H438" s="5" t="s">
        <v>852</v>
      </c>
      <c r="J438" s="585"/>
      <c r="K438" s="590"/>
      <c r="L438" s="585"/>
      <c r="M438" s="588"/>
      <c r="N438" s="588"/>
      <c r="O438" s="588"/>
      <c r="P438" s="588"/>
      <c r="Q438" s="588"/>
      <c r="T438" s="1"/>
      <c r="U438" s="1"/>
      <c r="V438" s="1"/>
      <c r="W438" s="1"/>
      <c r="X438" s="1"/>
    </row>
    <row r="439" spans="5:24">
      <c r="E439" s="2"/>
      <c r="G439" s="5" t="s">
        <v>386</v>
      </c>
      <c r="H439" s="5" t="s">
        <v>853</v>
      </c>
      <c r="J439" s="585"/>
      <c r="K439" s="590"/>
      <c r="L439" s="585"/>
      <c r="M439" s="588"/>
      <c r="N439" s="588"/>
      <c r="O439" s="588"/>
      <c r="P439" s="588"/>
      <c r="Q439" s="588"/>
      <c r="T439" s="1"/>
      <c r="U439" s="1"/>
      <c r="V439" s="1"/>
      <c r="W439" s="1"/>
      <c r="X439" s="1"/>
    </row>
    <row r="440" spans="5:24">
      <c r="E440" s="2"/>
      <c r="G440" s="5" t="s">
        <v>386</v>
      </c>
      <c r="H440" s="5" t="s">
        <v>854</v>
      </c>
      <c r="J440" s="585"/>
      <c r="K440" s="590"/>
      <c r="L440" s="585"/>
      <c r="M440" s="588"/>
      <c r="N440" s="588"/>
      <c r="O440" s="588"/>
      <c r="P440" s="588"/>
      <c r="Q440" s="588"/>
      <c r="T440" s="1"/>
      <c r="U440" s="1"/>
      <c r="V440" s="1"/>
      <c r="W440" s="1"/>
      <c r="X440" s="1"/>
    </row>
    <row r="441" spans="5:24">
      <c r="E441" s="2"/>
      <c r="G441" s="5" t="s">
        <v>386</v>
      </c>
      <c r="H441" s="5" t="s">
        <v>855</v>
      </c>
      <c r="J441" s="585"/>
      <c r="K441" s="590"/>
      <c r="L441" s="585"/>
      <c r="M441" s="588"/>
      <c r="N441" s="588"/>
      <c r="O441" s="588"/>
      <c r="P441" s="588"/>
      <c r="Q441" s="588"/>
      <c r="T441" s="1"/>
      <c r="U441" s="1"/>
      <c r="V441" s="1"/>
      <c r="W441" s="1"/>
      <c r="X441" s="1"/>
    </row>
    <row r="442" spans="5:24">
      <c r="E442" s="2"/>
      <c r="G442" s="5" t="s">
        <v>386</v>
      </c>
      <c r="H442" s="5" t="s">
        <v>856</v>
      </c>
      <c r="J442" s="585"/>
      <c r="K442" s="590"/>
      <c r="L442" s="585"/>
      <c r="M442" s="588"/>
      <c r="N442" s="588"/>
      <c r="O442" s="588"/>
      <c r="P442" s="588"/>
      <c r="Q442" s="588"/>
      <c r="T442" s="1"/>
      <c r="U442" s="1"/>
      <c r="V442" s="1"/>
      <c r="W442" s="1"/>
      <c r="X442" s="1"/>
    </row>
    <row r="443" spans="5:24">
      <c r="E443" s="2"/>
      <c r="G443" s="5" t="s">
        <v>386</v>
      </c>
      <c r="H443" s="5" t="s">
        <v>857</v>
      </c>
      <c r="J443" s="585"/>
      <c r="K443" s="590"/>
      <c r="L443" s="585"/>
      <c r="M443" s="588"/>
      <c r="N443" s="588"/>
      <c r="O443" s="588"/>
      <c r="P443" s="588"/>
      <c r="Q443" s="588"/>
      <c r="T443" s="1"/>
      <c r="U443" s="1"/>
      <c r="V443" s="1"/>
      <c r="W443" s="1"/>
      <c r="X443" s="1"/>
    </row>
    <row r="444" spans="5:24">
      <c r="E444" s="2"/>
      <c r="G444" s="5" t="s">
        <v>386</v>
      </c>
      <c r="H444" s="5" t="s">
        <v>858</v>
      </c>
      <c r="J444" s="585"/>
      <c r="K444" s="590"/>
      <c r="L444" s="585"/>
      <c r="M444" s="588"/>
      <c r="N444" s="588"/>
      <c r="O444" s="588"/>
      <c r="P444" s="588"/>
      <c r="Q444" s="588"/>
      <c r="T444" s="1"/>
      <c r="U444" s="1"/>
      <c r="V444" s="1"/>
      <c r="W444" s="1"/>
      <c r="X444" s="1"/>
    </row>
    <row r="445" spans="5:24">
      <c r="E445" s="2"/>
      <c r="G445" s="5" t="s">
        <v>386</v>
      </c>
      <c r="H445" s="5" t="s">
        <v>859</v>
      </c>
      <c r="J445" s="585"/>
      <c r="K445" s="590"/>
      <c r="L445" s="585"/>
      <c r="M445" s="588"/>
      <c r="N445" s="588"/>
      <c r="O445" s="588"/>
      <c r="P445" s="588"/>
      <c r="Q445" s="588"/>
      <c r="T445" s="1"/>
      <c r="U445" s="1"/>
      <c r="V445" s="1"/>
      <c r="W445" s="1"/>
      <c r="X445" s="1"/>
    </row>
    <row r="446" spans="5:24">
      <c r="E446" s="2"/>
      <c r="G446" s="5" t="s">
        <v>386</v>
      </c>
      <c r="H446" s="5" t="s">
        <v>860</v>
      </c>
      <c r="J446" s="585"/>
      <c r="K446" s="590"/>
      <c r="L446" s="585"/>
      <c r="M446" s="588"/>
      <c r="N446" s="588"/>
      <c r="O446" s="588"/>
      <c r="P446" s="588"/>
      <c r="Q446" s="588"/>
      <c r="T446" s="1"/>
      <c r="U446" s="1"/>
      <c r="V446" s="1"/>
      <c r="W446" s="1"/>
      <c r="X446" s="1"/>
    </row>
    <row r="447" spans="5:24">
      <c r="E447" s="2"/>
      <c r="G447" s="5" t="s">
        <v>386</v>
      </c>
      <c r="H447" s="5" t="s">
        <v>861</v>
      </c>
      <c r="J447" s="585"/>
      <c r="K447" s="590"/>
      <c r="L447" s="585"/>
      <c r="M447" s="588"/>
      <c r="N447" s="588"/>
      <c r="O447" s="588"/>
      <c r="P447" s="588"/>
      <c r="Q447" s="588"/>
      <c r="T447" s="1"/>
      <c r="U447" s="1"/>
      <c r="V447" s="1"/>
      <c r="W447" s="1"/>
      <c r="X447" s="1"/>
    </row>
    <row r="448" spans="5:24">
      <c r="E448" s="2"/>
      <c r="G448" s="5" t="s">
        <v>386</v>
      </c>
      <c r="H448" s="5" t="s">
        <v>862</v>
      </c>
      <c r="J448" s="585"/>
      <c r="K448" s="590"/>
      <c r="L448" s="585"/>
      <c r="M448" s="588"/>
      <c r="N448" s="588"/>
      <c r="O448" s="588"/>
      <c r="P448" s="588"/>
      <c r="Q448" s="588"/>
      <c r="T448" s="1"/>
      <c r="U448" s="1"/>
      <c r="V448" s="1"/>
      <c r="W448" s="1"/>
      <c r="X448" s="1"/>
    </row>
    <row r="449" spans="5:24">
      <c r="E449" s="2"/>
      <c r="G449" s="5" t="s">
        <v>386</v>
      </c>
      <c r="H449" s="5" t="s">
        <v>863</v>
      </c>
      <c r="J449" s="585"/>
      <c r="K449" s="590"/>
      <c r="L449" s="585"/>
      <c r="M449" s="588"/>
      <c r="N449" s="588"/>
      <c r="O449" s="588"/>
      <c r="P449" s="588"/>
      <c r="Q449" s="588"/>
      <c r="T449" s="1"/>
      <c r="U449" s="1"/>
      <c r="V449" s="1"/>
      <c r="W449" s="1"/>
      <c r="X449" s="1"/>
    </row>
    <row r="450" spans="5:24">
      <c r="E450" s="2"/>
      <c r="G450" s="5" t="s">
        <v>386</v>
      </c>
      <c r="H450" s="5" t="s">
        <v>864</v>
      </c>
      <c r="J450" s="585"/>
      <c r="K450" s="590"/>
      <c r="L450" s="585"/>
      <c r="M450" s="588"/>
      <c r="N450" s="588"/>
      <c r="O450" s="588"/>
      <c r="P450" s="588"/>
      <c r="Q450" s="588"/>
      <c r="T450" s="1"/>
      <c r="U450" s="1"/>
      <c r="V450" s="1"/>
      <c r="W450" s="1"/>
      <c r="X450" s="1"/>
    </row>
    <row r="451" spans="5:24">
      <c r="E451" s="2"/>
      <c r="G451" s="5" t="s">
        <v>386</v>
      </c>
      <c r="H451" s="5" t="s">
        <v>865</v>
      </c>
      <c r="J451" s="585"/>
      <c r="K451" s="590"/>
      <c r="L451" s="585"/>
      <c r="M451" s="588"/>
      <c r="N451" s="588"/>
      <c r="O451" s="588"/>
      <c r="P451" s="588"/>
      <c r="Q451" s="588"/>
      <c r="T451" s="1"/>
      <c r="U451" s="1"/>
      <c r="V451" s="1"/>
      <c r="W451" s="1"/>
      <c r="X451" s="1"/>
    </row>
    <row r="452" spans="5:24">
      <c r="E452" s="2"/>
      <c r="G452" s="5" t="s">
        <v>386</v>
      </c>
      <c r="H452" s="5" t="s">
        <v>866</v>
      </c>
      <c r="J452" s="585"/>
      <c r="K452" s="590"/>
      <c r="L452" s="585"/>
      <c r="M452" s="585"/>
      <c r="N452" s="588"/>
      <c r="O452" s="585"/>
      <c r="P452" s="594"/>
      <c r="Q452" s="594"/>
      <c r="T452" s="1"/>
      <c r="U452" s="1"/>
      <c r="V452" s="1"/>
      <c r="W452" s="1"/>
      <c r="X452" s="1"/>
    </row>
    <row r="453" spans="5:24">
      <c r="E453" s="2"/>
      <c r="G453" s="5" t="s">
        <v>386</v>
      </c>
      <c r="H453" s="5" t="s">
        <v>867</v>
      </c>
      <c r="J453" s="585"/>
      <c r="K453" s="585"/>
      <c r="T453" s="1"/>
      <c r="U453" s="1"/>
      <c r="V453" s="1"/>
      <c r="W453" s="1"/>
      <c r="X453" s="1"/>
    </row>
    <row r="454" spans="5:24">
      <c r="E454" s="2"/>
      <c r="G454" s="5" t="s">
        <v>386</v>
      </c>
      <c r="H454" s="5" t="s">
        <v>868</v>
      </c>
      <c r="J454" s="585"/>
      <c r="K454" s="585"/>
      <c r="T454" s="1"/>
      <c r="U454" s="1"/>
      <c r="V454" s="1"/>
      <c r="W454" s="1"/>
      <c r="X454" s="1"/>
    </row>
    <row r="455" spans="5:24">
      <c r="E455" s="2"/>
      <c r="G455" s="5" t="s">
        <v>386</v>
      </c>
      <c r="H455" s="5" t="s">
        <v>869</v>
      </c>
      <c r="J455" s="585"/>
      <c r="K455" s="585"/>
      <c r="T455" s="1"/>
      <c r="U455" s="1"/>
      <c r="V455" s="1"/>
      <c r="W455" s="1"/>
      <c r="X455" s="1"/>
    </row>
    <row r="456" spans="5:24">
      <c r="E456" s="2"/>
      <c r="G456" s="5" t="s">
        <v>386</v>
      </c>
      <c r="H456" s="5" t="s">
        <v>870</v>
      </c>
      <c r="J456" s="585"/>
      <c r="K456" s="585"/>
      <c r="T456" s="1"/>
      <c r="U456" s="1"/>
      <c r="V456" s="1"/>
      <c r="W456" s="1"/>
      <c r="X456" s="1"/>
    </row>
    <row r="457" spans="5:24">
      <c r="E457" s="2"/>
      <c r="G457" s="5" t="s">
        <v>386</v>
      </c>
      <c r="H457" s="5" t="s">
        <v>871</v>
      </c>
      <c r="J457" s="585"/>
      <c r="K457" s="585"/>
      <c r="T457" s="1"/>
      <c r="U457" s="1"/>
      <c r="V457" s="1"/>
      <c r="W457" s="1"/>
      <c r="X457" s="1"/>
    </row>
    <row r="458" spans="5:24">
      <c r="E458" s="2"/>
      <c r="G458" s="5" t="s">
        <v>386</v>
      </c>
      <c r="H458" s="5" t="s">
        <v>872</v>
      </c>
      <c r="J458" s="585"/>
      <c r="K458" s="585"/>
      <c r="T458" s="1"/>
      <c r="U458" s="1"/>
      <c r="V458" s="1"/>
      <c r="W458" s="1"/>
      <c r="X458" s="1"/>
    </row>
    <row r="459" spans="5:24">
      <c r="E459" s="2"/>
      <c r="G459" s="5" t="s">
        <v>388</v>
      </c>
      <c r="H459" s="5" t="s">
        <v>873</v>
      </c>
      <c r="J459" s="585"/>
      <c r="K459" s="585"/>
      <c r="T459" s="1"/>
      <c r="U459" s="1"/>
      <c r="V459" s="1"/>
      <c r="W459" s="1"/>
      <c r="X459" s="1"/>
    </row>
    <row r="460" spans="5:24">
      <c r="E460" s="2"/>
      <c r="G460" s="5" t="s">
        <v>388</v>
      </c>
      <c r="H460" s="5" t="s">
        <v>874</v>
      </c>
      <c r="J460" s="585"/>
      <c r="K460" s="585"/>
      <c r="T460" s="1"/>
      <c r="U460" s="1"/>
      <c r="V460" s="1"/>
      <c r="W460" s="1"/>
      <c r="X460" s="1"/>
    </row>
    <row r="461" spans="5:24">
      <c r="E461" s="2"/>
      <c r="G461" s="5" t="s">
        <v>388</v>
      </c>
      <c r="H461" s="5" t="s">
        <v>875</v>
      </c>
      <c r="J461" s="585"/>
      <c r="K461" s="585"/>
      <c r="T461" s="1"/>
      <c r="U461" s="1"/>
      <c r="V461" s="1"/>
      <c r="W461" s="1"/>
      <c r="X461" s="1"/>
    </row>
    <row r="462" spans="5:24">
      <c r="E462" s="2"/>
      <c r="G462" s="5" t="s">
        <v>388</v>
      </c>
      <c r="H462" s="5" t="s">
        <v>876</v>
      </c>
      <c r="J462" s="585"/>
      <c r="K462" s="585"/>
      <c r="T462" s="1"/>
      <c r="U462" s="1"/>
      <c r="V462" s="1"/>
      <c r="W462" s="1"/>
      <c r="X462" s="1"/>
    </row>
    <row r="463" spans="5:24">
      <c r="E463" s="2"/>
      <c r="G463" s="5" t="s">
        <v>388</v>
      </c>
      <c r="H463" s="5" t="s">
        <v>877</v>
      </c>
      <c r="J463" s="585"/>
      <c r="K463" s="585"/>
      <c r="T463" s="1"/>
      <c r="U463" s="1"/>
      <c r="V463" s="1"/>
      <c r="W463" s="1"/>
      <c r="X463" s="1"/>
    </row>
    <row r="464" spans="5:24">
      <c r="E464" s="2"/>
      <c r="G464" s="5" t="s">
        <v>388</v>
      </c>
      <c r="H464" s="5" t="s">
        <v>878</v>
      </c>
      <c r="J464" s="585"/>
      <c r="K464" s="585"/>
      <c r="T464" s="1"/>
      <c r="U464" s="1"/>
      <c r="V464" s="1"/>
      <c r="W464" s="1"/>
      <c r="X464" s="1"/>
    </row>
    <row r="465" spans="5:24">
      <c r="E465" s="2"/>
      <c r="G465" s="5" t="s">
        <v>388</v>
      </c>
      <c r="H465" s="5" t="s">
        <v>879</v>
      </c>
      <c r="J465" s="585"/>
      <c r="K465" s="585"/>
      <c r="T465" s="1"/>
      <c r="U465" s="1"/>
      <c r="V465" s="1"/>
      <c r="W465" s="1"/>
      <c r="X465" s="1"/>
    </row>
    <row r="466" spans="5:24">
      <c r="E466" s="2"/>
      <c r="G466" s="5" t="s">
        <v>388</v>
      </c>
      <c r="H466" s="5" t="s">
        <v>880</v>
      </c>
      <c r="J466" s="585"/>
      <c r="K466" s="585"/>
      <c r="T466" s="1"/>
      <c r="U466" s="1"/>
      <c r="V466" s="1"/>
      <c r="W466" s="1"/>
      <c r="X466" s="1"/>
    </row>
    <row r="467" spans="5:24">
      <c r="E467" s="2"/>
      <c r="G467" s="5" t="s">
        <v>388</v>
      </c>
      <c r="H467" s="5" t="s">
        <v>881</v>
      </c>
      <c r="J467" s="585"/>
      <c r="K467" s="585"/>
      <c r="T467" s="1"/>
      <c r="U467" s="1"/>
      <c r="V467" s="1"/>
      <c r="W467" s="1"/>
      <c r="X467" s="1"/>
    </row>
    <row r="468" spans="5:24">
      <c r="E468" s="2"/>
      <c r="G468" s="5" t="s">
        <v>388</v>
      </c>
      <c r="H468" s="5" t="s">
        <v>882</v>
      </c>
      <c r="J468" s="585"/>
      <c r="K468" s="585"/>
      <c r="T468" s="1"/>
      <c r="U468" s="1"/>
      <c r="V468" s="1"/>
      <c r="W468" s="1"/>
      <c r="X468" s="1"/>
    </row>
    <row r="469" spans="5:24">
      <c r="E469" s="2"/>
      <c r="G469" s="5" t="s">
        <v>388</v>
      </c>
      <c r="H469" s="5" t="s">
        <v>883</v>
      </c>
      <c r="J469" s="585"/>
      <c r="K469" s="585"/>
      <c r="T469" s="1"/>
      <c r="U469" s="1"/>
      <c r="V469" s="1"/>
      <c r="W469" s="1"/>
      <c r="X469" s="1"/>
    </row>
    <row r="470" spans="5:24">
      <c r="E470" s="2"/>
      <c r="G470" s="5" t="s">
        <v>388</v>
      </c>
      <c r="H470" s="5" t="s">
        <v>884</v>
      </c>
      <c r="J470" s="585"/>
      <c r="K470" s="585"/>
      <c r="T470" s="1"/>
      <c r="U470" s="1"/>
      <c r="V470" s="1"/>
      <c r="W470" s="1"/>
      <c r="X470" s="1"/>
    </row>
    <row r="471" spans="5:24">
      <c r="E471" s="2"/>
      <c r="G471" s="5" t="s">
        <v>388</v>
      </c>
      <c r="H471" s="5" t="s">
        <v>885</v>
      </c>
      <c r="J471" s="585"/>
      <c r="K471" s="585"/>
      <c r="T471" s="1"/>
      <c r="U471" s="1"/>
      <c r="V471" s="1"/>
      <c r="W471" s="1"/>
      <c r="X471" s="1"/>
    </row>
    <row r="472" spans="5:24">
      <c r="E472" s="2"/>
      <c r="G472" s="5" t="s">
        <v>388</v>
      </c>
      <c r="H472" s="5" t="s">
        <v>886</v>
      </c>
      <c r="J472" s="585"/>
      <c r="K472" s="585"/>
      <c r="T472" s="1"/>
      <c r="U472" s="1"/>
      <c r="V472" s="1"/>
      <c r="W472" s="1"/>
      <c r="X472" s="1"/>
    </row>
    <row r="473" spans="5:24">
      <c r="E473" s="2"/>
      <c r="G473" s="5" t="s">
        <v>388</v>
      </c>
      <c r="H473" s="5" t="s">
        <v>887</v>
      </c>
      <c r="J473" s="585"/>
      <c r="K473" s="585"/>
      <c r="T473" s="1"/>
      <c r="U473" s="1"/>
      <c r="V473" s="1"/>
      <c r="W473" s="1"/>
      <c r="X473" s="1"/>
    </row>
    <row r="474" spans="5:24">
      <c r="E474" s="2"/>
      <c r="G474" s="5" t="s">
        <v>388</v>
      </c>
      <c r="H474" s="5" t="s">
        <v>888</v>
      </c>
      <c r="J474" s="585"/>
      <c r="K474" s="585"/>
      <c r="T474" s="1"/>
      <c r="U474" s="1"/>
      <c r="V474" s="1"/>
      <c r="W474" s="1"/>
      <c r="X474" s="1"/>
    </row>
    <row r="475" spans="5:24">
      <c r="E475" s="2"/>
      <c r="G475" s="5" t="s">
        <v>388</v>
      </c>
      <c r="H475" s="5" t="s">
        <v>889</v>
      </c>
      <c r="J475" s="585"/>
      <c r="K475" s="585"/>
      <c r="T475" s="1"/>
      <c r="U475" s="1"/>
      <c r="V475" s="1"/>
      <c r="W475" s="1"/>
      <c r="X475" s="1"/>
    </row>
    <row r="476" spans="5:24">
      <c r="E476" s="2"/>
      <c r="G476" s="5" t="s">
        <v>388</v>
      </c>
      <c r="H476" s="5" t="s">
        <v>890</v>
      </c>
      <c r="J476" s="585"/>
      <c r="K476" s="585"/>
      <c r="T476" s="1"/>
      <c r="U476" s="1"/>
      <c r="V476" s="1"/>
      <c r="W476" s="1"/>
      <c r="X476" s="1"/>
    </row>
    <row r="477" spans="5:24">
      <c r="E477" s="2"/>
      <c r="G477" s="5" t="s">
        <v>388</v>
      </c>
      <c r="H477" s="5" t="s">
        <v>891</v>
      </c>
      <c r="J477" s="585"/>
      <c r="K477" s="585"/>
      <c r="T477" s="1"/>
      <c r="U477" s="1"/>
      <c r="V477" s="1"/>
      <c r="W477" s="1"/>
      <c r="X477" s="1"/>
    </row>
    <row r="478" spans="5:24">
      <c r="E478" s="2"/>
      <c r="G478" s="5" t="s">
        <v>388</v>
      </c>
      <c r="H478" s="5" t="s">
        <v>892</v>
      </c>
      <c r="J478" s="585"/>
      <c r="K478" s="585"/>
      <c r="T478" s="1"/>
      <c r="U478" s="1"/>
      <c r="V478" s="1"/>
      <c r="W478" s="1"/>
      <c r="X478" s="1"/>
    </row>
    <row r="479" spans="5:24">
      <c r="E479" s="2"/>
      <c r="G479" s="5" t="s">
        <v>388</v>
      </c>
      <c r="H479" s="5" t="s">
        <v>893</v>
      </c>
      <c r="J479" s="585"/>
      <c r="K479" s="585"/>
      <c r="T479" s="1"/>
      <c r="U479" s="1"/>
      <c r="V479" s="1"/>
      <c r="W479" s="1"/>
      <c r="X479" s="1"/>
    </row>
    <row r="480" spans="5:24">
      <c r="E480" s="2"/>
      <c r="G480" s="5" t="s">
        <v>388</v>
      </c>
      <c r="H480" s="5" t="s">
        <v>894</v>
      </c>
      <c r="J480" s="585"/>
      <c r="K480" s="585"/>
      <c r="T480" s="1"/>
      <c r="U480" s="1"/>
      <c r="V480" s="1"/>
      <c r="W480" s="1"/>
      <c r="X480" s="1"/>
    </row>
    <row r="481" spans="5:24">
      <c r="E481" s="2"/>
      <c r="G481" s="5" t="s">
        <v>388</v>
      </c>
      <c r="H481" s="5" t="s">
        <v>895</v>
      </c>
      <c r="J481" s="585"/>
      <c r="K481" s="585"/>
      <c r="T481" s="1"/>
      <c r="U481" s="1"/>
      <c r="V481" s="1"/>
      <c r="W481" s="1"/>
      <c r="X481" s="1"/>
    </row>
    <row r="482" spans="5:24">
      <c r="E482" s="2"/>
      <c r="G482" s="5" t="s">
        <v>388</v>
      </c>
      <c r="H482" s="5" t="s">
        <v>896</v>
      </c>
      <c r="J482" s="585"/>
      <c r="K482" s="585"/>
      <c r="T482" s="1"/>
      <c r="U482" s="1"/>
      <c r="V482" s="1"/>
      <c r="W482" s="1"/>
      <c r="X482" s="1"/>
    </row>
    <row r="483" spans="5:24">
      <c r="E483" s="2"/>
      <c r="G483" s="5" t="s">
        <v>388</v>
      </c>
      <c r="H483" s="5" t="s">
        <v>897</v>
      </c>
      <c r="J483" s="585"/>
      <c r="K483" s="585"/>
      <c r="T483" s="1"/>
      <c r="U483" s="1"/>
      <c r="V483" s="1"/>
      <c r="W483" s="1"/>
      <c r="X483" s="1"/>
    </row>
    <row r="484" spans="5:24">
      <c r="E484" s="2"/>
      <c r="G484" s="5" t="s">
        <v>390</v>
      </c>
      <c r="H484" s="5" t="s">
        <v>898</v>
      </c>
      <c r="J484" s="585"/>
      <c r="K484" s="585"/>
      <c r="T484" s="1"/>
      <c r="U484" s="1"/>
      <c r="V484" s="1"/>
      <c r="W484" s="1"/>
      <c r="X484" s="1"/>
    </row>
    <row r="485" spans="5:24">
      <c r="E485" s="2"/>
      <c r="G485" s="5" t="s">
        <v>390</v>
      </c>
      <c r="H485" s="5" t="s">
        <v>899</v>
      </c>
      <c r="J485" s="585"/>
      <c r="K485" s="585"/>
      <c r="T485" s="1"/>
      <c r="U485" s="1"/>
      <c r="V485" s="1"/>
      <c r="W485" s="1"/>
      <c r="X485" s="1"/>
    </row>
    <row r="486" spans="5:24">
      <c r="E486" s="2"/>
      <c r="G486" s="5" t="s">
        <v>390</v>
      </c>
      <c r="H486" s="5" t="s">
        <v>900</v>
      </c>
      <c r="J486" s="585"/>
      <c r="K486" s="585"/>
      <c r="T486" s="1"/>
      <c r="U486" s="1"/>
      <c r="V486" s="1"/>
      <c r="W486" s="1"/>
      <c r="X486" s="1"/>
    </row>
    <row r="487" spans="5:24">
      <c r="E487" s="2"/>
      <c r="G487" s="5" t="s">
        <v>390</v>
      </c>
      <c r="H487" s="5" t="s">
        <v>901</v>
      </c>
      <c r="J487" s="585"/>
      <c r="K487" s="585"/>
      <c r="T487" s="1"/>
      <c r="U487" s="1"/>
      <c r="V487" s="1"/>
      <c r="W487" s="1"/>
      <c r="X487" s="1"/>
    </row>
    <row r="488" spans="5:24">
      <c r="E488" s="2"/>
      <c r="G488" s="5" t="s">
        <v>390</v>
      </c>
      <c r="H488" s="5" t="s">
        <v>902</v>
      </c>
      <c r="J488" s="585"/>
      <c r="K488" s="585"/>
      <c r="T488" s="1"/>
      <c r="U488" s="1"/>
      <c r="V488" s="1"/>
      <c r="W488" s="1"/>
      <c r="X488" s="1"/>
    </row>
    <row r="489" spans="5:24">
      <c r="E489" s="2"/>
      <c r="G489" s="5" t="s">
        <v>390</v>
      </c>
      <c r="H489" s="5" t="s">
        <v>903</v>
      </c>
      <c r="J489" s="585"/>
      <c r="K489" s="585"/>
      <c r="T489" s="1"/>
      <c r="U489" s="1"/>
      <c r="V489" s="1"/>
      <c r="W489" s="1"/>
      <c r="X489" s="1"/>
    </row>
    <row r="490" spans="5:24">
      <c r="E490" s="2"/>
      <c r="G490" s="5" t="s">
        <v>390</v>
      </c>
      <c r="H490" s="5" t="s">
        <v>904</v>
      </c>
      <c r="J490" s="585"/>
      <c r="K490" s="585"/>
      <c r="T490" s="1"/>
      <c r="U490" s="1"/>
      <c r="V490" s="1"/>
      <c r="W490" s="1"/>
      <c r="X490" s="1"/>
    </row>
    <row r="491" spans="5:24">
      <c r="E491" s="2"/>
      <c r="G491" s="5" t="s">
        <v>390</v>
      </c>
      <c r="H491" s="5" t="s">
        <v>905</v>
      </c>
      <c r="J491" s="585"/>
      <c r="K491" s="585"/>
      <c r="T491" s="1"/>
      <c r="U491" s="1"/>
      <c r="V491" s="1"/>
      <c r="W491" s="1"/>
      <c r="X491" s="1"/>
    </row>
    <row r="492" spans="5:24">
      <c r="E492" s="2"/>
      <c r="G492" s="5" t="s">
        <v>390</v>
      </c>
      <c r="H492" s="5" t="s">
        <v>906</v>
      </c>
      <c r="J492" s="585"/>
      <c r="K492" s="585"/>
      <c r="T492" s="1"/>
      <c r="U492" s="1"/>
      <c r="V492" s="1"/>
      <c r="W492" s="1"/>
      <c r="X492" s="1"/>
    </row>
    <row r="493" spans="5:24">
      <c r="E493" s="2"/>
      <c r="G493" s="5" t="s">
        <v>390</v>
      </c>
      <c r="H493" s="5" t="s">
        <v>907</v>
      </c>
      <c r="J493" s="585"/>
      <c r="K493" s="585"/>
      <c r="T493" s="1"/>
      <c r="U493" s="1"/>
      <c r="V493" s="1"/>
      <c r="W493" s="1"/>
      <c r="X493" s="1"/>
    </row>
    <row r="494" spans="5:24">
      <c r="E494" s="2"/>
      <c r="G494" s="5" t="s">
        <v>390</v>
      </c>
      <c r="H494" s="5" t="s">
        <v>908</v>
      </c>
      <c r="J494" s="585"/>
      <c r="K494" s="585"/>
      <c r="T494" s="1"/>
      <c r="U494" s="1"/>
      <c r="V494" s="1"/>
      <c r="W494" s="1"/>
      <c r="X494" s="1"/>
    </row>
    <row r="495" spans="5:24">
      <c r="E495" s="2"/>
      <c r="G495" s="5" t="s">
        <v>390</v>
      </c>
      <c r="H495" s="5" t="s">
        <v>909</v>
      </c>
      <c r="J495" s="585"/>
      <c r="K495" s="585"/>
      <c r="T495" s="1"/>
      <c r="U495" s="1"/>
      <c r="V495" s="1"/>
      <c r="W495" s="1"/>
      <c r="X495" s="1"/>
    </row>
    <row r="496" spans="5:24">
      <c r="E496" s="2"/>
      <c r="G496" s="5" t="s">
        <v>390</v>
      </c>
      <c r="H496" s="5" t="s">
        <v>910</v>
      </c>
      <c r="J496" s="585"/>
      <c r="K496" s="585"/>
      <c r="T496" s="1"/>
      <c r="U496" s="1"/>
      <c r="V496" s="1"/>
      <c r="W496" s="1"/>
      <c r="X496" s="1"/>
    </row>
    <row r="497" spans="5:24">
      <c r="E497" s="2"/>
      <c r="G497" s="5" t="s">
        <v>390</v>
      </c>
      <c r="H497" s="5" t="s">
        <v>911</v>
      </c>
      <c r="J497" s="585"/>
      <c r="K497" s="585"/>
      <c r="T497" s="1"/>
      <c r="U497" s="1"/>
      <c r="V497" s="1"/>
      <c r="W497" s="1"/>
      <c r="X497" s="1"/>
    </row>
    <row r="498" spans="5:24">
      <c r="E498" s="2"/>
      <c r="G498" s="5" t="s">
        <v>390</v>
      </c>
      <c r="H498" s="5" t="s">
        <v>912</v>
      </c>
      <c r="J498" s="585"/>
      <c r="K498" s="585"/>
      <c r="T498" s="1"/>
      <c r="U498" s="1"/>
      <c r="V498" s="1"/>
      <c r="W498" s="1"/>
      <c r="X498" s="1"/>
    </row>
    <row r="499" spans="5:24">
      <c r="E499" s="2"/>
      <c r="G499" s="5" t="s">
        <v>390</v>
      </c>
      <c r="H499" s="5" t="s">
        <v>913</v>
      </c>
      <c r="J499" s="585"/>
      <c r="K499" s="585"/>
      <c r="T499" s="1"/>
      <c r="U499" s="1"/>
      <c r="V499" s="1"/>
      <c r="W499" s="1"/>
      <c r="X499" s="1"/>
    </row>
    <row r="500" spans="5:24">
      <c r="E500" s="2"/>
      <c r="G500" s="5" t="s">
        <v>390</v>
      </c>
      <c r="H500" s="5" t="s">
        <v>914</v>
      </c>
      <c r="J500" s="585"/>
      <c r="K500" s="585"/>
      <c r="T500" s="1"/>
      <c r="U500" s="1"/>
      <c r="V500" s="1"/>
      <c r="W500" s="1"/>
      <c r="X500" s="1"/>
    </row>
    <row r="501" spans="5:24">
      <c r="E501" s="2"/>
      <c r="G501" s="5" t="s">
        <v>390</v>
      </c>
      <c r="H501" s="5" t="s">
        <v>915</v>
      </c>
      <c r="J501" s="585"/>
      <c r="K501" s="585"/>
      <c r="T501" s="1"/>
      <c r="U501" s="1"/>
      <c r="V501" s="1"/>
      <c r="W501" s="1"/>
      <c r="X501" s="1"/>
    </row>
    <row r="502" spans="5:24">
      <c r="E502" s="2"/>
      <c r="G502" s="5" t="s">
        <v>390</v>
      </c>
      <c r="H502" s="5" t="s">
        <v>916</v>
      </c>
      <c r="J502" s="585"/>
      <c r="K502" s="585"/>
      <c r="T502" s="1"/>
      <c r="U502" s="1"/>
      <c r="V502" s="1"/>
      <c r="W502" s="1"/>
      <c r="X502" s="1"/>
    </row>
    <row r="503" spans="5:24">
      <c r="E503" s="2"/>
      <c r="G503" s="5" t="s">
        <v>390</v>
      </c>
      <c r="H503" s="5" t="s">
        <v>917</v>
      </c>
      <c r="J503" s="585"/>
      <c r="K503" s="585"/>
      <c r="T503" s="1"/>
      <c r="U503" s="1"/>
      <c r="V503" s="1"/>
      <c r="W503" s="1"/>
      <c r="X503" s="1"/>
    </row>
    <row r="504" spans="5:24">
      <c r="E504" s="2"/>
      <c r="G504" s="5" t="s">
        <v>390</v>
      </c>
      <c r="H504" s="5" t="s">
        <v>918</v>
      </c>
      <c r="J504" s="585"/>
      <c r="K504" s="585"/>
      <c r="T504" s="1"/>
      <c r="U504" s="1"/>
      <c r="V504" s="1"/>
      <c r="W504" s="1"/>
      <c r="X504" s="1"/>
    </row>
    <row r="505" spans="5:24">
      <c r="E505" s="2"/>
      <c r="G505" s="5" t="s">
        <v>390</v>
      </c>
      <c r="H505" s="5" t="s">
        <v>919</v>
      </c>
      <c r="J505" s="585"/>
      <c r="K505" s="585"/>
      <c r="T505" s="1"/>
      <c r="U505" s="1"/>
      <c r="V505" s="1"/>
      <c r="W505" s="1"/>
      <c r="X505" s="1"/>
    </row>
    <row r="506" spans="5:24">
      <c r="E506" s="2"/>
      <c r="G506" s="5" t="s">
        <v>390</v>
      </c>
      <c r="H506" s="5" t="s">
        <v>920</v>
      </c>
      <c r="J506" s="585"/>
      <c r="K506" s="585"/>
      <c r="T506" s="1"/>
      <c r="U506" s="1"/>
      <c r="V506" s="1"/>
      <c r="W506" s="1"/>
      <c r="X506" s="1"/>
    </row>
    <row r="507" spans="5:24">
      <c r="E507" s="2"/>
      <c r="G507" s="5" t="s">
        <v>390</v>
      </c>
      <c r="H507" s="5" t="s">
        <v>921</v>
      </c>
      <c r="J507" s="585"/>
      <c r="K507" s="585"/>
      <c r="T507" s="1"/>
      <c r="U507" s="1"/>
      <c r="V507" s="1"/>
      <c r="W507" s="1"/>
      <c r="X507" s="1"/>
    </row>
    <row r="508" spans="5:24">
      <c r="E508" s="2"/>
      <c r="G508" s="5" t="s">
        <v>390</v>
      </c>
      <c r="H508" s="5" t="s">
        <v>922</v>
      </c>
      <c r="J508" s="585"/>
      <c r="K508" s="585"/>
      <c r="T508" s="1"/>
      <c r="U508" s="1"/>
      <c r="V508" s="1"/>
      <c r="W508" s="1"/>
      <c r="X508" s="1"/>
    </row>
    <row r="509" spans="5:24">
      <c r="E509" s="2"/>
      <c r="G509" s="5" t="s">
        <v>390</v>
      </c>
      <c r="H509" s="5" t="s">
        <v>923</v>
      </c>
      <c r="J509" s="585"/>
      <c r="K509" s="585"/>
      <c r="T509" s="1"/>
      <c r="U509" s="1"/>
      <c r="V509" s="1"/>
      <c r="W509" s="1"/>
      <c r="X509" s="1"/>
    </row>
    <row r="510" spans="5:24">
      <c r="E510" s="2"/>
      <c r="G510" s="5" t="s">
        <v>390</v>
      </c>
      <c r="H510" s="5" t="s">
        <v>924</v>
      </c>
      <c r="J510" s="585"/>
      <c r="K510" s="585"/>
      <c r="T510" s="1"/>
      <c r="U510" s="1"/>
      <c r="V510" s="1"/>
      <c r="W510" s="1"/>
      <c r="X510" s="1"/>
    </row>
    <row r="511" spans="5:24">
      <c r="E511" s="2"/>
      <c r="G511" s="5" t="s">
        <v>390</v>
      </c>
      <c r="H511" s="5" t="s">
        <v>802</v>
      </c>
      <c r="J511" s="585"/>
      <c r="K511" s="585"/>
      <c r="T511" s="1"/>
      <c r="U511" s="1"/>
      <c r="V511" s="1"/>
      <c r="W511" s="1"/>
      <c r="X511" s="1"/>
    </row>
    <row r="512" spans="5:24">
      <c r="E512" s="2"/>
      <c r="G512" s="5" t="s">
        <v>390</v>
      </c>
      <c r="H512" s="5" t="s">
        <v>925</v>
      </c>
      <c r="J512" s="585"/>
      <c r="K512" s="585"/>
      <c r="T512" s="1"/>
      <c r="U512" s="1"/>
      <c r="V512" s="1"/>
      <c r="W512" s="1"/>
      <c r="X512" s="1"/>
    </row>
    <row r="513" spans="5:24">
      <c r="E513" s="2"/>
      <c r="G513" s="5" t="s">
        <v>390</v>
      </c>
      <c r="H513" s="5" t="s">
        <v>926</v>
      </c>
      <c r="J513" s="585"/>
      <c r="K513" s="585"/>
      <c r="T513" s="1"/>
      <c r="U513" s="1"/>
      <c r="V513" s="1"/>
      <c r="W513" s="1"/>
      <c r="X513" s="1"/>
    </row>
    <row r="514" spans="5:24">
      <c r="E514" s="2"/>
      <c r="G514" s="5" t="s">
        <v>390</v>
      </c>
      <c r="H514" s="5" t="s">
        <v>927</v>
      </c>
      <c r="J514" s="585"/>
      <c r="K514" s="585"/>
      <c r="T514" s="1"/>
      <c r="U514" s="1"/>
      <c r="V514" s="1"/>
      <c r="W514" s="1"/>
      <c r="X514" s="1"/>
    </row>
    <row r="515" spans="5:24">
      <c r="E515" s="2"/>
      <c r="G515" s="5" t="s">
        <v>390</v>
      </c>
      <c r="H515" s="5" t="s">
        <v>928</v>
      </c>
      <c r="J515" s="585"/>
      <c r="K515" s="585"/>
      <c r="T515" s="1"/>
      <c r="U515" s="1"/>
      <c r="V515" s="1"/>
      <c r="W515" s="1"/>
      <c r="X515" s="1"/>
    </row>
    <row r="516" spans="5:24">
      <c r="E516" s="2"/>
      <c r="G516" s="5" t="s">
        <v>390</v>
      </c>
      <c r="H516" s="5" t="s">
        <v>929</v>
      </c>
      <c r="J516" s="585"/>
      <c r="K516" s="585"/>
      <c r="T516" s="1"/>
      <c r="U516" s="1"/>
      <c r="V516" s="1"/>
      <c r="W516" s="1"/>
      <c r="X516" s="1"/>
    </row>
    <row r="517" spans="5:24">
      <c r="E517" s="2"/>
      <c r="G517" s="5" t="s">
        <v>390</v>
      </c>
      <c r="H517" s="5" t="s">
        <v>930</v>
      </c>
      <c r="J517" s="585"/>
      <c r="K517" s="585"/>
      <c r="T517" s="1"/>
      <c r="U517" s="1"/>
      <c r="V517" s="1"/>
      <c r="W517" s="1"/>
      <c r="X517" s="1"/>
    </row>
    <row r="518" spans="5:24">
      <c r="E518" s="2"/>
      <c r="G518" s="5" t="s">
        <v>390</v>
      </c>
      <c r="H518" s="5" t="s">
        <v>931</v>
      </c>
      <c r="J518" s="585"/>
      <c r="K518" s="585"/>
      <c r="T518" s="1"/>
      <c r="U518" s="1"/>
      <c r="V518" s="1"/>
      <c r="W518" s="1"/>
      <c r="X518" s="1"/>
    </row>
    <row r="519" spans="5:24">
      <c r="E519" s="2"/>
      <c r="G519" s="5" t="s">
        <v>392</v>
      </c>
      <c r="H519" s="5" t="s">
        <v>932</v>
      </c>
      <c r="J519" s="585"/>
      <c r="K519" s="585"/>
      <c r="T519" s="1"/>
      <c r="U519" s="1"/>
      <c r="V519" s="1"/>
      <c r="W519" s="1"/>
      <c r="X519" s="1"/>
    </row>
    <row r="520" spans="5:24">
      <c r="E520" s="2"/>
      <c r="G520" s="5" t="s">
        <v>392</v>
      </c>
      <c r="H520" s="5" t="s">
        <v>933</v>
      </c>
      <c r="J520" s="585"/>
      <c r="K520" s="585"/>
      <c r="T520" s="1"/>
      <c r="U520" s="1"/>
      <c r="V520" s="1"/>
      <c r="W520" s="1"/>
      <c r="X520" s="1"/>
    </row>
    <row r="521" spans="5:24">
      <c r="E521" s="2"/>
      <c r="G521" s="5" t="s">
        <v>392</v>
      </c>
      <c r="H521" s="5" t="s">
        <v>934</v>
      </c>
      <c r="J521" s="585"/>
      <c r="K521" s="585"/>
      <c r="T521" s="1"/>
      <c r="U521" s="1"/>
      <c r="V521" s="1"/>
      <c r="W521" s="1"/>
      <c r="X521" s="1"/>
    </row>
    <row r="522" spans="5:24">
      <c r="E522" s="2"/>
      <c r="G522" s="5" t="s">
        <v>392</v>
      </c>
      <c r="H522" s="5" t="s">
        <v>935</v>
      </c>
      <c r="J522" s="585"/>
      <c r="K522" s="585"/>
      <c r="T522" s="1"/>
      <c r="U522" s="1"/>
      <c r="V522" s="1"/>
      <c r="W522" s="1"/>
      <c r="X522" s="1"/>
    </row>
    <row r="523" spans="5:24">
      <c r="E523" s="2"/>
      <c r="G523" s="5" t="s">
        <v>392</v>
      </c>
      <c r="H523" s="5" t="s">
        <v>936</v>
      </c>
      <c r="J523" s="585"/>
      <c r="K523" s="585"/>
      <c r="T523" s="1"/>
      <c r="U523" s="1"/>
      <c r="V523" s="1"/>
      <c r="W523" s="1"/>
      <c r="X523" s="1"/>
    </row>
    <row r="524" spans="5:24">
      <c r="E524" s="2"/>
      <c r="G524" s="5" t="s">
        <v>392</v>
      </c>
      <c r="H524" s="5" t="s">
        <v>937</v>
      </c>
      <c r="J524" s="585"/>
      <c r="K524" s="585"/>
      <c r="T524" s="1"/>
      <c r="U524" s="1"/>
      <c r="V524" s="1"/>
      <c r="W524" s="1"/>
      <c r="X524" s="1"/>
    </row>
    <row r="525" spans="5:24">
      <c r="E525" s="2"/>
      <c r="G525" s="5" t="s">
        <v>392</v>
      </c>
      <c r="H525" s="5" t="s">
        <v>938</v>
      </c>
      <c r="J525" s="585"/>
      <c r="K525" s="585"/>
      <c r="T525" s="1"/>
      <c r="U525" s="1"/>
      <c r="V525" s="1"/>
      <c r="W525" s="1"/>
      <c r="X525" s="1"/>
    </row>
    <row r="526" spans="5:24">
      <c r="E526" s="2"/>
      <c r="G526" s="5" t="s">
        <v>392</v>
      </c>
      <c r="H526" s="5" t="s">
        <v>939</v>
      </c>
      <c r="J526" s="585"/>
      <c r="K526" s="585"/>
      <c r="T526" s="1"/>
      <c r="U526" s="1"/>
      <c r="V526" s="1"/>
      <c r="W526" s="1"/>
      <c r="X526" s="1"/>
    </row>
    <row r="527" spans="5:24">
      <c r="E527" s="2"/>
      <c r="G527" s="5" t="s">
        <v>392</v>
      </c>
      <c r="H527" s="5" t="s">
        <v>940</v>
      </c>
      <c r="J527" s="585"/>
      <c r="K527" s="585"/>
      <c r="T527" s="1"/>
      <c r="U527" s="1"/>
      <c r="V527" s="1"/>
      <c r="W527" s="1"/>
      <c r="X527" s="1"/>
    </row>
    <row r="528" spans="5:24">
      <c r="E528" s="2"/>
      <c r="G528" s="5" t="s">
        <v>392</v>
      </c>
      <c r="H528" s="5" t="s">
        <v>941</v>
      </c>
      <c r="J528" s="585"/>
      <c r="K528" s="585"/>
      <c r="T528" s="1"/>
      <c r="U528" s="1"/>
      <c r="V528" s="1"/>
      <c r="W528" s="1"/>
      <c r="X528" s="1"/>
    </row>
    <row r="529" spans="5:24">
      <c r="E529" s="2"/>
      <c r="G529" s="5" t="s">
        <v>392</v>
      </c>
      <c r="H529" s="5" t="s">
        <v>942</v>
      </c>
      <c r="J529" s="585"/>
      <c r="K529" s="585"/>
      <c r="T529" s="1"/>
      <c r="U529" s="1"/>
      <c r="V529" s="1"/>
      <c r="W529" s="1"/>
      <c r="X529" s="1"/>
    </row>
    <row r="530" spans="5:24">
      <c r="E530" s="2"/>
      <c r="G530" s="5" t="s">
        <v>392</v>
      </c>
      <c r="H530" s="5" t="s">
        <v>943</v>
      </c>
      <c r="J530" s="585"/>
      <c r="K530" s="585"/>
      <c r="T530" s="1"/>
      <c r="U530" s="1"/>
      <c r="V530" s="1"/>
      <c r="W530" s="1"/>
      <c r="X530" s="1"/>
    </row>
    <row r="531" spans="5:24">
      <c r="E531" s="2"/>
      <c r="G531" s="5" t="s">
        <v>392</v>
      </c>
      <c r="H531" s="5" t="s">
        <v>944</v>
      </c>
      <c r="J531" s="585"/>
      <c r="K531" s="585"/>
      <c r="T531" s="1"/>
      <c r="U531" s="1"/>
      <c r="V531" s="1"/>
      <c r="W531" s="1"/>
      <c r="X531" s="1"/>
    </row>
    <row r="532" spans="5:24">
      <c r="E532" s="2"/>
      <c r="G532" s="5" t="s">
        <v>392</v>
      </c>
      <c r="H532" s="5" t="s">
        <v>945</v>
      </c>
      <c r="J532" s="585"/>
      <c r="K532" s="585"/>
      <c r="T532" s="1"/>
      <c r="U532" s="1"/>
      <c r="V532" s="1"/>
      <c r="W532" s="1"/>
      <c r="X532" s="1"/>
    </row>
    <row r="533" spans="5:24">
      <c r="E533" s="2"/>
      <c r="G533" s="5" t="s">
        <v>392</v>
      </c>
      <c r="H533" s="5" t="s">
        <v>946</v>
      </c>
      <c r="J533" s="585"/>
      <c r="K533" s="585"/>
      <c r="T533" s="1"/>
      <c r="U533" s="1"/>
      <c r="V533" s="1"/>
      <c r="W533" s="1"/>
      <c r="X533" s="1"/>
    </row>
    <row r="534" spans="5:24">
      <c r="E534" s="2"/>
      <c r="G534" s="5" t="s">
        <v>392</v>
      </c>
      <c r="H534" s="5" t="s">
        <v>947</v>
      </c>
      <c r="J534" s="585"/>
      <c r="K534" s="585"/>
      <c r="T534" s="1"/>
      <c r="U534" s="1"/>
      <c r="V534" s="1"/>
      <c r="W534" s="1"/>
      <c r="X534" s="1"/>
    </row>
    <row r="535" spans="5:24">
      <c r="E535" s="2"/>
      <c r="G535" s="5" t="s">
        <v>392</v>
      </c>
      <c r="H535" s="5" t="s">
        <v>948</v>
      </c>
      <c r="J535" s="585"/>
      <c r="K535" s="585"/>
      <c r="T535" s="1"/>
      <c r="U535" s="1"/>
      <c r="V535" s="1"/>
      <c r="W535" s="1"/>
      <c r="X535" s="1"/>
    </row>
    <row r="536" spans="5:24">
      <c r="E536" s="2"/>
      <c r="G536" s="5" t="s">
        <v>392</v>
      </c>
      <c r="H536" s="5" t="s">
        <v>949</v>
      </c>
      <c r="J536" s="585"/>
      <c r="K536" s="585"/>
      <c r="T536" s="1"/>
      <c r="U536" s="1"/>
      <c r="V536" s="1"/>
      <c r="W536" s="1"/>
      <c r="X536" s="1"/>
    </row>
    <row r="537" spans="5:24">
      <c r="E537" s="2"/>
      <c r="G537" s="5" t="s">
        <v>392</v>
      </c>
      <c r="H537" s="5" t="s">
        <v>950</v>
      </c>
      <c r="J537" s="585"/>
      <c r="K537" s="585"/>
      <c r="T537" s="1"/>
      <c r="U537" s="1"/>
      <c r="V537" s="1"/>
      <c r="W537" s="1"/>
      <c r="X537" s="1"/>
    </row>
    <row r="538" spans="5:24">
      <c r="E538" s="2"/>
      <c r="G538" s="5" t="s">
        <v>392</v>
      </c>
      <c r="H538" s="5" t="s">
        <v>951</v>
      </c>
      <c r="J538" s="585"/>
      <c r="K538" s="585"/>
      <c r="T538" s="1"/>
      <c r="U538" s="1"/>
      <c r="V538" s="1"/>
      <c r="W538" s="1"/>
      <c r="X538" s="1"/>
    </row>
    <row r="539" spans="5:24">
      <c r="E539" s="2"/>
      <c r="G539" s="5" t="s">
        <v>392</v>
      </c>
      <c r="H539" s="5" t="s">
        <v>952</v>
      </c>
      <c r="J539" s="585"/>
      <c r="K539" s="585"/>
      <c r="T539" s="1"/>
      <c r="U539" s="1"/>
      <c r="V539" s="1"/>
      <c r="W539" s="1"/>
      <c r="X539" s="1"/>
    </row>
    <row r="540" spans="5:24">
      <c r="E540" s="2"/>
      <c r="G540" s="5" t="s">
        <v>392</v>
      </c>
      <c r="H540" s="5" t="s">
        <v>953</v>
      </c>
      <c r="J540" s="585"/>
      <c r="K540" s="585"/>
      <c r="T540" s="1"/>
      <c r="U540" s="1"/>
      <c r="V540" s="1"/>
      <c r="W540" s="1"/>
      <c r="X540" s="1"/>
    </row>
    <row r="541" spans="5:24">
      <c r="E541" s="2"/>
      <c r="G541" s="5" t="s">
        <v>392</v>
      </c>
      <c r="H541" s="5" t="s">
        <v>954</v>
      </c>
      <c r="J541" s="585"/>
      <c r="K541" s="585"/>
      <c r="T541" s="1"/>
      <c r="U541" s="1"/>
      <c r="V541" s="1"/>
      <c r="W541" s="1"/>
      <c r="X541" s="1"/>
    </row>
    <row r="542" spans="5:24">
      <c r="E542" s="2"/>
      <c r="G542" s="5" t="s">
        <v>392</v>
      </c>
      <c r="H542" s="5" t="s">
        <v>955</v>
      </c>
      <c r="J542" s="585"/>
      <c r="K542" s="585"/>
      <c r="T542" s="1"/>
      <c r="U542" s="1"/>
      <c r="V542" s="1"/>
      <c r="W542" s="1"/>
      <c r="X542" s="1"/>
    </row>
    <row r="543" spans="5:24">
      <c r="E543" s="2"/>
      <c r="G543" s="5" t="s">
        <v>392</v>
      </c>
      <c r="H543" s="5" t="s">
        <v>956</v>
      </c>
      <c r="J543" s="585"/>
      <c r="K543" s="585"/>
      <c r="T543" s="1"/>
      <c r="U543" s="1"/>
      <c r="V543" s="1"/>
      <c r="W543" s="1"/>
      <c r="X543" s="1"/>
    </row>
    <row r="544" spans="5:24">
      <c r="E544" s="2"/>
      <c r="G544" s="5" t="s">
        <v>392</v>
      </c>
      <c r="H544" s="5" t="s">
        <v>957</v>
      </c>
      <c r="J544" s="585"/>
      <c r="K544" s="585"/>
      <c r="T544" s="1"/>
      <c r="U544" s="1"/>
      <c r="V544" s="1"/>
      <c r="W544" s="1"/>
      <c r="X544" s="1"/>
    </row>
    <row r="545" spans="5:24">
      <c r="E545" s="2"/>
      <c r="G545" s="5" t="s">
        <v>392</v>
      </c>
      <c r="H545" s="5" t="s">
        <v>958</v>
      </c>
      <c r="J545" s="585"/>
      <c r="K545" s="585"/>
      <c r="T545" s="1"/>
      <c r="U545" s="1"/>
      <c r="V545" s="1"/>
      <c r="W545" s="1"/>
      <c r="X545" s="1"/>
    </row>
    <row r="546" spans="5:24">
      <c r="E546" s="2"/>
      <c r="G546" s="5" t="s">
        <v>392</v>
      </c>
      <c r="H546" s="5" t="s">
        <v>959</v>
      </c>
      <c r="J546" s="585"/>
      <c r="K546" s="585"/>
      <c r="T546" s="1"/>
      <c r="U546" s="1"/>
      <c r="V546" s="1"/>
      <c r="W546" s="1"/>
      <c r="X546" s="1"/>
    </row>
    <row r="547" spans="5:24">
      <c r="E547" s="2"/>
      <c r="G547" s="5" t="s">
        <v>392</v>
      </c>
      <c r="H547" s="5" t="s">
        <v>960</v>
      </c>
      <c r="J547" s="585"/>
      <c r="K547" s="585"/>
      <c r="T547" s="1"/>
      <c r="U547" s="1"/>
      <c r="V547" s="1"/>
      <c r="W547" s="1"/>
      <c r="X547" s="1"/>
    </row>
    <row r="548" spans="5:24">
      <c r="E548" s="2"/>
      <c r="G548" s="5" t="s">
        <v>392</v>
      </c>
      <c r="H548" s="5" t="s">
        <v>961</v>
      </c>
      <c r="J548" s="585"/>
      <c r="K548" s="585"/>
      <c r="T548" s="1"/>
      <c r="U548" s="1"/>
      <c r="V548" s="1"/>
      <c r="W548" s="1"/>
      <c r="X548" s="1"/>
    </row>
    <row r="549" spans="5:24">
      <c r="E549" s="2"/>
      <c r="G549" s="5" t="s">
        <v>392</v>
      </c>
      <c r="H549" s="5" t="s">
        <v>962</v>
      </c>
      <c r="J549" s="585"/>
      <c r="K549" s="585"/>
      <c r="T549" s="1"/>
      <c r="U549" s="1"/>
      <c r="V549" s="1"/>
      <c r="W549" s="1"/>
      <c r="X549" s="1"/>
    </row>
    <row r="550" spans="5:24">
      <c r="E550" s="2"/>
      <c r="G550" s="5" t="s">
        <v>392</v>
      </c>
      <c r="H550" s="5" t="s">
        <v>963</v>
      </c>
      <c r="J550" s="585"/>
      <c r="K550" s="585"/>
      <c r="T550" s="1"/>
      <c r="U550" s="1"/>
      <c r="V550" s="1"/>
      <c r="W550" s="1"/>
      <c r="X550" s="1"/>
    </row>
    <row r="551" spans="5:24">
      <c r="E551" s="2"/>
      <c r="G551" s="5" t="s">
        <v>392</v>
      </c>
      <c r="H551" s="5" t="s">
        <v>964</v>
      </c>
      <c r="J551" s="585"/>
      <c r="K551" s="585"/>
      <c r="T551" s="1"/>
      <c r="U551" s="1"/>
      <c r="V551" s="1"/>
      <c r="W551" s="1"/>
      <c r="X551" s="1"/>
    </row>
    <row r="552" spans="5:24">
      <c r="E552" s="2"/>
      <c r="G552" s="5" t="s">
        <v>392</v>
      </c>
      <c r="H552" s="5" t="s">
        <v>965</v>
      </c>
      <c r="J552" s="585"/>
      <c r="K552" s="585"/>
      <c r="T552" s="1"/>
      <c r="U552" s="1"/>
      <c r="V552" s="1"/>
      <c r="W552" s="1"/>
      <c r="X552" s="1"/>
    </row>
    <row r="553" spans="5:24">
      <c r="E553" s="2"/>
      <c r="G553" s="5" t="s">
        <v>392</v>
      </c>
      <c r="H553" s="5" t="s">
        <v>966</v>
      </c>
      <c r="J553" s="585"/>
      <c r="K553" s="585"/>
      <c r="T553" s="1"/>
      <c r="U553" s="1"/>
      <c r="V553" s="1"/>
      <c r="W553" s="1"/>
      <c r="X553" s="1"/>
    </row>
    <row r="554" spans="5:24">
      <c r="E554" s="2"/>
      <c r="G554" s="5" t="s">
        <v>392</v>
      </c>
      <c r="H554" s="5" t="s">
        <v>967</v>
      </c>
      <c r="J554" s="585"/>
      <c r="K554" s="585"/>
      <c r="T554" s="1"/>
      <c r="U554" s="1"/>
      <c r="V554" s="1"/>
      <c r="W554" s="1"/>
      <c r="X554" s="1"/>
    </row>
    <row r="555" spans="5:24">
      <c r="E555" s="2"/>
      <c r="G555" s="5" t="s">
        <v>392</v>
      </c>
      <c r="H555" s="5" t="s">
        <v>968</v>
      </c>
      <c r="J555" s="585"/>
      <c r="K555" s="585"/>
      <c r="T555" s="1"/>
      <c r="U555" s="1"/>
      <c r="V555" s="1"/>
      <c r="W555" s="1"/>
      <c r="X555" s="1"/>
    </row>
    <row r="556" spans="5:24">
      <c r="E556" s="2"/>
      <c r="G556" s="5" t="s">
        <v>392</v>
      </c>
      <c r="H556" s="5" t="s">
        <v>969</v>
      </c>
      <c r="J556" s="585"/>
      <c r="K556" s="585"/>
      <c r="T556" s="1"/>
      <c r="U556" s="1"/>
      <c r="V556" s="1"/>
      <c r="W556" s="1"/>
      <c r="X556" s="1"/>
    </row>
    <row r="557" spans="5:24">
      <c r="E557" s="2"/>
      <c r="G557" s="5" t="s">
        <v>392</v>
      </c>
      <c r="H557" s="5" t="s">
        <v>970</v>
      </c>
      <c r="J557" s="585"/>
      <c r="K557" s="585"/>
      <c r="T557" s="1"/>
      <c r="U557" s="1"/>
      <c r="V557" s="1"/>
      <c r="W557" s="1"/>
      <c r="X557" s="1"/>
    </row>
    <row r="558" spans="5:24">
      <c r="E558" s="2"/>
      <c r="G558" s="5" t="s">
        <v>392</v>
      </c>
      <c r="H558" s="5" t="s">
        <v>971</v>
      </c>
      <c r="J558" s="585"/>
      <c r="K558" s="585"/>
      <c r="T558" s="1"/>
      <c r="U558" s="1"/>
      <c r="V558" s="1"/>
      <c r="W558" s="1"/>
      <c r="X558" s="1"/>
    </row>
    <row r="559" spans="5:24">
      <c r="E559" s="2"/>
      <c r="G559" s="5" t="s">
        <v>392</v>
      </c>
      <c r="H559" s="5" t="s">
        <v>972</v>
      </c>
      <c r="J559" s="585"/>
      <c r="K559" s="585"/>
      <c r="T559" s="1"/>
      <c r="U559" s="1"/>
      <c r="V559" s="1"/>
      <c r="W559" s="1"/>
      <c r="X559" s="1"/>
    </row>
    <row r="560" spans="5:24">
      <c r="E560" s="2"/>
      <c r="G560" s="5" t="s">
        <v>392</v>
      </c>
      <c r="H560" s="5" t="s">
        <v>973</v>
      </c>
      <c r="J560" s="585"/>
      <c r="K560" s="585"/>
      <c r="T560" s="1"/>
      <c r="U560" s="1"/>
      <c r="V560" s="1"/>
      <c r="W560" s="1"/>
      <c r="X560" s="1"/>
    </row>
    <row r="561" spans="5:24">
      <c r="E561" s="2"/>
      <c r="G561" s="5" t="s">
        <v>392</v>
      </c>
      <c r="H561" s="5" t="s">
        <v>974</v>
      </c>
      <c r="J561" s="585"/>
      <c r="K561" s="585"/>
      <c r="T561" s="1"/>
      <c r="U561" s="1"/>
      <c r="V561" s="1"/>
      <c r="W561" s="1"/>
      <c r="X561" s="1"/>
    </row>
    <row r="562" spans="5:24">
      <c r="E562" s="2"/>
      <c r="G562" s="5" t="s">
        <v>392</v>
      </c>
      <c r="H562" s="5" t="s">
        <v>975</v>
      </c>
      <c r="J562" s="585"/>
      <c r="K562" s="585"/>
      <c r="T562" s="1"/>
      <c r="U562" s="1"/>
      <c r="V562" s="1"/>
      <c r="W562" s="1"/>
      <c r="X562" s="1"/>
    </row>
    <row r="563" spans="5:24">
      <c r="E563" s="2"/>
      <c r="G563" s="5" t="s">
        <v>392</v>
      </c>
      <c r="H563" s="5" t="s">
        <v>976</v>
      </c>
      <c r="J563" s="585"/>
      <c r="K563" s="585"/>
      <c r="T563" s="1"/>
      <c r="U563" s="1"/>
      <c r="V563" s="1"/>
      <c r="W563" s="1"/>
      <c r="X563" s="1"/>
    </row>
    <row r="564" spans="5:24">
      <c r="E564" s="2"/>
      <c r="G564" s="5" t="s">
        <v>392</v>
      </c>
      <c r="H564" s="5" t="s">
        <v>977</v>
      </c>
      <c r="J564" s="585"/>
      <c r="K564" s="585"/>
      <c r="T564" s="1"/>
      <c r="U564" s="1"/>
      <c r="V564" s="1"/>
      <c r="W564" s="1"/>
      <c r="X564" s="1"/>
    </row>
    <row r="565" spans="5:24">
      <c r="E565" s="2"/>
      <c r="G565" s="5" t="s">
        <v>392</v>
      </c>
      <c r="H565" s="5" t="s">
        <v>978</v>
      </c>
      <c r="J565" s="585"/>
      <c r="K565" s="585"/>
      <c r="T565" s="1"/>
      <c r="U565" s="1"/>
      <c r="V565" s="1"/>
      <c r="W565" s="1"/>
      <c r="X565" s="1"/>
    </row>
    <row r="566" spans="5:24">
      <c r="E566" s="2"/>
      <c r="G566" s="5" t="s">
        <v>392</v>
      </c>
      <c r="H566" s="5" t="s">
        <v>979</v>
      </c>
      <c r="J566" s="585"/>
      <c r="K566" s="585"/>
      <c r="T566" s="1"/>
      <c r="U566" s="1"/>
      <c r="V566" s="1"/>
      <c r="W566" s="1"/>
      <c r="X566" s="1"/>
    </row>
    <row r="567" spans="5:24">
      <c r="E567" s="2"/>
      <c r="G567" s="5" t="s">
        <v>392</v>
      </c>
      <c r="H567" s="5" t="s">
        <v>980</v>
      </c>
      <c r="J567" s="585"/>
      <c r="K567" s="585"/>
      <c r="T567" s="1"/>
      <c r="U567" s="1"/>
      <c r="V567" s="1"/>
      <c r="W567" s="1"/>
      <c r="X567" s="1"/>
    </row>
    <row r="568" spans="5:24">
      <c r="E568" s="2"/>
      <c r="G568" s="5" t="s">
        <v>392</v>
      </c>
      <c r="H568" s="5" t="s">
        <v>981</v>
      </c>
      <c r="J568" s="585"/>
      <c r="K568" s="585"/>
      <c r="T568" s="1"/>
      <c r="U568" s="1"/>
      <c r="V568" s="1"/>
      <c r="W568" s="1"/>
      <c r="X568" s="1"/>
    </row>
    <row r="569" spans="5:24">
      <c r="E569" s="2"/>
      <c r="G569" s="5" t="s">
        <v>392</v>
      </c>
      <c r="H569" s="5" t="s">
        <v>982</v>
      </c>
      <c r="J569" s="585"/>
      <c r="K569" s="585"/>
      <c r="T569" s="1"/>
      <c r="U569" s="1"/>
      <c r="V569" s="1"/>
      <c r="W569" s="1"/>
      <c r="X569" s="1"/>
    </row>
    <row r="570" spans="5:24">
      <c r="E570" s="2"/>
      <c r="G570" s="5" t="s">
        <v>392</v>
      </c>
      <c r="H570" s="5" t="s">
        <v>983</v>
      </c>
      <c r="J570" s="585"/>
      <c r="K570" s="585"/>
      <c r="T570" s="1"/>
      <c r="U570" s="1"/>
      <c r="V570" s="1"/>
      <c r="W570" s="1"/>
      <c r="X570" s="1"/>
    </row>
    <row r="571" spans="5:24">
      <c r="E571" s="2"/>
      <c r="G571" s="5" t="s">
        <v>392</v>
      </c>
      <c r="H571" s="5" t="s">
        <v>984</v>
      </c>
      <c r="J571" s="585"/>
      <c r="K571" s="585"/>
      <c r="T571" s="1"/>
      <c r="U571" s="1"/>
      <c r="V571" s="1"/>
      <c r="W571" s="1"/>
      <c r="X571" s="1"/>
    </row>
    <row r="572" spans="5:24">
      <c r="E572" s="2"/>
      <c r="G572" s="5" t="s">
        <v>392</v>
      </c>
      <c r="H572" s="5" t="s">
        <v>985</v>
      </c>
      <c r="J572" s="585"/>
      <c r="K572" s="585"/>
      <c r="T572" s="1"/>
      <c r="U572" s="1"/>
      <c r="V572" s="1"/>
      <c r="W572" s="1"/>
      <c r="X572" s="1"/>
    </row>
    <row r="573" spans="5:24">
      <c r="E573" s="2"/>
      <c r="G573" s="5" t="s">
        <v>392</v>
      </c>
      <c r="H573" s="5" t="s">
        <v>986</v>
      </c>
      <c r="J573" s="585"/>
      <c r="K573" s="585"/>
      <c r="T573" s="1"/>
      <c r="U573" s="1"/>
      <c r="V573" s="1"/>
      <c r="W573" s="1"/>
      <c r="X573" s="1"/>
    </row>
    <row r="574" spans="5:24">
      <c r="E574" s="2"/>
      <c r="G574" s="5" t="s">
        <v>392</v>
      </c>
      <c r="H574" s="5" t="s">
        <v>987</v>
      </c>
      <c r="J574" s="585"/>
      <c r="K574" s="585"/>
      <c r="T574" s="1"/>
      <c r="U574" s="1"/>
      <c r="V574" s="1"/>
      <c r="W574" s="1"/>
      <c r="X574" s="1"/>
    </row>
    <row r="575" spans="5:24">
      <c r="E575" s="2"/>
      <c r="G575" s="5" t="s">
        <v>392</v>
      </c>
      <c r="H575" s="5" t="s">
        <v>709</v>
      </c>
      <c r="J575" s="585"/>
      <c r="K575" s="585"/>
      <c r="T575" s="1"/>
      <c r="U575" s="1"/>
      <c r="V575" s="1"/>
      <c r="W575" s="1"/>
      <c r="X575" s="1"/>
    </row>
    <row r="576" spans="5:24">
      <c r="E576" s="2"/>
      <c r="G576" s="5" t="s">
        <v>392</v>
      </c>
      <c r="H576" s="5" t="s">
        <v>988</v>
      </c>
      <c r="J576" s="585"/>
      <c r="K576" s="585"/>
      <c r="T576" s="1"/>
      <c r="U576" s="1"/>
      <c r="V576" s="1"/>
      <c r="W576" s="1"/>
      <c r="X576" s="1"/>
    </row>
    <row r="577" spans="5:24">
      <c r="E577" s="2"/>
      <c r="G577" s="5" t="s">
        <v>392</v>
      </c>
      <c r="H577" s="5" t="s">
        <v>989</v>
      </c>
      <c r="J577" s="585"/>
      <c r="K577" s="585"/>
      <c r="T577" s="1"/>
      <c r="U577" s="1"/>
      <c r="V577" s="1"/>
      <c r="W577" s="1"/>
      <c r="X577" s="1"/>
    </row>
    <row r="578" spans="5:24">
      <c r="E578" s="2"/>
      <c r="G578" s="5" t="s">
        <v>392</v>
      </c>
      <c r="H578" s="5" t="s">
        <v>990</v>
      </c>
      <c r="J578" s="585"/>
      <c r="K578" s="585"/>
      <c r="T578" s="1"/>
      <c r="U578" s="1"/>
      <c r="V578" s="1"/>
      <c r="W578" s="1"/>
      <c r="X578" s="1"/>
    </row>
    <row r="579" spans="5:24">
      <c r="E579" s="2"/>
      <c r="G579" s="5" t="s">
        <v>392</v>
      </c>
      <c r="H579" s="5" t="s">
        <v>991</v>
      </c>
      <c r="J579" s="585"/>
      <c r="K579" s="585"/>
      <c r="T579" s="1"/>
      <c r="U579" s="1"/>
      <c r="V579" s="1"/>
      <c r="W579" s="1"/>
      <c r="X579" s="1"/>
    </row>
    <row r="580" spans="5:24">
      <c r="E580" s="2"/>
      <c r="G580" s="5" t="s">
        <v>392</v>
      </c>
      <c r="H580" s="5" t="s">
        <v>992</v>
      </c>
      <c r="J580" s="585"/>
      <c r="K580" s="585"/>
      <c r="T580" s="1"/>
      <c r="U580" s="1"/>
      <c r="V580" s="1"/>
      <c r="W580" s="1"/>
      <c r="X580" s="1"/>
    </row>
    <row r="581" spans="5:24">
      <c r="E581" s="2"/>
      <c r="G581" s="5" t="s">
        <v>392</v>
      </c>
      <c r="H581" s="5" t="s">
        <v>993</v>
      </c>
      <c r="J581" s="585"/>
      <c r="K581" s="585"/>
      <c r="T581" s="1"/>
      <c r="U581" s="1"/>
      <c r="V581" s="1"/>
      <c r="W581" s="1"/>
      <c r="X581" s="1"/>
    </row>
    <row r="582" spans="5:24">
      <c r="E582" s="2"/>
      <c r="G582" s="5" t="s">
        <v>394</v>
      </c>
      <c r="H582" s="5" t="s">
        <v>994</v>
      </c>
      <c r="J582" s="585"/>
      <c r="K582" s="585"/>
      <c r="T582" s="1"/>
      <c r="U582" s="1"/>
      <c r="V582" s="1"/>
      <c r="W582" s="1"/>
      <c r="X582" s="1"/>
    </row>
    <row r="583" spans="5:24">
      <c r="E583" s="2"/>
      <c r="G583" s="5" t="s">
        <v>394</v>
      </c>
      <c r="H583" s="5" t="s">
        <v>995</v>
      </c>
      <c r="J583" s="585"/>
      <c r="K583" s="585"/>
      <c r="T583" s="1"/>
      <c r="U583" s="1"/>
      <c r="V583" s="1"/>
      <c r="W583" s="1"/>
      <c r="X583" s="1"/>
    </row>
    <row r="584" spans="5:24">
      <c r="E584" s="2"/>
      <c r="G584" s="5" t="s">
        <v>394</v>
      </c>
      <c r="H584" s="5" t="s">
        <v>996</v>
      </c>
      <c r="J584" s="585"/>
      <c r="K584" s="585"/>
      <c r="T584" s="1"/>
      <c r="U584" s="1"/>
      <c r="V584" s="1"/>
      <c r="W584" s="1"/>
      <c r="X584" s="1"/>
    </row>
    <row r="585" spans="5:24">
      <c r="E585" s="2"/>
      <c r="G585" s="5" t="s">
        <v>394</v>
      </c>
      <c r="H585" s="5" t="s">
        <v>997</v>
      </c>
      <c r="J585" s="585"/>
      <c r="K585" s="585"/>
      <c r="T585" s="1"/>
      <c r="U585" s="1"/>
      <c r="V585" s="1"/>
      <c r="W585" s="1"/>
      <c r="X585" s="1"/>
    </row>
    <row r="586" spans="5:24">
      <c r="E586" s="2"/>
      <c r="G586" s="5" t="s">
        <v>394</v>
      </c>
      <c r="H586" s="5" t="s">
        <v>998</v>
      </c>
      <c r="J586" s="585"/>
      <c r="K586" s="585"/>
      <c r="T586" s="1"/>
      <c r="U586" s="1"/>
      <c r="V586" s="1"/>
      <c r="W586" s="1"/>
      <c r="X586" s="1"/>
    </row>
    <row r="587" spans="5:24">
      <c r="E587" s="2"/>
      <c r="G587" s="5" t="s">
        <v>394</v>
      </c>
      <c r="H587" s="5" t="s">
        <v>999</v>
      </c>
      <c r="J587" s="585"/>
      <c r="K587" s="585"/>
      <c r="T587" s="1"/>
      <c r="U587" s="1"/>
      <c r="V587" s="1"/>
      <c r="W587" s="1"/>
      <c r="X587" s="1"/>
    </row>
    <row r="588" spans="5:24">
      <c r="E588" s="2"/>
      <c r="G588" s="5" t="s">
        <v>394</v>
      </c>
      <c r="H588" s="5" t="s">
        <v>1000</v>
      </c>
      <c r="J588" s="585"/>
      <c r="K588" s="585"/>
      <c r="T588" s="1"/>
      <c r="U588" s="1"/>
      <c r="V588" s="1"/>
      <c r="W588" s="1"/>
      <c r="X588" s="1"/>
    </row>
    <row r="589" spans="5:24">
      <c r="E589" s="2"/>
      <c r="G589" s="5" t="s">
        <v>394</v>
      </c>
      <c r="H589" s="5" t="s">
        <v>1001</v>
      </c>
      <c r="J589" s="585"/>
      <c r="K589" s="585"/>
      <c r="T589" s="1"/>
      <c r="U589" s="1"/>
      <c r="V589" s="1"/>
      <c r="W589" s="1"/>
      <c r="X589" s="1"/>
    </row>
    <row r="590" spans="5:24">
      <c r="E590" s="2"/>
      <c r="G590" s="5" t="s">
        <v>394</v>
      </c>
      <c r="H590" s="5" t="s">
        <v>1002</v>
      </c>
      <c r="J590" s="585"/>
      <c r="K590" s="585"/>
      <c r="T590" s="1"/>
      <c r="U590" s="1"/>
      <c r="V590" s="1"/>
      <c r="W590" s="1"/>
      <c r="X590" s="1"/>
    </row>
    <row r="591" spans="5:24">
      <c r="E591" s="2"/>
      <c r="G591" s="5" t="s">
        <v>394</v>
      </c>
      <c r="H591" s="5" t="s">
        <v>1003</v>
      </c>
      <c r="J591" s="585"/>
      <c r="K591" s="585"/>
      <c r="T591" s="1"/>
      <c r="U591" s="1"/>
      <c r="V591" s="1"/>
      <c r="W591" s="1"/>
      <c r="X591" s="1"/>
    </row>
    <row r="592" spans="5:24">
      <c r="E592" s="2"/>
      <c r="G592" s="5" t="s">
        <v>394</v>
      </c>
      <c r="H592" s="5" t="s">
        <v>1004</v>
      </c>
      <c r="J592" s="585"/>
      <c r="K592" s="585"/>
      <c r="T592" s="1"/>
      <c r="U592" s="1"/>
      <c r="V592" s="1"/>
      <c r="W592" s="1"/>
      <c r="X592" s="1"/>
    </row>
    <row r="593" spans="5:24">
      <c r="E593" s="2"/>
      <c r="G593" s="5" t="s">
        <v>394</v>
      </c>
      <c r="H593" s="5" t="s">
        <v>1005</v>
      </c>
      <c r="J593" s="585"/>
      <c r="K593" s="585"/>
      <c r="T593" s="1"/>
      <c r="U593" s="1"/>
      <c r="V593" s="1"/>
      <c r="W593" s="1"/>
      <c r="X593" s="1"/>
    </row>
    <row r="594" spans="5:24">
      <c r="E594" s="2"/>
      <c r="G594" s="5" t="s">
        <v>394</v>
      </c>
      <c r="H594" s="5" t="s">
        <v>1006</v>
      </c>
      <c r="J594" s="585"/>
      <c r="K594" s="585"/>
      <c r="T594" s="1"/>
      <c r="U594" s="1"/>
      <c r="V594" s="1"/>
      <c r="W594" s="1"/>
      <c r="X594" s="1"/>
    </row>
    <row r="595" spans="5:24">
      <c r="E595" s="2"/>
      <c r="G595" s="5" t="s">
        <v>394</v>
      </c>
      <c r="H595" s="5" t="s">
        <v>1007</v>
      </c>
      <c r="J595" s="585"/>
      <c r="K595" s="585"/>
      <c r="T595" s="1"/>
      <c r="U595" s="1"/>
      <c r="V595" s="1"/>
      <c r="W595" s="1"/>
      <c r="X595" s="1"/>
    </row>
    <row r="596" spans="5:24">
      <c r="E596" s="2"/>
      <c r="G596" s="5" t="s">
        <v>394</v>
      </c>
      <c r="H596" s="5" t="s">
        <v>1008</v>
      </c>
      <c r="J596" s="585"/>
      <c r="K596" s="585"/>
      <c r="T596" s="1"/>
      <c r="U596" s="1"/>
      <c r="V596" s="1"/>
      <c r="W596" s="1"/>
      <c r="X596" s="1"/>
    </row>
    <row r="597" spans="5:24">
      <c r="E597" s="2"/>
      <c r="G597" s="5" t="s">
        <v>394</v>
      </c>
      <c r="H597" s="5" t="s">
        <v>1009</v>
      </c>
      <c r="J597" s="585"/>
      <c r="K597" s="585"/>
      <c r="T597" s="1"/>
      <c r="U597" s="1"/>
      <c r="V597" s="1"/>
      <c r="W597" s="1"/>
      <c r="X597" s="1"/>
    </row>
    <row r="598" spans="5:24">
      <c r="E598" s="2"/>
      <c r="G598" s="5" t="s">
        <v>394</v>
      </c>
      <c r="H598" s="5" t="s">
        <v>1010</v>
      </c>
      <c r="J598" s="585"/>
      <c r="K598" s="585"/>
      <c r="T598" s="1"/>
      <c r="U598" s="1"/>
      <c r="V598" s="1"/>
      <c r="W598" s="1"/>
      <c r="X598" s="1"/>
    </row>
    <row r="599" spans="5:24">
      <c r="E599" s="2"/>
      <c r="G599" s="5" t="s">
        <v>394</v>
      </c>
      <c r="H599" s="5" t="s">
        <v>1011</v>
      </c>
      <c r="J599" s="585"/>
      <c r="K599" s="585"/>
      <c r="T599" s="1"/>
      <c r="U599" s="1"/>
      <c r="V599" s="1"/>
      <c r="W599" s="1"/>
      <c r="X599" s="1"/>
    </row>
    <row r="600" spans="5:24">
      <c r="E600" s="2"/>
      <c r="G600" s="5" t="s">
        <v>394</v>
      </c>
      <c r="H600" s="5" t="s">
        <v>1012</v>
      </c>
      <c r="J600" s="585"/>
      <c r="K600" s="585"/>
      <c r="T600" s="1"/>
      <c r="U600" s="1"/>
      <c r="V600" s="1"/>
      <c r="W600" s="1"/>
      <c r="X600" s="1"/>
    </row>
    <row r="601" spans="5:24">
      <c r="E601" s="2"/>
      <c r="G601" s="5" t="s">
        <v>394</v>
      </c>
      <c r="H601" s="5" t="s">
        <v>1013</v>
      </c>
      <c r="J601" s="585"/>
      <c r="K601" s="585"/>
      <c r="T601" s="1"/>
      <c r="U601" s="1"/>
      <c r="V601" s="1"/>
      <c r="W601" s="1"/>
      <c r="X601" s="1"/>
    </row>
    <row r="602" spans="5:24">
      <c r="E602" s="2"/>
      <c r="G602" s="5" t="s">
        <v>394</v>
      </c>
      <c r="H602" s="5" t="s">
        <v>1014</v>
      </c>
      <c r="J602" s="585"/>
      <c r="K602" s="585"/>
      <c r="T602" s="1"/>
      <c r="U602" s="1"/>
      <c r="V602" s="1"/>
      <c r="W602" s="1"/>
      <c r="X602" s="1"/>
    </row>
    <row r="603" spans="5:24">
      <c r="E603" s="2"/>
      <c r="G603" s="5" t="s">
        <v>394</v>
      </c>
      <c r="H603" s="5" t="s">
        <v>1015</v>
      </c>
      <c r="J603" s="585"/>
      <c r="K603" s="585"/>
      <c r="T603" s="1"/>
      <c r="U603" s="1"/>
      <c r="V603" s="1"/>
      <c r="W603" s="1"/>
      <c r="X603" s="1"/>
    </row>
    <row r="604" spans="5:24">
      <c r="E604" s="2"/>
      <c r="G604" s="5" t="s">
        <v>394</v>
      </c>
      <c r="H604" s="5" t="s">
        <v>1016</v>
      </c>
      <c r="J604" s="585"/>
      <c r="K604" s="585"/>
      <c r="T604" s="1"/>
      <c r="U604" s="1"/>
      <c r="V604" s="1"/>
      <c r="W604" s="1"/>
      <c r="X604" s="1"/>
    </row>
    <row r="605" spans="5:24">
      <c r="E605" s="2"/>
      <c r="G605" s="5" t="s">
        <v>394</v>
      </c>
      <c r="H605" s="5" t="s">
        <v>1017</v>
      </c>
      <c r="J605" s="585"/>
      <c r="K605" s="585"/>
      <c r="T605" s="1"/>
      <c r="U605" s="1"/>
      <c r="V605" s="1"/>
      <c r="W605" s="1"/>
      <c r="X605" s="1"/>
    </row>
    <row r="606" spans="5:24">
      <c r="E606" s="2"/>
      <c r="G606" s="5" t="s">
        <v>394</v>
      </c>
      <c r="H606" s="5" t="s">
        <v>1018</v>
      </c>
      <c r="J606" s="585"/>
      <c r="K606" s="585"/>
      <c r="T606" s="1"/>
      <c r="U606" s="1"/>
      <c r="V606" s="1"/>
      <c r="W606" s="1"/>
      <c r="X606" s="1"/>
    </row>
    <row r="607" spans="5:24">
      <c r="E607" s="2"/>
      <c r="G607" s="5" t="s">
        <v>394</v>
      </c>
      <c r="H607" s="5" t="s">
        <v>1019</v>
      </c>
      <c r="J607" s="585"/>
      <c r="K607" s="585"/>
      <c r="T607" s="1"/>
      <c r="U607" s="1"/>
      <c r="V607" s="1"/>
      <c r="W607" s="1"/>
      <c r="X607" s="1"/>
    </row>
    <row r="608" spans="5:24">
      <c r="E608" s="2"/>
      <c r="G608" s="5" t="s">
        <v>394</v>
      </c>
      <c r="H608" s="5" t="s">
        <v>1020</v>
      </c>
      <c r="J608" s="585"/>
      <c r="K608" s="585"/>
      <c r="T608" s="1"/>
      <c r="U608" s="1"/>
      <c r="V608" s="1"/>
      <c r="W608" s="1"/>
      <c r="X608" s="1"/>
    </row>
    <row r="609" spans="5:24">
      <c r="E609" s="2"/>
      <c r="G609" s="5" t="s">
        <v>394</v>
      </c>
      <c r="H609" s="5" t="s">
        <v>1021</v>
      </c>
      <c r="J609" s="585"/>
      <c r="K609" s="585"/>
      <c r="T609" s="1"/>
      <c r="U609" s="1"/>
      <c r="V609" s="1"/>
      <c r="W609" s="1"/>
      <c r="X609" s="1"/>
    </row>
    <row r="610" spans="5:24">
      <c r="E610" s="2"/>
      <c r="G610" s="5" t="s">
        <v>394</v>
      </c>
      <c r="H610" s="5" t="s">
        <v>1022</v>
      </c>
      <c r="J610" s="585"/>
      <c r="K610" s="585"/>
      <c r="T610" s="1"/>
      <c r="U610" s="1"/>
      <c r="V610" s="1"/>
      <c r="W610" s="1"/>
      <c r="X610" s="1"/>
    </row>
    <row r="611" spans="5:24">
      <c r="E611" s="2"/>
      <c r="G611" s="5" t="s">
        <v>394</v>
      </c>
      <c r="H611" s="5" t="s">
        <v>1023</v>
      </c>
      <c r="J611" s="585"/>
      <c r="K611" s="585"/>
      <c r="T611" s="1"/>
      <c r="U611" s="1"/>
      <c r="V611" s="1"/>
      <c r="W611" s="1"/>
      <c r="X611" s="1"/>
    </row>
    <row r="612" spans="5:24">
      <c r="E612" s="2"/>
      <c r="G612" s="5" t="s">
        <v>394</v>
      </c>
      <c r="H612" s="5" t="s">
        <v>1024</v>
      </c>
      <c r="J612" s="585"/>
      <c r="K612" s="585"/>
      <c r="T612" s="1"/>
      <c r="U612" s="1"/>
      <c r="V612" s="1"/>
      <c r="W612" s="1"/>
      <c r="X612" s="1"/>
    </row>
    <row r="613" spans="5:24">
      <c r="E613" s="2"/>
      <c r="G613" s="5" t="s">
        <v>394</v>
      </c>
      <c r="H613" s="5" t="s">
        <v>1025</v>
      </c>
      <c r="J613" s="585"/>
      <c r="K613" s="585"/>
      <c r="T613" s="1"/>
      <c r="U613" s="1"/>
      <c r="V613" s="1"/>
      <c r="W613" s="1"/>
      <c r="X613" s="1"/>
    </row>
    <row r="614" spans="5:24">
      <c r="E614" s="2"/>
      <c r="G614" s="5" t="s">
        <v>394</v>
      </c>
      <c r="H614" s="5" t="s">
        <v>1026</v>
      </c>
      <c r="J614" s="585"/>
      <c r="K614" s="585"/>
      <c r="T614" s="1"/>
      <c r="U614" s="1"/>
      <c r="V614" s="1"/>
      <c r="W614" s="1"/>
      <c r="X614" s="1"/>
    </row>
    <row r="615" spans="5:24">
      <c r="E615" s="2"/>
      <c r="G615" s="5" t="s">
        <v>394</v>
      </c>
      <c r="H615" s="5" t="s">
        <v>1027</v>
      </c>
      <c r="J615" s="585"/>
      <c r="K615" s="585"/>
      <c r="T615" s="1"/>
      <c r="U615" s="1"/>
      <c r="V615" s="1"/>
      <c r="W615" s="1"/>
      <c r="X615" s="1"/>
    </row>
    <row r="616" spans="5:24">
      <c r="E616" s="2"/>
      <c r="G616" s="5" t="s">
        <v>394</v>
      </c>
      <c r="H616" s="5" t="s">
        <v>1028</v>
      </c>
      <c r="J616" s="585"/>
      <c r="K616" s="585"/>
      <c r="T616" s="1"/>
      <c r="U616" s="1"/>
      <c r="V616" s="1"/>
      <c r="W616" s="1"/>
      <c r="X616" s="1"/>
    </row>
    <row r="617" spans="5:24">
      <c r="E617" s="2"/>
      <c r="G617" s="5" t="s">
        <v>394</v>
      </c>
      <c r="H617" s="5" t="s">
        <v>1029</v>
      </c>
      <c r="J617" s="585"/>
      <c r="K617" s="585"/>
      <c r="T617" s="1"/>
      <c r="U617" s="1"/>
      <c r="V617" s="1"/>
      <c r="W617" s="1"/>
      <c r="X617" s="1"/>
    </row>
    <row r="618" spans="5:24">
      <c r="E618" s="2"/>
      <c r="G618" s="5" t="s">
        <v>394</v>
      </c>
      <c r="H618" s="5" t="s">
        <v>1030</v>
      </c>
      <c r="J618" s="585"/>
      <c r="K618" s="585"/>
      <c r="T618" s="1"/>
      <c r="U618" s="1"/>
      <c r="V618" s="1"/>
      <c r="W618" s="1"/>
      <c r="X618" s="1"/>
    </row>
    <row r="619" spans="5:24">
      <c r="E619" s="2"/>
      <c r="G619" s="5" t="s">
        <v>394</v>
      </c>
      <c r="H619" s="5" t="s">
        <v>1031</v>
      </c>
      <c r="J619" s="585"/>
      <c r="K619" s="585"/>
      <c r="T619" s="1"/>
      <c r="U619" s="1"/>
      <c r="V619" s="1"/>
      <c r="W619" s="1"/>
      <c r="X619" s="1"/>
    </row>
    <row r="620" spans="5:24">
      <c r="E620" s="2"/>
      <c r="G620" s="5" t="s">
        <v>394</v>
      </c>
      <c r="H620" s="5" t="s">
        <v>1032</v>
      </c>
      <c r="J620" s="585"/>
      <c r="K620" s="585"/>
      <c r="T620" s="1"/>
      <c r="U620" s="1"/>
      <c r="V620" s="1"/>
      <c r="W620" s="1"/>
      <c r="X620" s="1"/>
    </row>
    <row r="621" spans="5:24">
      <c r="E621" s="2"/>
      <c r="G621" s="5" t="s">
        <v>394</v>
      </c>
      <c r="H621" s="5" t="s">
        <v>1033</v>
      </c>
      <c r="J621" s="585"/>
      <c r="K621" s="585"/>
      <c r="T621" s="1"/>
      <c r="U621" s="1"/>
      <c r="V621" s="1"/>
      <c r="W621" s="1"/>
      <c r="X621" s="1"/>
    </row>
    <row r="622" spans="5:24">
      <c r="E622" s="2"/>
      <c r="G622" s="5" t="s">
        <v>394</v>
      </c>
      <c r="H622" s="5" t="s">
        <v>1034</v>
      </c>
      <c r="J622" s="585"/>
      <c r="K622" s="585"/>
      <c r="T622" s="1"/>
      <c r="U622" s="1"/>
      <c r="V622" s="1"/>
      <c r="W622" s="1"/>
      <c r="X622" s="1"/>
    </row>
    <row r="623" spans="5:24">
      <c r="E623" s="2"/>
      <c r="G623" s="5" t="s">
        <v>394</v>
      </c>
      <c r="H623" s="5" t="s">
        <v>1035</v>
      </c>
      <c r="J623" s="585"/>
      <c r="K623" s="585"/>
      <c r="T623" s="1"/>
      <c r="U623" s="1"/>
      <c r="V623" s="1"/>
      <c r="W623" s="1"/>
      <c r="X623" s="1"/>
    </row>
    <row r="624" spans="5:24">
      <c r="E624" s="2"/>
      <c r="G624" s="5" t="s">
        <v>394</v>
      </c>
      <c r="H624" s="5" t="s">
        <v>1036</v>
      </c>
      <c r="J624" s="585"/>
      <c r="K624" s="585"/>
      <c r="T624" s="1"/>
      <c r="U624" s="1"/>
      <c r="V624" s="1"/>
      <c r="W624" s="1"/>
      <c r="X624" s="1"/>
    </row>
    <row r="625" spans="5:24">
      <c r="E625" s="2"/>
      <c r="G625" s="5" t="s">
        <v>394</v>
      </c>
      <c r="H625" s="5" t="s">
        <v>1037</v>
      </c>
      <c r="J625" s="585"/>
      <c r="K625" s="585"/>
      <c r="T625" s="1"/>
      <c r="U625" s="1"/>
      <c r="V625" s="1"/>
      <c r="W625" s="1"/>
      <c r="X625" s="1"/>
    </row>
    <row r="626" spans="5:24">
      <c r="E626" s="2"/>
      <c r="G626" s="5" t="s">
        <v>394</v>
      </c>
      <c r="H626" s="5" t="s">
        <v>1038</v>
      </c>
      <c r="J626" s="585"/>
      <c r="K626" s="585"/>
      <c r="T626" s="1"/>
      <c r="U626" s="1"/>
      <c r="V626" s="1"/>
      <c r="W626" s="1"/>
      <c r="X626" s="1"/>
    </row>
    <row r="627" spans="5:24">
      <c r="E627" s="2"/>
      <c r="G627" s="5" t="s">
        <v>394</v>
      </c>
      <c r="H627" s="5" t="s">
        <v>1039</v>
      </c>
      <c r="J627" s="585"/>
      <c r="K627" s="585"/>
      <c r="T627" s="1"/>
      <c r="U627" s="1"/>
      <c r="V627" s="1"/>
      <c r="W627" s="1"/>
      <c r="X627" s="1"/>
    </row>
    <row r="628" spans="5:24">
      <c r="E628" s="2"/>
      <c r="G628" s="5" t="s">
        <v>394</v>
      </c>
      <c r="H628" s="5" t="s">
        <v>1040</v>
      </c>
      <c r="J628" s="585"/>
      <c r="K628" s="585"/>
      <c r="T628" s="1"/>
      <c r="U628" s="1"/>
      <c r="V628" s="1"/>
      <c r="W628" s="1"/>
      <c r="X628" s="1"/>
    </row>
    <row r="629" spans="5:24">
      <c r="E629" s="2"/>
      <c r="G629" s="5" t="s">
        <v>394</v>
      </c>
      <c r="H629" s="5" t="s">
        <v>1041</v>
      </c>
      <c r="J629" s="585"/>
      <c r="K629" s="585"/>
      <c r="T629" s="1"/>
      <c r="U629" s="1"/>
      <c r="V629" s="1"/>
      <c r="W629" s="1"/>
      <c r="X629" s="1"/>
    </row>
    <row r="630" spans="5:24">
      <c r="E630" s="2"/>
      <c r="G630" s="5" t="s">
        <v>394</v>
      </c>
      <c r="H630" s="5" t="s">
        <v>1042</v>
      </c>
      <c r="J630" s="585"/>
      <c r="K630" s="585"/>
      <c r="T630" s="1"/>
      <c r="U630" s="1"/>
      <c r="V630" s="1"/>
      <c r="W630" s="1"/>
      <c r="X630" s="1"/>
    </row>
    <row r="631" spans="5:24">
      <c r="E631" s="2"/>
      <c r="G631" s="5" t="s">
        <v>394</v>
      </c>
      <c r="H631" s="5" t="s">
        <v>1043</v>
      </c>
      <c r="J631" s="585"/>
      <c r="K631" s="585"/>
      <c r="T631" s="1"/>
      <c r="U631" s="1"/>
      <c r="V631" s="1"/>
      <c r="W631" s="1"/>
      <c r="X631" s="1"/>
    </row>
    <row r="632" spans="5:24">
      <c r="E632" s="2"/>
      <c r="G632" s="5" t="s">
        <v>394</v>
      </c>
      <c r="H632" s="5" t="s">
        <v>1044</v>
      </c>
      <c r="J632" s="585"/>
      <c r="K632" s="585"/>
      <c r="T632" s="1"/>
      <c r="U632" s="1"/>
      <c r="V632" s="1"/>
      <c r="W632" s="1"/>
      <c r="X632" s="1"/>
    </row>
    <row r="633" spans="5:24">
      <c r="E633" s="2"/>
      <c r="G633" s="5" t="s">
        <v>394</v>
      </c>
      <c r="H633" s="5" t="s">
        <v>1045</v>
      </c>
      <c r="J633" s="585"/>
      <c r="K633" s="585"/>
      <c r="T633" s="1"/>
      <c r="U633" s="1"/>
      <c r="V633" s="1"/>
      <c r="W633" s="1"/>
      <c r="X633" s="1"/>
    </row>
    <row r="634" spans="5:24">
      <c r="E634" s="2"/>
      <c r="G634" s="5" t="s">
        <v>394</v>
      </c>
      <c r="H634" s="5" t="s">
        <v>1046</v>
      </c>
      <c r="J634" s="585"/>
      <c r="K634" s="585"/>
      <c r="T634" s="1"/>
      <c r="U634" s="1"/>
      <c r="V634" s="1"/>
      <c r="W634" s="1"/>
      <c r="X634" s="1"/>
    </row>
    <row r="635" spans="5:24">
      <c r="E635" s="2"/>
      <c r="G635" s="5" t="s">
        <v>394</v>
      </c>
      <c r="H635" s="5" t="s">
        <v>1047</v>
      </c>
      <c r="J635" s="585"/>
      <c r="K635" s="585"/>
      <c r="T635" s="1"/>
      <c r="U635" s="1"/>
      <c r="V635" s="1"/>
      <c r="W635" s="1"/>
      <c r="X635" s="1"/>
    </row>
    <row r="636" spans="5:24">
      <c r="E636" s="2"/>
      <c r="G636" s="5" t="s">
        <v>396</v>
      </c>
      <c r="H636" s="5" t="s">
        <v>1048</v>
      </c>
      <c r="J636" s="585"/>
      <c r="K636" s="585"/>
      <c r="T636" s="1"/>
      <c r="U636" s="1"/>
      <c r="V636" s="1"/>
      <c r="W636" s="1"/>
      <c r="X636" s="1"/>
    </row>
    <row r="637" spans="5:24">
      <c r="E637" s="2"/>
      <c r="G637" s="5" t="s">
        <v>396</v>
      </c>
      <c r="H637" s="5" t="s">
        <v>1049</v>
      </c>
      <c r="J637" s="585"/>
      <c r="K637" s="585"/>
      <c r="T637" s="1"/>
      <c r="U637" s="1"/>
      <c r="V637" s="1"/>
      <c r="W637" s="1"/>
      <c r="X637" s="1"/>
    </row>
    <row r="638" spans="5:24">
      <c r="E638" s="2"/>
      <c r="G638" s="5" t="s">
        <v>396</v>
      </c>
      <c r="H638" s="5" t="s">
        <v>1050</v>
      </c>
      <c r="J638" s="585"/>
      <c r="K638" s="585"/>
      <c r="T638" s="1"/>
      <c r="U638" s="1"/>
      <c r="V638" s="1"/>
      <c r="W638" s="1"/>
      <c r="X638" s="1"/>
    </row>
    <row r="639" spans="5:24">
      <c r="E639" s="2"/>
      <c r="G639" s="5" t="s">
        <v>396</v>
      </c>
      <c r="H639" s="5" t="s">
        <v>1051</v>
      </c>
      <c r="J639" s="585"/>
      <c r="K639" s="585"/>
      <c r="T639" s="1"/>
      <c r="U639" s="1"/>
      <c r="V639" s="1"/>
      <c r="W639" s="1"/>
      <c r="X639" s="1"/>
    </row>
    <row r="640" spans="5:24">
      <c r="E640" s="2"/>
      <c r="G640" s="5" t="s">
        <v>396</v>
      </c>
      <c r="H640" s="5" t="s">
        <v>1052</v>
      </c>
      <c r="J640" s="585"/>
      <c r="K640" s="585"/>
      <c r="T640" s="1"/>
      <c r="U640" s="1"/>
      <c r="V640" s="1"/>
      <c r="W640" s="1"/>
      <c r="X640" s="1"/>
    </row>
    <row r="641" spans="5:24">
      <c r="E641" s="2"/>
      <c r="G641" s="5" t="s">
        <v>396</v>
      </c>
      <c r="H641" s="5" t="s">
        <v>1053</v>
      </c>
      <c r="J641" s="585"/>
      <c r="K641" s="585"/>
      <c r="T641" s="1"/>
      <c r="U641" s="1"/>
      <c r="V641" s="1"/>
      <c r="W641" s="1"/>
      <c r="X641" s="1"/>
    </row>
    <row r="642" spans="5:24">
      <c r="E642" s="2"/>
      <c r="G642" s="5" t="s">
        <v>396</v>
      </c>
      <c r="H642" s="5" t="s">
        <v>1054</v>
      </c>
      <c r="J642" s="585"/>
      <c r="K642" s="585"/>
      <c r="T642" s="1"/>
      <c r="U642" s="1"/>
      <c r="V642" s="1"/>
      <c r="W642" s="1"/>
      <c r="X642" s="1"/>
    </row>
    <row r="643" spans="5:24">
      <c r="E643" s="2"/>
      <c r="G643" s="5" t="s">
        <v>396</v>
      </c>
      <c r="H643" s="5" t="s">
        <v>1055</v>
      </c>
      <c r="J643" s="585"/>
      <c r="K643" s="585"/>
      <c r="T643" s="1"/>
      <c r="U643" s="1"/>
      <c r="V643" s="1"/>
      <c r="W643" s="1"/>
      <c r="X643" s="1"/>
    </row>
    <row r="644" spans="5:24">
      <c r="E644" s="2"/>
      <c r="G644" s="5" t="s">
        <v>396</v>
      </c>
      <c r="H644" s="5" t="s">
        <v>1056</v>
      </c>
      <c r="J644" s="585"/>
      <c r="K644" s="585"/>
      <c r="T644" s="1"/>
      <c r="U644" s="1"/>
      <c r="V644" s="1"/>
      <c r="W644" s="1"/>
      <c r="X644" s="1"/>
    </row>
    <row r="645" spans="5:24">
      <c r="E645" s="2"/>
      <c r="G645" s="5" t="s">
        <v>396</v>
      </c>
      <c r="H645" s="5" t="s">
        <v>1057</v>
      </c>
      <c r="J645" s="585"/>
      <c r="K645" s="585"/>
      <c r="T645" s="1"/>
      <c r="U645" s="1"/>
      <c r="V645" s="1"/>
      <c r="W645" s="1"/>
      <c r="X645" s="1"/>
    </row>
    <row r="646" spans="5:24">
      <c r="E646" s="2"/>
      <c r="G646" s="5" t="s">
        <v>396</v>
      </c>
      <c r="H646" s="5" t="s">
        <v>1058</v>
      </c>
      <c r="J646" s="585"/>
      <c r="K646" s="585"/>
      <c r="T646" s="1"/>
      <c r="U646" s="1"/>
      <c r="V646" s="1"/>
      <c r="W646" s="1"/>
      <c r="X646" s="1"/>
    </row>
    <row r="647" spans="5:24">
      <c r="E647" s="2"/>
      <c r="G647" s="5" t="s">
        <v>396</v>
      </c>
      <c r="H647" s="5" t="s">
        <v>1059</v>
      </c>
      <c r="J647" s="585"/>
      <c r="K647" s="585"/>
      <c r="T647" s="1"/>
      <c r="U647" s="1"/>
      <c r="V647" s="1"/>
      <c r="W647" s="1"/>
      <c r="X647" s="1"/>
    </row>
    <row r="648" spans="5:24">
      <c r="E648" s="2"/>
      <c r="G648" s="5" t="s">
        <v>396</v>
      </c>
      <c r="H648" s="5" t="s">
        <v>1060</v>
      </c>
      <c r="J648" s="585"/>
      <c r="K648" s="585"/>
      <c r="T648" s="1"/>
      <c r="U648" s="1"/>
      <c r="V648" s="1"/>
      <c r="W648" s="1"/>
      <c r="X648" s="1"/>
    </row>
    <row r="649" spans="5:24">
      <c r="E649" s="2"/>
      <c r="G649" s="5" t="s">
        <v>396</v>
      </c>
      <c r="H649" s="5" t="s">
        <v>1061</v>
      </c>
      <c r="J649" s="585"/>
      <c r="K649" s="585"/>
      <c r="T649" s="1"/>
      <c r="U649" s="1"/>
      <c r="V649" s="1"/>
      <c r="W649" s="1"/>
      <c r="X649" s="1"/>
    </row>
    <row r="650" spans="5:24">
      <c r="E650" s="2"/>
      <c r="G650" s="5" t="s">
        <v>396</v>
      </c>
      <c r="H650" s="5" t="s">
        <v>1062</v>
      </c>
      <c r="J650" s="585"/>
      <c r="K650" s="585"/>
      <c r="T650" s="1"/>
      <c r="U650" s="1"/>
      <c r="V650" s="1"/>
      <c r="W650" s="1"/>
      <c r="X650" s="1"/>
    </row>
    <row r="651" spans="5:24">
      <c r="E651" s="2"/>
      <c r="G651" s="5" t="s">
        <v>396</v>
      </c>
      <c r="H651" s="5" t="s">
        <v>1063</v>
      </c>
      <c r="J651" s="585"/>
      <c r="K651" s="585"/>
      <c r="T651" s="1"/>
      <c r="U651" s="1"/>
      <c r="V651" s="1"/>
      <c r="W651" s="1"/>
      <c r="X651" s="1"/>
    </row>
    <row r="652" spans="5:24">
      <c r="E652" s="2"/>
      <c r="G652" s="5" t="s">
        <v>396</v>
      </c>
      <c r="H652" s="5" t="s">
        <v>1064</v>
      </c>
      <c r="J652" s="585"/>
      <c r="K652" s="585"/>
      <c r="T652" s="1"/>
      <c r="U652" s="1"/>
      <c r="V652" s="1"/>
      <c r="W652" s="1"/>
      <c r="X652" s="1"/>
    </row>
    <row r="653" spans="5:24">
      <c r="E653" s="2"/>
      <c r="G653" s="5" t="s">
        <v>396</v>
      </c>
      <c r="H653" s="5" t="s">
        <v>1065</v>
      </c>
      <c r="J653" s="585"/>
      <c r="K653" s="585"/>
      <c r="T653" s="1"/>
      <c r="U653" s="1"/>
      <c r="V653" s="1"/>
      <c r="W653" s="1"/>
      <c r="X653" s="1"/>
    </row>
    <row r="654" spans="5:24">
      <c r="E654" s="2"/>
      <c r="G654" s="5" t="s">
        <v>396</v>
      </c>
      <c r="H654" s="5" t="s">
        <v>1066</v>
      </c>
      <c r="J654" s="585"/>
      <c r="K654" s="585"/>
      <c r="T654" s="1"/>
      <c r="U654" s="1"/>
      <c r="V654" s="1"/>
      <c r="W654" s="1"/>
      <c r="X654" s="1"/>
    </row>
    <row r="655" spans="5:24">
      <c r="E655" s="2"/>
      <c r="G655" s="5" t="s">
        <v>396</v>
      </c>
      <c r="H655" s="5" t="s">
        <v>1067</v>
      </c>
      <c r="J655" s="585"/>
      <c r="K655" s="585"/>
      <c r="T655" s="1"/>
      <c r="U655" s="1"/>
      <c r="V655" s="1"/>
      <c r="W655" s="1"/>
      <c r="X655" s="1"/>
    </row>
    <row r="656" spans="5:24">
      <c r="E656" s="2"/>
      <c r="G656" s="5" t="s">
        <v>396</v>
      </c>
      <c r="H656" s="5" t="s">
        <v>1068</v>
      </c>
      <c r="J656" s="585"/>
      <c r="K656" s="585"/>
      <c r="T656" s="1"/>
      <c r="U656" s="1"/>
      <c r="V656" s="1"/>
      <c r="W656" s="1"/>
      <c r="X656" s="1"/>
    </row>
    <row r="657" spans="5:24">
      <c r="E657" s="2"/>
      <c r="G657" s="5" t="s">
        <v>396</v>
      </c>
      <c r="H657" s="5" t="s">
        <v>1069</v>
      </c>
      <c r="J657" s="585"/>
      <c r="K657" s="585"/>
      <c r="T657" s="1"/>
      <c r="U657" s="1"/>
      <c r="V657" s="1"/>
      <c r="W657" s="1"/>
      <c r="X657" s="1"/>
    </row>
    <row r="658" spans="5:24">
      <c r="E658" s="2"/>
      <c r="G658" s="5" t="s">
        <v>396</v>
      </c>
      <c r="H658" s="5" t="s">
        <v>1070</v>
      </c>
      <c r="J658" s="585"/>
      <c r="K658" s="585"/>
      <c r="T658" s="1"/>
      <c r="U658" s="1"/>
      <c r="V658" s="1"/>
      <c r="W658" s="1"/>
      <c r="X658" s="1"/>
    </row>
    <row r="659" spans="5:24">
      <c r="E659" s="2"/>
      <c r="G659" s="5" t="s">
        <v>396</v>
      </c>
      <c r="H659" s="5" t="s">
        <v>1071</v>
      </c>
      <c r="J659" s="585"/>
      <c r="K659" s="585"/>
      <c r="T659" s="1"/>
      <c r="U659" s="1"/>
      <c r="V659" s="1"/>
      <c r="W659" s="1"/>
      <c r="X659" s="1"/>
    </row>
    <row r="660" spans="5:24">
      <c r="E660" s="2"/>
      <c r="G660" s="5" t="s">
        <v>396</v>
      </c>
      <c r="H660" s="5" t="s">
        <v>1072</v>
      </c>
      <c r="J660" s="585"/>
      <c r="K660" s="585"/>
      <c r="T660" s="1"/>
      <c r="U660" s="1"/>
      <c r="V660" s="1"/>
      <c r="W660" s="1"/>
      <c r="X660" s="1"/>
    </row>
    <row r="661" spans="5:24">
      <c r="E661" s="2"/>
      <c r="G661" s="5" t="s">
        <v>396</v>
      </c>
      <c r="H661" s="5" t="s">
        <v>1073</v>
      </c>
      <c r="J661" s="585"/>
      <c r="K661" s="585"/>
      <c r="T661" s="1"/>
      <c r="U661" s="1"/>
      <c r="V661" s="1"/>
      <c r="W661" s="1"/>
      <c r="X661" s="1"/>
    </row>
    <row r="662" spans="5:24">
      <c r="E662" s="2"/>
      <c r="G662" s="5" t="s">
        <v>396</v>
      </c>
      <c r="H662" s="5" t="s">
        <v>1074</v>
      </c>
      <c r="J662" s="585"/>
      <c r="K662" s="585"/>
      <c r="T662" s="1"/>
      <c r="U662" s="1"/>
      <c r="V662" s="1"/>
      <c r="W662" s="1"/>
      <c r="X662" s="1"/>
    </row>
    <row r="663" spans="5:24">
      <c r="E663" s="2"/>
      <c r="G663" s="5" t="s">
        <v>396</v>
      </c>
      <c r="H663" s="5" t="s">
        <v>1075</v>
      </c>
      <c r="J663" s="585"/>
      <c r="K663" s="585"/>
      <c r="T663" s="1"/>
      <c r="U663" s="1"/>
      <c r="V663" s="1"/>
      <c r="W663" s="1"/>
      <c r="X663" s="1"/>
    </row>
    <row r="664" spans="5:24">
      <c r="E664" s="2"/>
      <c r="G664" s="5" t="s">
        <v>396</v>
      </c>
      <c r="H664" s="5" t="s">
        <v>1076</v>
      </c>
      <c r="J664" s="585"/>
      <c r="K664" s="585"/>
      <c r="T664" s="1"/>
      <c r="U664" s="1"/>
      <c r="V664" s="1"/>
      <c r="W664" s="1"/>
      <c r="X664" s="1"/>
    </row>
    <row r="665" spans="5:24">
      <c r="E665" s="2"/>
      <c r="G665" s="5" t="s">
        <v>396</v>
      </c>
      <c r="H665" s="5" t="s">
        <v>1077</v>
      </c>
      <c r="J665" s="585"/>
      <c r="K665" s="585"/>
      <c r="T665" s="1"/>
      <c r="U665" s="1"/>
      <c r="V665" s="1"/>
      <c r="W665" s="1"/>
      <c r="X665" s="1"/>
    </row>
    <row r="666" spans="5:24">
      <c r="E666" s="2"/>
      <c r="G666" s="5" t="s">
        <v>396</v>
      </c>
      <c r="H666" s="5" t="s">
        <v>1078</v>
      </c>
      <c r="J666" s="585"/>
      <c r="K666" s="585"/>
      <c r="T666" s="1"/>
      <c r="U666" s="1"/>
      <c r="V666" s="1"/>
      <c r="W666" s="1"/>
      <c r="X666" s="1"/>
    </row>
    <row r="667" spans="5:24">
      <c r="E667" s="2"/>
      <c r="G667" s="5" t="s">
        <v>396</v>
      </c>
      <c r="H667" s="5" t="s">
        <v>1079</v>
      </c>
      <c r="J667" s="585"/>
      <c r="K667" s="585"/>
      <c r="T667" s="1"/>
      <c r="U667" s="1"/>
      <c r="V667" s="1"/>
      <c r="W667" s="1"/>
      <c r="X667" s="1"/>
    </row>
    <row r="668" spans="5:24">
      <c r="E668" s="2"/>
      <c r="G668" s="5" t="s">
        <v>396</v>
      </c>
      <c r="H668" s="5" t="s">
        <v>1080</v>
      </c>
      <c r="J668" s="585"/>
      <c r="K668" s="585"/>
      <c r="T668" s="1"/>
      <c r="U668" s="1"/>
      <c r="V668" s="1"/>
      <c r="W668" s="1"/>
      <c r="X668" s="1"/>
    </row>
    <row r="669" spans="5:24">
      <c r="E669" s="2"/>
      <c r="G669" s="5" t="s">
        <v>396</v>
      </c>
      <c r="H669" s="5" t="s">
        <v>1081</v>
      </c>
      <c r="J669" s="585"/>
      <c r="K669" s="585"/>
      <c r="T669" s="1"/>
      <c r="U669" s="1"/>
      <c r="V669" s="1"/>
      <c r="W669" s="1"/>
      <c r="X669" s="1"/>
    </row>
    <row r="670" spans="5:24">
      <c r="E670" s="2"/>
      <c r="G670" s="5" t="s">
        <v>396</v>
      </c>
      <c r="H670" s="5" t="s">
        <v>1082</v>
      </c>
      <c r="J670" s="585"/>
      <c r="K670" s="585"/>
      <c r="T670" s="1"/>
      <c r="U670" s="1"/>
      <c r="V670" s="1"/>
      <c r="W670" s="1"/>
      <c r="X670" s="1"/>
    </row>
    <row r="671" spans="5:24">
      <c r="E671" s="2"/>
      <c r="G671" s="5" t="s">
        <v>396</v>
      </c>
      <c r="H671" s="5" t="s">
        <v>1083</v>
      </c>
      <c r="J671" s="585"/>
      <c r="K671" s="585"/>
      <c r="T671" s="1"/>
      <c r="U671" s="1"/>
      <c r="V671" s="1"/>
      <c r="W671" s="1"/>
      <c r="X671" s="1"/>
    </row>
    <row r="672" spans="5:24">
      <c r="E672" s="2"/>
      <c r="G672" s="5" t="s">
        <v>396</v>
      </c>
      <c r="H672" s="5" t="s">
        <v>1084</v>
      </c>
      <c r="J672" s="585"/>
      <c r="K672" s="585"/>
      <c r="T672" s="1"/>
      <c r="U672" s="1"/>
      <c r="V672" s="1"/>
      <c r="W672" s="1"/>
      <c r="X672" s="1"/>
    </row>
    <row r="673" spans="5:24">
      <c r="E673" s="2"/>
      <c r="G673" s="5" t="s">
        <v>396</v>
      </c>
      <c r="H673" s="5" t="s">
        <v>1085</v>
      </c>
      <c r="J673" s="585"/>
      <c r="K673" s="585"/>
      <c r="T673" s="1"/>
      <c r="U673" s="1"/>
      <c r="V673" s="1"/>
      <c r="W673" s="1"/>
      <c r="X673" s="1"/>
    </row>
    <row r="674" spans="5:24">
      <c r="E674" s="2"/>
      <c r="G674" s="5" t="s">
        <v>396</v>
      </c>
      <c r="H674" s="5" t="s">
        <v>1086</v>
      </c>
      <c r="J674" s="585"/>
      <c r="K674" s="585"/>
      <c r="T674" s="1"/>
      <c r="U674" s="1"/>
      <c r="V674" s="1"/>
      <c r="W674" s="1"/>
      <c r="X674" s="1"/>
    </row>
    <row r="675" spans="5:24">
      <c r="E675" s="2"/>
      <c r="G675" s="5" t="s">
        <v>396</v>
      </c>
      <c r="H675" s="5" t="s">
        <v>1087</v>
      </c>
      <c r="J675" s="585"/>
      <c r="K675" s="585"/>
      <c r="T675" s="1"/>
      <c r="U675" s="1"/>
      <c r="V675" s="1"/>
      <c r="W675" s="1"/>
      <c r="X675" s="1"/>
    </row>
    <row r="676" spans="5:24">
      <c r="E676" s="2"/>
      <c r="G676" s="5" t="s">
        <v>396</v>
      </c>
      <c r="H676" s="5" t="s">
        <v>1088</v>
      </c>
      <c r="J676" s="585"/>
      <c r="K676" s="585"/>
      <c r="T676" s="1"/>
      <c r="U676" s="1"/>
      <c r="V676" s="1"/>
      <c r="W676" s="1"/>
      <c r="X676" s="1"/>
    </row>
    <row r="677" spans="5:24">
      <c r="E677" s="2"/>
      <c r="G677" s="5" t="s">
        <v>396</v>
      </c>
      <c r="H677" s="5" t="s">
        <v>1089</v>
      </c>
      <c r="J677" s="585"/>
      <c r="K677" s="585"/>
      <c r="T677" s="1"/>
      <c r="U677" s="1"/>
      <c r="V677" s="1"/>
      <c r="W677" s="1"/>
      <c r="X677" s="1"/>
    </row>
    <row r="678" spans="5:24">
      <c r="E678" s="2"/>
      <c r="G678" s="5" t="s">
        <v>396</v>
      </c>
      <c r="H678" s="5" t="s">
        <v>1090</v>
      </c>
      <c r="J678" s="585"/>
      <c r="K678" s="585"/>
      <c r="T678" s="1"/>
      <c r="U678" s="1"/>
      <c r="V678" s="1"/>
      <c r="W678" s="1"/>
      <c r="X678" s="1"/>
    </row>
    <row r="679" spans="5:24">
      <c r="E679" s="2"/>
      <c r="G679" s="5" t="s">
        <v>396</v>
      </c>
      <c r="H679" s="5" t="s">
        <v>1091</v>
      </c>
      <c r="J679" s="585"/>
      <c r="K679" s="585"/>
      <c r="T679" s="1"/>
      <c r="U679" s="1"/>
      <c r="V679" s="1"/>
      <c r="W679" s="1"/>
      <c r="X679" s="1"/>
    </row>
    <row r="680" spans="5:24">
      <c r="E680" s="2"/>
      <c r="G680" s="5" t="s">
        <v>396</v>
      </c>
      <c r="H680" s="5" t="s">
        <v>1092</v>
      </c>
      <c r="J680" s="585"/>
      <c r="K680" s="585"/>
      <c r="T680" s="1"/>
      <c r="U680" s="1"/>
      <c r="V680" s="1"/>
      <c r="W680" s="1"/>
      <c r="X680" s="1"/>
    </row>
    <row r="681" spans="5:24">
      <c r="E681" s="2"/>
      <c r="G681" s="5" t="s">
        <v>396</v>
      </c>
      <c r="H681" s="5" t="s">
        <v>1093</v>
      </c>
      <c r="J681" s="585"/>
      <c r="K681" s="585"/>
      <c r="T681" s="1"/>
      <c r="U681" s="1"/>
      <c r="V681" s="1"/>
      <c r="W681" s="1"/>
      <c r="X681" s="1"/>
    </row>
    <row r="682" spans="5:24">
      <c r="E682" s="2"/>
      <c r="G682" s="5" t="s">
        <v>396</v>
      </c>
      <c r="H682" s="5" t="s">
        <v>1094</v>
      </c>
      <c r="J682" s="585"/>
      <c r="K682" s="585"/>
      <c r="T682" s="1"/>
      <c r="U682" s="1"/>
      <c r="V682" s="1"/>
      <c r="W682" s="1"/>
      <c r="X682" s="1"/>
    </row>
    <row r="683" spans="5:24">
      <c r="E683" s="2"/>
      <c r="G683" s="5" t="s">
        <v>396</v>
      </c>
      <c r="H683" s="5" t="s">
        <v>1095</v>
      </c>
      <c r="J683" s="585"/>
      <c r="K683" s="585"/>
      <c r="T683" s="1"/>
      <c r="U683" s="1"/>
      <c r="V683" s="1"/>
      <c r="W683" s="1"/>
      <c r="X683" s="1"/>
    </row>
    <row r="684" spans="5:24">
      <c r="E684" s="2"/>
      <c r="G684" s="5" t="s">
        <v>396</v>
      </c>
      <c r="H684" s="5" t="s">
        <v>1096</v>
      </c>
      <c r="J684" s="585"/>
      <c r="K684" s="585"/>
      <c r="T684" s="1"/>
      <c r="U684" s="1"/>
      <c r="V684" s="1"/>
      <c r="W684" s="1"/>
      <c r="X684" s="1"/>
    </row>
    <row r="685" spans="5:24">
      <c r="E685" s="2"/>
      <c r="G685" s="5" t="s">
        <v>396</v>
      </c>
      <c r="H685" s="5" t="s">
        <v>1097</v>
      </c>
      <c r="J685" s="585"/>
      <c r="K685" s="585"/>
      <c r="T685" s="1"/>
      <c r="U685" s="1"/>
      <c r="V685" s="1"/>
      <c r="W685" s="1"/>
      <c r="X685" s="1"/>
    </row>
    <row r="686" spans="5:24">
      <c r="E686" s="2"/>
      <c r="G686" s="5" t="s">
        <v>396</v>
      </c>
      <c r="H686" s="5" t="s">
        <v>1098</v>
      </c>
      <c r="J686" s="585"/>
      <c r="K686" s="585"/>
      <c r="T686" s="1"/>
      <c r="U686" s="1"/>
      <c r="V686" s="1"/>
      <c r="W686" s="1"/>
      <c r="X686" s="1"/>
    </row>
    <row r="687" spans="5:24">
      <c r="E687" s="2"/>
      <c r="G687" s="5" t="s">
        <v>396</v>
      </c>
      <c r="H687" s="5" t="s">
        <v>1099</v>
      </c>
      <c r="J687" s="585"/>
      <c r="K687" s="585"/>
      <c r="T687" s="1"/>
      <c r="U687" s="1"/>
      <c r="V687" s="1"/>
      <c r="W687" s="1"/>
      <c r="X687" s="1"/>
    </row>
    <row r="688" spans="5:24">
      <c r="E688" s="2"/>
      <c r="G688" s="5" t="s">
        <v>396</v>
      </c>
      <c r="H688" s="5" t="s">
        <v>1100</v>
      </c>
      <c r="J688" s="585"/>
      <c r="K688" s="585"/>
      <c r="T688" s="1"/>
      <c r="U688" s="1"/>
      <c r="V688" s="1"/>
      <c r="W688" s="1"/>
      <c r="X688" s="1"/>
    </row>
    <row r="689" spans="5:24">
      <c r="E689" s="2"/>
      <c r="G689" s="5" t="s">
        <v>396</v>
      </c>
      <c r="H689" s="5" t="s">
        <v>1101</v>
      </c>
      <c r="J689" s="585"/>
      <c r="K689" s="585"/>
      <c r="T689" s="1"/>
      <c r="U689" s="1"/>
      <c r="V689" s="1"/>
      <c r="W689" s="1"/>
      <c r="X689" s="1"/>
    </row>
    <row r="690" spans="5:24">
      <c r="E690" s="2"/>
      <c r="G690" s="5" t="s">
        <v>396</v>
      </c>
      <c r="H690" s="5" t="s">
        <v>1102</v>
      </c>
      <c r="J690" s="585"/>
      <c r="K690" s="585"/>
      <c r="T690" s="1"/>
      <c r="U690" s="1"/>
      <c r="V690" s="1"/>
      <c r="W690" s="1"/>
      <c r="X690" s="1"/>
    </row>
    <row r="691" spans="5:24">
      <c r="E691" s="2"/>
      <c r="G691" s="5" t="s">
        <v>396</v>
      </c>
      <c r="H691" s="5" t="s">
        <v>1103</v>
      </c>
      <c r="J691" s="585"/>
      <c r="K691" s="585"/>
      <c r="T691" s="1"/>
      <c r="U691" s="1"/>
      <c r="V691" s="1"/>
      <c r="W691" s="1"/>
      <c r="X691" s="1"/>
    </row>
    <row r="692" spans="5:24">
      <c r="E692" s="2"/>
      <c r="G692" s="5" t="s">
        <v>396</v>
      </c>
      <c r="H692" s="5" t="s">
        <v>1104</v>
      </c>
      <c r="J692" s="585"/>
      <c r="K692" s="585"/>
      <c r="T692" s="1"/>
      <c r="U692" s="1"/>
      <c r="V692" s="1"/>
      <c r="W692" s="1"/>
      <c r="X692" s="1"/>
    </row>
    <row r="693" spans="5:24">
      <c r="E693" s="2"/>
      <c r="G693" s="5" t="s">
        <v>396</v>
      </c>
      <c r="H693" s="5" t="s">
        <v>1105</v>
      </c>
      <c r="J693" s="585"/>
      <c r="K693" s="585"/>
      <c r="T693" s="1"/>
      <c r="U693" s="1"/>
      <c r="V693" s="1"/>
      <c r="W693" s="1"/>
      <c r="X693" s="1"/>
    </row>
    <row r="694" spans="5:24">
      <c r="E694" s="2"/>
      <c r="G694" s="5" t="s">
        <v>396</v>
      </c>
      <c r="H694" s="5" t="s">
        <v>1106</v>
      </c>
      <c r="J694" s="585"/>
      <c r="K694" s="585"/>
      <c r="T694" s="1"/>
      <c r="U694" s="1"/>
      <c r="V694" s="1"/>
      <c r="W694" s="1"/>
      <c r="X694" s="1"/>
    </row>
    <row r="695" spans="5:24">
      <c r="E695" s="2"/>
      <c r="G695" s="5" t="s">
        <v>396</v>
      </c>
      <c r="H695" s="5" t="s">
        <v>1107</v>
      </c>
      <c r="J695" s="585"/>
      <c r="K695" s="585"/>
      <c r="T695" s="1"/>
      <c r="U695" s="1"/>
      <c r="V695" s="1"/>
      <c r="W695" s="1"/>
      <c r="X695" s="1"/>
    </row>
    <row r="696" spans="5:24">
      <c r="E696" s="2"/>
      <c r="G696" s="5" t="s">
        <v>396</v>
      </c>
      <c r="H696" s="5" t="s">
        <v>1108</v>
      </c>
      <c r="J696" s="585"/>
      <c r="K696" s="585"/>
      <c r="T696" s="1"/>
      <c r="U696" s="1"/>
      <c r="V696" s="1"/>
      <c r="W696" s="1"/>
      <c r="X696" s="1"/>
    </row>
    <row r="697" spans="5:24">
      <c r="E697" s="2"/>
      <c r="G697" s="5" t="s">
        <v>396</v>
      </c>
      <c r="H697" s="5" t="s">
        <v>1109</v>
      </c>
      <c r="J697" s="585"/>
      <c r="K697" s="585"/>
      <c r="T697" s="1"/>
      <c r="U697" s="1"/>
      <c r="V697" s="1"/>
      <c r="W697" s="1"/>
      <c r="X697" s="1"/>
    </row>
    <row r="698" spans="5:24">
      <c r="E698" s="2"/>
      <c r="G698" s="5" t="s">
        <v>398</v>
      </c>
      <c r="H698" s="5" t="s">
        <v>1110</v>
      </c>
      <c r="J698" s="585"/>
      <c r="K698" s="585"/>
      <c r="T698" s="1"/>
      <c r="U698" s="1"/>
      <c r="V698" s="1"/>
      <c r="W698" s="1"/>
      <c r="X698" s="1"/>
    </row>
    <row r="699" spans="5:24">
      <c r="E699" s="2"/>
      <c r="G699" s="5" t="s">
        <v>398</v>
      </c>
      <c r="H699" s="5" t="s">
        <v>1111</v>
      </c>
      <c r="J699" s="585"/>
      <c r="K699" s="585"/>
      <c r="T699" s="1"/>
      <c r="U699" s="1"/>
      <c r="V699" s="1"/>
      <c r="W699" s="1"/>
      <c r="X699" s="1"/>
    </row>
    <row r="700" spans="5:24">
      <c r="E700" s="2"/>
      <c r="G700" s="5" t="s">
        <v>398</v>
      </c>
      <c r="H700" s="5" t="s">
        <v>1112</v>
      </c>
      <c r="J700" s="585"/>
      <c r="K700" s="585"/>
      <c r="T700" s="1"/>
      <c r="U700" s="1"/>
      <c r="V700" s="1"/>
      <c r="W700" s="1"/>
      <c r="X700" s="1"/>
    </row>
    <row r="701" spans="5:24">
      <c r="E701" s="2"/>
      <c r="G701" s="5" t="s">
        <v>398</v>
      </c>
      <c r="H701" s="5" t="s">
        <v>1113</v>
      </c>
      <c r="J701" s="585"/>
      <c r="K701" s="585"/>
      <c r="T701" s="1"/>
      <c r="U701" s="1"/>
      <c r="V701" s="1"/>
      <c r="W701" s="1"/>
      <c r="X701" s="1"/>
    </row>
    <row r="702" spans="5:24">
      <c r="E702" s="2"/>
      <c r="G702" s="5" t="s">
        <v>398</v>
      </c>
      <c r="H702" s="5" t="s">
        <v>1114</v>
      </c>
      <c r="J702" s="585"/>
      <c r="K702" s="585"/>
      <c r="T702" s="1"/>
      <c r="U702" s="1"/>
      <c r="V702" s="1"/>
      <c r="W702" s="1"/>
      <c r="X702" s="1"/>
    </row>
    <row r="703" spans="5:24">
      <c r="E703" s="2"/>
      <c r="G703" s="5" t="s">
        <v>398</v>
      </c>
      <c r="H703" s="5" t="s">
        <v>1115</v>
      </c>
      <c r="J703" s="585"/>
      <c r="K703" s="585"/>
      <c r="T703" s="1"/>
      <c r="U703" s="1"/>
      <c r="V703" s="1"/>
      <c r="W703" s="1"/>
      <c r="X703" s="1"/>
    </row>
    <row r="704" spans="5:24">
      <c r="E704" s="2"/>
      <c r="G704" s="5" t="s">
        <v>398</v>
      </c>
      <c r="H704" s="5" t="s">
        <v>1116</v>
      </c>
      <c r="J704" s="585"/>
      <c r="K704" s="585"/>
      <c r="T704" s="1"/>
      <c r="U704" s="1"/>
      <c r="V704" s="1"/>
      <c r="W704" s="1"/>
      <c r="X704" s="1"/>
    </row>
    <row r="705" spans="5:24">
      <c r="E705" s="2"/>
      <c r="G705" s="5" t="s">
        <v>398</v>
      </c>
      <c r="H705" s="5" t="s">
        <v>1117</v>
      </c>
      <c r="J705" s="585"/>
      <c r="K705" s="585"/>
      <c r="T705" s="1"/>
      <c r="U705" s="1"/>
      <c r="V705" s="1"/>
      <c r="W705" s="1"/>
      <c r="X705" s="1"/>
    </row>
    <row r="706" spans="5:24">
      <c r="E706" s="2"/>
      <c r="G706" s="5" t="s">
        <v>398</v>
      </c>
      <c r="H706" s="5" t="s">
        <v>1118</v>
      </c>
      <c r="J706" s="585"/>
      <c r="K706" s="585"/>
      <c r="T706" s="1"/>
      <c r="U706" s="1"/>
      <c r="V706" s="1"/>
      <c r="W706" s="1"/>
      <c r="X706" s="1"/>
    </row>
    <row r="707" spans="5:24">
      <c r="E707" s="2"/>
      <c r="G707" s="5" t="s">
        <v>398</v>
      </c>
      <c r="H707" s="5" t="s">
        <v>1119</v>
      </c>
      <c r="J707" s="585"/>
      <c r="K707" s="585"/>
      <c r="T707" s="1"/>
      <c r="U707" s="1"/>
      <c r="V707" s="1"/>
      <c r="W707" s="1"/>
      <c r="X707" s="1"/>
    </row>
    <row r="708" spans="5:24">
      <c r="E708" s="2"/>
      <c r="G708" s="5" t="s">
        <v>398</v>
      </c>
      <c r="H708" s="5" t="s">
        <v>1120</v>
      </c>
      <c r="J708" s="585"/>
      <c r="K708" s="585"/>
      <c r="T708" s="1"/>
      <c r="U708" s="1"/>
      <c r="V708" s="1"/>
      <c r="W708" s="1"/>
      <c r="X708" s="1"/>
    </row>
    <row r="709" spans="5:24">
      <c r="E709" s="2"/>
      <c r="G709" s="5" t="s">
        <v>398</v>
      </c>
      <c r="H709" s="5" t="s">
        <v>1121</v>
      </c>
      <c r="J709" s="585"/>
      <c r="K709" s="585"/>
      <c r="T709" s="1"/>
      <c r="U709" s="1"/>
      <c r="V709" s="1"/>
      <c r="W709" s="1"/>
      <c r="X709" s="1"/>
    </row>
    <row r="710" spans="5:24">
      <c r="E710" s="2"/>
      <c r="G710" s="5" t="s">
        <v>398</v>
      </c>
      <c r="H710" s="5" t="s">
        <v>1122</v>
      </c>
      <c r="J710" s="585"/>
      <c r="K710" s="585"/>
      <c r="T710" s="1"/>
      <c r="U710" s="1"/>
      <c r="V710" s="1"/>
      <c r="W710" s="1"/>
      <c r="X710" s="1"/>
    </row>
    <row r="711" spans="5:24">
      <c r="E711" s="2"/>
      <c r="G711" s="5" t="s">
        <v>398</v>
      </c>
      <c r="H711" s="5" t="s">
        <v>1123</v>
      </c>
      <c r="J711" s="585"/>
      <c r="K711" s="585"/>
      <c r="T711" s="1"/>
      <c r="U711" s="1"/>
      <c r="V711" s="1"/>
      <c r="W711" s="1"/>
      <c r="X711" s="1"/>
    </row>
    <row r="712" spans="5:24">
      <c r="E712" s="2"/>
      <c r="G712" s="5" t="s">
        <v>398</v>
      </c>
      <c r="H712" s="5" t="s">
        <v>1124</v>
      </c>
      <c r="J712" s="585"/>
      <c r="K712" s="585"/>
      <c r="T712" s="1"/>
      <c r="U712" s="1"/>
      <c r="V712" s="1"/>
      <c r="W712" s="1"/>
      <c r="X712" s="1"/>
    </row>
    <row r="713" spans="5:24">
      <c r="E713" s="2"/>
      <c r="G713" s="5" t="s">
        <v>398</v>
      </c>
      <c r="H713" s="5" t="s">
        <v>1125</v>
      </c>
      <c r="J713" s="585"/>
      <c r="K713" s="585"/>
      <c r="T713" s="1"/>
      <c r="U713" s="1"/>
      <c r="V713" s="1"/>
      <c r="W713" s="1"/>
      <c r="X713" s="1"/>
    </row>
    <row r="714" spans="5:24">
      <c r="E714" s="2"/>
      <c r="G714" s="5" t="s">
        <v>398</v>
      </c>
      <c r="H714" s="5" t="s">
        <v>1126</v>
      </c>
      <c r="J714" s="585"/>
      <c r="K714" s="585"/>
      <c r="T714" s="1"/>
      <c r="U714" s="1"/>
      <c r="V714" s="1"/>
      <c r="W714" s="1"/>
      <c r="X714" s="1"/>
    </row>
    <row r="715" spans="5:24">
      <c r="E715" s="2"/>
      <c r="G715" s="5" t="s">
        <v>398</v>
      </c>
      <c r="H715" s="5" t="s">
        <v>1127</v>
      </c>
      <c r="J715" s="585"/>
      <c r="K715" s="585"/>
      <c r="T715" s="1"/>
      <c r="U715" s="1"/>
      <c r="V715" s="1"/>
      <c r="W715" s="1"/>
      <c r="X715" s="1"/>
    </row>
    <row r="716" spans="5:24">
      <c r="E716" s="2"/>
      <c r="G716" s="5" t="s">
        <v>398</v>
      </c>
      <c r="H716" s="5" t="s">
        <v>1128</v>
      </c>
      <c r="J716" s="585"/>
      <c r="K716" s="585"/>
      <c r="T716" s="1"/>
      <c r="U716" s="1"/>
      <c r="V716" s="1"/>
      <c r="W716" s="1"/>
      <c r="X716" s="1"/>
    </row>
    <row r="717" spans="5:24">
      <c r="E717" s="2"/>
      <c r="G717" s="5" t="s">
        <v>398</v>
      </c>
      <c r="H717" s="5" t="s">
        <v>1129</v>
      </c>
      <c r="J717" s="585"/>
      <c r="K717" s="585"/>
      <c r="T717" s="1"/>
      <c r="U717" s="1"/>
      <c r="V717" s="1"/>
      <c r="W717" s="1"/>
      <c r="X717" s="1"/>
    </row>
    <row r="718" spans="5:24">
      <c r="E718" s="2"/>
      <c r="G718" s="5" t="s">
        <v>398</v>
      </c>
      <c r="H718" s="5" t="s">
        <v>1130</v>
      </c>
      <c r="J718" s="585"/>
      <c r="K718" s="585"/>
      <c r="T718" s="1"/>
      <c r="U718" s="1"/>
      <c r="V718" s="1"/>
      <c r="W718" s="1"/>
      <c r="X718" s="1"/>
    </row>
    <row r="719" spans="5:24">
      <c r="E719" s="2"/>
      <c r="G719" s="5" t="s">
        <v>398</v>
      </c>
      <c r="H719" s="5" t="s">
        <v>1131</v>
      </c>
      <c r="J719" s="585"/>
      <c r="K719" s="585"/>
      <c r="T719" s="1"/>
      <c r="U719" s="1"/>
      <c r="V719" s="1"/>
      <c r="W719" s="1"/>
      <c r="X719" s="1"/>
    </row>
    <row r="720" spans="5:24">
      <c r="E720" s="2"/>
      <c r="G720" s="5" t="s">
        <v>398</v>
      </c>
      <c r="H720" s="5" t="s">
        <v>1132</v>
      </c>
      <c r="J720" s="585"/>
      <c r="K720" s="585"/>
      <c r="T720" s="1"/>
      <c r="U720" s="1"/>
      <c r="V720" s="1"/>
      <c r="W720" s="1"/>
      <c r="X720" s="1"/>
    </row>
    <row r="721" spans="5:24">
      <c r="E721" s="2"/>
      <c r="G721" s="5" t="s">
        <v>398</v>
      </c>
      <c r="H721" s="5" t="s">
        <v>1133</v>
      </c>
      <c r="J721" s="585"/>
      <c r="K721" s="585"/>
      <c r="T721" s="1"/>
      <c r="U721" s="1"/>
      <c r="V721" s="1"/>
      <c r="W721" s="1"/>
      <c r="X721" s="1"/>
    </row>
    <row r="722" spans="5:24">
      <c r="E722" s="2"/>
      <c r="G722" s="5" t="s">
        <v>398</v>
      </c>
      <c r="H722" s="5" t="s">
        <v>1134</v>
      </c>
      <c r="J722" s="585"/>
      <c r="K722" s="585"/>
      <c r="T722" s="1"/>
      <c r="U722" s="1"/>
      <c r="V722" s="1"/>
      <c r="W722" s="1"/>
      <c r="X722" s="1"/>
    </row>
    <row r="723" spans="5:24">
      <c r="E723" s="2"/>
      <c r="G723" s="5" t="s">
        <v>398</v>
      </c>
      <c r="H723" s="5" t="s">
        <v>1135</v>
      </c>
      <c r="J723" s="585"/>
      <c r="K723" s="585"/>
      <c r="T723" s="1"/>
      <c r="U723" s="1"/>
      <c r="V723" s="1"/>
      <c r="W723" s="1"/>
      <c r="X723" s="1"/>
    </row>
    <row r="724" spans="5:24">
      <c r="E724" s="2"/>
      <c r="G724" s="5" t="s">
        <v>398</v>
      </c>
      <c r="H724" s="5" t="s">
        <v>1136</v>
      </c>
      <c r="J724" s="585"/>
      <c r="K724" s="585"/>
      <c r="T724" s="1"/>
      <c r="U724" s="1"/>
      <c r="V724" s="1"/>
      <c r="W724" s="1"/>
      <c r="X724" s="1"/>
    </row>
    <row r="725" spans="5:24">
      <c r="E725" s="2"/>
      <c r="G725" s="5" t="s">
        <v>398</v>
      </c>
      <c r="H725" s="5" t="s">
        <v>1137</v>
      </c>
      <c r="J725" s="585"/>
      <c r="K725" s="585"/>
      <c r="T725" s="1"/>
      <c r="U725" s="1"/>
      <c r="V725" s="1"/>
      <c r="W725" s="1"/>
      <c r="X725" s="1"/>
    </row>
    <row r="726" spans="5:24">
      <c r="E726" s="2"/>
      <c r="G726" s="5" t="s">
        <v>398</v>
      </c>
      <c r="H726" s="5" t="s">
        <v>1138</v>
      </c>
      <c r="J726" s="585"/>
      <c r="K726" s="585"/>
      <c r="T726" s="1"/>
      <c r="U726" s="1"/>
      <c r="V726" s="1"/>
      <c r="W726" s="1"/>
      <c r="X726" s="1"/>
    </row>
    <row r="727" spans="5:24">
      <c r="E727" s="2"/>
      <c r="G727" s="5" t="s">
        <v>398</v>
      </c>
      <c r="H727" s="5" t="s">
        <v>1139</v>
      </c>
      <c r="J727" s="585"/>
      <c r="K727" s="585"/>
      <c r="T727" s="1"/>
      <c r="U727" s="1"/>
      <c r="V727" s="1"/>
      <c r="W727" s="1"/>
      <c r="X727" s="1"/>
    </row>
    <row r="728" spans="5:24">
      <c r="E728" s="2"/>
      <c r="G728" s="5" t="s">
        <v>398</v>
      </c>
      <c r="H728" s="5" t="s">
        <v>1140</v>
      </c>
      <c r="J728" s="585"/>
      <c r="K728" s="585"/>
      <c r="T728" s="1"/>
      <c r="U728" s="1"/>
      <c r="V728" s="1"/>
      <c r="W728" s="1"/>
      <c r="X728" s="1"/>
    </row>
    <row r="729" spans="5:24">
      <c r="E729" s="2"/>
      <c r="G729" s="5" t="s">
        <v>398</v>
      </c>
      <c r="H729" s="5" t="s">
        <v>1141</v>
      </c>
      <c r="J729" s="585"/>
      <c r="K729" s="585"/>
      <c r="T729" s="1"/>
      <c r="U729" s="1"/>
      <c r="V729" s="1"/>
      <c r="W729" s="1"/>
      <c r="X729" s="1"/>
    </row>
    <row r="730" spans="5:24">
      <c r="E730" s="2"/>
      <c r="G730" s="5" t="s">
        <v>398</v>
      </c>
      <c r="H730" s="5" t="s">
        <v>1142</v>
      </c>
      <c r="J730" s="585"/>
      <c r="K730" s="585"/>
      <c r="T730" s="1"/>
      <c r="U730" s="1"/>
      <c r="V730" s="1"/>
      <c r="W730" s="1"/>
      <c r="X730" s="1"/>
    </row>
    <row r="731" spans="5:24">
      <c r="E731" s="2"/>
      <c r="G731" s="5" t="s">
        <v>400</v>
      </c>
      <c r="H731" s="5" t="s">
        <v>1143</v>
      </c>
      <c r="J731" s="585"/>
      <c r="K731" s="585"/>
      <c r="T731" s="1"/>
      <c r="U731" s="1"/>
      <c r="V731" s="1"/>
      <c r="W731" s="1"/>
      <c r="X731" s="1"/>
    </row>
    <row r="732" spans="5:24">
      <c r="E732" s="2"/>
      <c r="G732" s="5" t="s">
        <v>400</v>
      </c>
      <c r="H732" s="5" t="s">
        <v>1144</v>
      </c>
      <c r="J732" s="585"/>
      <c r="K732" s="585"/>
      <c r="T732" s="1"/>
      <c r="U732" s="1"/>
      <c r="V732" s="1"/>
      <c r="W732" s="1"/>
      <c r="X732" s="1"/>
    </row>
    <row r="733" spans="5:24">
      <c r="E733" s="2"/>
      <c r="G733" s="5" t="s">
        <v>400</v>
      </c>
      <c r="H733" s="5" t="s">
        <v>1145</v>
      </c>
      <c r="J733" s="585"/>
      <c r="K733" s="585"/>
      <c r="T733" s="1"/>
      <c r="U733" s="1"/>
      <c r="V733" s="1"/>
      <c r="W733" s="1"/>
      <c r="X733" s="1"/>
    </row>
    <row r="734" spans="5:24">
      <c r="E734" s="2"/>
      <c r="G734" s="5" t="s">
        <v>400</v>
      </c>
      <c r="H734" s="5" t="s">
        <v>1146</v>
      </c>
      <c r="J734" s="585"/>
      <c r="K734" s="585"/>
      <c r="T734" s="1"/>
      <c r="U734" s="1"/>
      <c r="V734" s="1"/>
      <c r="W734" s="1"/>
      <c r="X734" s="1"/>
    </row>
    <row r="735" spans="5:24">
      <c r="E735" s="2"/>
      <c r="G735" s="5" t="s">
        <v>400</v>
      </c>
      <c r="H735" s="5" t="s">
        <v>1147</v>
      </c>
      <c r="J735" s="585"/>
      <c r="K735" s="585"/>
      <c r="T735" s="1"/>
      <c r="U735" s="1"/>
      <c r="V735" s="1"/>
      <c r="W735" s="1"/>
      <c r="X735" s="1"/>
    </row>
    <row r="736" spans="5:24">
      <c r="E736" s="2"/>
      <c r="G736" s="5" t="s">
        <v>400</v>
      </c>
      <c r="H736" s="5" t="s">
        <v>1148</v>
      </c>
      <c r="J736" s="585"/>
      <c r="K736" s="585"/>
      <c r="T736" s="1"/>
      <c r="U736" s="1"/>
      <c r="V736" s="1"/>
      <c r="W736" s="1"/>
      <c r="X736" s="1"/>
    </row>
    <row r="737" spans="5:24">
      <c r="E737" s="2"/>
      <c r="G737" s="5" t="s">
        <v>400</v>
      </c>
      <c r="H737" s="5" t="s">
        <v>1149</v>
      </c>
      <c r="J737" s="585"/>
      <c r="K737" s="585"/>
      <c r="T737" s="1"/>
      <c r="U737" s="1"/>
      <c r="V737" s="1"/>
      <c r="W737" s="1"/>
      <c r="X737" s="1"/>
    </row>
    <row r="738" spans="5:24">
      <c r="E738" s="2"/>
      <c r="G738" s="5" t="s">
        <v>400</v>
      </c>
      <c r="H738" s="5" t="s">
        <v>1150</v>
      </c>
      <c r="J738" s="585"/>
      <c r="K738" s="585"/>
      <c r="T738" s="1"/>
      <c r="U738" s="1"/>
      <c r="V738" s="1"/>
      <c r="W738" s="1"/>
      <c r="X738" s="1"/>
    </row>
    <row r="739" spans="5:24">
      <c r="E739" s="2"/>
      <c r="G739" s="5" t="s">
        <v>400</v>
      </c>
      <c r="H739" s="5" t="s">
        <v>1151</v>
      </c>
      <c r="J739" s="585"/>
      <c r="K739" s="585"/>
      <c r="T739" s="1"/>
      <c r="U739" s="1"/>
      <c r="V739" s="1"/>
      <c r="W739" s="1"/>
      <c r="X739" s="1"/>
    </row>
    <row r="740" spans="5:24">
      <c r="E740" s="2"/>
      <c r="G740" s="5" t="s">
        <v>400</v>
      </c>
      <c r="H740" s="5" t="s">
        <v>1152</v>
      </c>
      <c r="J740" s="585"/>
      <c r="K740" s="585"/>
      <c r="T740" s="1"/>
      <c r="U740" s="1"/>
      <c r="V740" s="1"/>
      <c r="W740" s="1"/>
      <c r="X740" s="1"/>
    </row>
    <row r="741" spans="5:24">
      <c r="E741" s="2"/>
      <c r="G741" s="5" t="s">
        <v>400</v>
      </c>
      <c r="H741" s="5" t="s">
        <v>1153</v>
      </c>
      <c r="J741" s="585"/>
      <c r="K741" s="585"/>
      <c r="T741" s="1"/>
      <c r="U741" s="1"/>
      <c r="V741" s="1"/>
      <c r="W741" s="1"/>
      <c r="X741" s="1"/>
    </row>
    <row r="742" spans="5:24">
      <c r="E742" s="2"/>
      <c r="G742" s="5" t="s">
        <v>400</v>
      </c>
      <c r="H742" s="5" t="s">
        <v>1154</v>
      </c>
      <c r="J742" s="585"/>
      <c r="K742" s="585"/>
      <c r="T742" s="1"/>
      <c r="U742" s="1"/>
      <c r="V742" s="1"/>
      <c r="W742" s="1"/>
      <c r="X742" s="1"/>
    </row>
    <row r="743" spans="5:24">
      <c r="E743" s="2"/>
      <c r="G743" s="5" t="s">
        <v>400</v>
      </c>
      <c r="H743" s="5" t="s">
        <v>1155</v>
      </c>
      <c r="J743" s="585"/>
      <c r="K743" s="585"/>
      <c r="T743" s="1"/>
      <c r="U743" s="1"/>
      <c r="V743" s="1"/>
      <c r="W743" s="1"/>
      <c r="X743" s="1"/>
    </row>
    <row r="744" spans="5:24">
      <c r="E744" s="2"/>
      <c r="G744" s="5" t="s">
        <v>400</v>
      </c>
      <c r="H744" s="5" t="s">
        <v>1156</v>
      </c>
      <c r="J744" s="585"/>
      <c r="K744" s="585"/>
      <c r="T744" s="1"/>
      <c r="U744" s="1"/>
      <c r="V744" s="1"/>
      <c r="W744" s="1"/>
      <c r="X744" s="1"/>
    </row>
    <row r="745" spans="5:24">
      <c r="E745" s="2"/>
      <c r="G745" s="5" t="s">
        <v>400</v>
      </c>
      <c r="H745" s="5" t="s">
        <v>1157</v>
      </c>
      <c r="J745" s="585"/>
      <c r="K745" s="585"/>
      <c r="T745" s="1"/>
      <c r="U745" s="1"/>
      <c r="V745" s="1"/>
      <c r="W745" s="1"/>
      <c r="X745" s="1"/>
    </row>
    <row r="746" spans="5:24">
      <c r="E746" s="2"/>
      <c r="G746" s="5" t="s">
        <v>400</v>
      </c>
      <c r="H746" s="5" t="s">
        <v>1158</v>
      </c>
      <c r="J746" s="585"/>
      <c r="K746" s="585"/>
      <c r="T746" s="1"/>
      <c r="U746" s="1"/>
      <c r="V746" s="1"/>
      <c r="W746" s="1"/>
      <c r="X746" s="1"/>
    </row>
    <row r="747" spans="5:24">
      <c r="E747" s="2"/>
      <c r="G747" s="5" t="s">
        <v>400</v>
      </c>
      <c r="H747" s="5" t="s">
        <v>1159</v>
      </c>
      <c r="J747" s="585"/>
      <c r="K747" s="585"/>
      <c r="T747" s="1"/>
      <c r="U747" s="1"/>
      <c r="V747" s="1"/>
      <c r="W747" s="1"/>
      <c r="X747" s="1"/>
    </row>
    <row r="748" spans="5:24">
      <c r="E748" s="2"/>
      <c r="G748" s="5" t="s">
        <v>400</v>
      </c>
      <c r="H748" s="5" t="s">
        <v>1160</v>
      </c>
      <c r="J748" s="585"/>
      <c r="K748" s="585"/>
      <c r="T748" s="1"/>
      <c r="U748" s="1"/>
      <c r="V748" s="1"/>
      <c r="W748" s="1"/>
      <c r="X748" s="1"/>
    </row>
    <row r="749" spans="5:24">
      <c r="E749" s="2"/>
      <c r="G749" s="5" t="s">
        <v>400</v>
      </c>
      <c r="H749" s="5" t="s">
        <v>1161</v>
      </c>
      <c r="J749" s="585"/>
      <c r="K749" s="585"/>
      <c r="T749" s="1"/>
      <c r="U749" s="1"/>
      <c r="V749" s="1"/>
      <c r="W749" s="1"/>
      <c r="X749" s="1"/>
    </row>
    <row r="750" spans="5:24">
      <c r="E750" s="2"/>
      <c r="G750" s="5" t="s">
        <v>400</v>
      </c>
      <c r="H750" s="5" t="s">
        <v>1162</v>
      </c>
      <c r="J750" s="585"/>
      <c r="K750" s="585"/>
      <c r="T750" s="1"/>
      <c r="U750" s="1"/>
      <c r="V750" s="1"/>
      <c r="W750" s="1"/>
      <c r="X750" s="1"/>
    </row>
    <row r="751" spans="5:24">
      <c r="E751" s="2"/>
      <c r="G751" s="5" t="s">
        <v>400</v>
      </c>
      <c r="H751" s="5" t="s">
        <v>1163</v>
      </c>
      <c r="J751" s="585"/>
      <c r="K751" s="585"/>
      <c r="T751" s="1"/>
      <c r="U751" s="1"/>
      <c r="V751" s="1"/>
      <c r="W751" s="1"/>
      <c r="X751" s="1"/>
    </row>
    <row r="752" spans="5:24">
      <c r="E752" s="2"/>
      <c r="G752" s="5" t="s">
        <v>400</v>
      </c>
      <c r="H752" s="5" t="s">
        <v>1164</v>
      </c>
      <c r="J752" s="585"/>
      <c r="K752" s="585"/>
      <c r="T752" s="1"/>
      <c r="U752" s="1"/>
      <c r="V752" s="1"/>
      <c r="W752" s="1"/>
      <c r="X752" s="1"/>
    </row>
    <row r="753" spans="5:24">
      <c r="E753" s="2"/>
      <c r="G753" s="5" t="s">
        <v>400</v>
      </c>
      <c r="H753" s="5" t="s">
        <v>1165</v>
      </c>
      <c r="J753" s="585"/>
      <c r="K753" s="585"/>
      <c r="T753" s="1"/>
      <c r="U753" s="1"/>
      <c r="V753" s="1"/>
      <c r="W753" s="1"/>
      <c r="X753" s="1"/>
    </row>
    <row r="754" spans="5:24">
      <c r="E754" s="2"/>
      <c r="G754" s="5" t="s">
        <v>400</v>
      </c>
      <c r="H754" s="5" t="s">
        <v>1166</v>
      </c>
      <c r="J754" s="585"/>
      <c r="K754" s="585"/>
      <c r="T754" s="1"/>
      <c r="U754" s="1"/>
      <c r="V754" s="1"/>
      <c r="W754" s="1"/>
      <c r="X754" s="1"/>
    </row>
    <row r="755" spans="5:24">
      <c r="E755" s="2"/>
      <c r="G755" s="5" t="s">
        <v>400</v>
      </c>
      <c r="H755" s="5" t="s">
        <v>1167</v>
      </c>
      <c r="J755" s="585"/>
      <c r="K755" s="585"/>
      <c r="T755" s="1"/>
      <c r="U755" s="1"/>
      <c r="V755" s="1"/>
      <c r="W755" s="1"/>
      <c r="X755" s="1"/>
    </row>
    <row r="756" spans="5:24">
      <c r="E756" s="2"/>
      <c r="G756" s="5" t="s">
        <v>400</v>
      </c>
      <c r="H756" s="5" t="s">
        <v>1168</v>
      </c>
      <c r="J756" s="585"/>
      <c r="K756" s="585"/>
      <c r="T756" s="1"/>
      <c r="U756" s="1"/>
      <c r="V756" s="1"/>
      <c r="W756" s="1"/>
      <c r="X756" s="1"/>
    </row>
    <row r="757" spans="5:24">
      <c r="E757" s="2"/>
      <c r="G757" s="5" t="s">
        <v>400</v>
      </c>
      <c r="H757" s="5" t="s">
        <v>1169</v>
      </c>
      <c r="J757" s="585"/>
      <c r="K757" s="585"/>
      <c r="T757" s="1"/>
      <c r="U757" s="1"/>
      <c r="V757" s="1"/>
      <c r="W757" s="1"/>
      <c r="X757" s="1"/>
    </row>
    <row r="758" spans="5:24">
      <c r="E758" s="2"/>
      <c r="G758" s="5" t="s">
        <v>400</v>
      </c>
      <c r="H758" s="5" t="s">
        <v>1170</v>
      </c>
      <c r="J758" s="585"/>
      <c r="K758" s="585"/>
      <c r="T758" s="1"/>
      <c r="U758" s="1"/>
      <c r="V758" s="1"/>
      <c r="W758" s="1"/>
      <c r="X758" s="1"/>
    </row>
    <row r="759" spans="5:24">
      <c r="E759" s="2"/>
      <c r="G759" s="5" t="s">
        <v>400</v>
      </c>
      <c r="H759" s="5" t="s">
        <v>1171</v>
      </c>
      <c r="J759" s="585"/>
      <c r="K759" s="585"/>
      <c r="T759" s="1"/>
      <c r="U759" s="1"/>
      <c r="V759" s="1"/>
      <c r="W759" s="1"/>
      <c r="X759" s="1"/>
    </row>
    <row r="760" spans="5:24">
      <c r="E760" s="2"/>
      <c r="G760" s="5" t="s">
        <v>400</v>
      </c>
      <c r="H760" s="5" t="s">
        <v>1172</v>
      </c>
      <c r="J760" s="585"/>
      <c r="K760" s="585"/>
      <c r="T760" s="1"/>
      <c r="U760" s="1"/>
      <c r="V760" s="1"/>
      <c r="W760" s="1"/>
      <c r="X760" s="1"/>
    </row>
    <row r="761" spans="5:24">
      <c r="E761" s="2"/>
      <c r="G761" s="5" t="s">
        <v>402</v>
      </c>
      <c r="H761" s="5" t="s">
        <v>1173</v>
      </c>
      <c r="J761" s="585"/>
      <c r="K761" s="585"/>
      <c r="T761" s="1"/>
      <c r="U761" s="1"/>
      <c r="V761" s="1"/>
      <c r="W761" s="1"/>
      <c r="X761" s="1"/>
    </row>
    <row r="762" spans="5:24">
      <c r="E762" s="2"/>
      <c r="G762" s="5" t="s">
        <v>402</v>
      </c>
      <c r="H762" s="5" t="s">
        <v>1174</v>
      </c>
      <c r="J762" s="585"/>
      <c r="K762" s="585"/>
      <c r="T762" s="1"/>
      <c r="U762" s="1"/>
      <c r="V762" s="1"/>
      <c r="W762" s="1"/>
      <c r="X762" s="1"/>
    </row>
    <row r="763" spans="5:24">
      <c r="E763" s="2"/>
      <c r="G763" s="5" t="s">
        <v>402</v>
      </c>
      <c r="H763" s="5" t="s">
        <v>1175</v>
      </c>
      <c r="J763" s="585"/>
      <c r="K763" s="585"/>
      <c r="T763" s="1"/>
      <c r="U763" s="1"/>
      <c r="V763" s="1"/>
      <c r="W763" s="1"/>
      <c r="X763" s="1"/>
    </row>
    <row r="764" spans="5:24">
      <c r="E764" s="2"/>
      <c r="G764" s="5" t="s">
        <v>402</v>
      </c>
      <c r="H764" s="5" t="s">
        <v>1176</v>
      </c>
      <c r="J764" s="585"/>
      <c r="K764" s="585"/>
      <c r="T764" s="1"/>
      <c r="U764" s="1"/>
      <c r="V764" s="1"/>
      <c r="W764" s="1"/>
      <c r="X764" s="1"/>
    </row>
    <row r="765" spans="5:24">
      <c r="E765" s="2"/>
      <c r="G765" s="5" t="s">
        <v>402</v>
      </c>
      <c r="H765" s="5" t="s">
        <v>1177</v>
      </c>
      <c r="J765" s="585"/>
      <c r="K765" s="585"/>
      <c r="T765" s="1"/>
      <c r="U765" s="1"/>
      <c r="V765" s="1"/>
      <c r="W765" s="1"/>
      <c r="X765" s="1"/>
    </row>
    <row r="766" spans="5:24">
      <c r="E766" s="2"/>
      <c r="G766" s="5" t="s">
        <v>402</v>
      </c>
      <c r="H766" s="5" t="s">
        <v>1178</v>
      </c>
      <c r="J766" s="585"/>
      <c r="K766" s="585"/>
      <c r="T766" s="1"/>
      <c r="U766" s="1"/>
      <c r="V766" s="1"/>
      <c r="W766" s="1"/>
      <c r="X766" s="1"/>
    </row>
    <row r="767" spans="5:24">
      <c r="E767" s="2"/>
      <c r="G767" s="5" t="s">
        <v>402</v>
      </c>
      <c r="H767" s="5" t="s">
        <v>1179</v>
      </c>
      <c r="J767" s="585"/>
      <c r="K767" s="585"/>
      <c r="T767" s="1"/>
      <c r="U767" s="1"/>
      <c r="V767" s="1"/>
      <c r="W767" s="1"/>
      <c r="X767" s="1"/>
    </row>
    <row r="768" spans="5:24">
      <c r="E768" s="2"/>
      <c r="G768" s="5" t="s">
        <v>402</v>
      </c>
      <c r="H768" s="5" t="s">
        <v>1180</v>
      </c>
      <c r="J768" s="585"/>
      <c r="K768" s="585"/>
      <c r="T768" s="1"/>
      <c r="U768" s="1"/>
      <c r="V768" s="1"/>
      <c r="W768" s="1"/>
      <c r="X768" s="1"/>
    </row>
    <row r="769" spans="5:24">
      <c r="E769" s="2"/>
      <c r="G769" s="5" t="s">
        <v>402</v>
      </c>
      <c r="H769" s="5" t="s">
        <v>1181</v>
      </c>
      <c r="J769" s="585"/>
      <c r="K769" s="585"/>
      <c r="T769" s="1"/>
      <c r="U769" s="1"/>
      <c r="V769" s="1"/>
      <c r="W769" s="1"/>
      <c r="X769" s="1"/>
    </row>
    <row r="770" spans="5:24">
      <c r="E770" s="2"/>
      <c r="G770" s="5" t="s">
        <v>402</v>
      </c>
      <c r="H770" s="5" t="s">
        <v>1182</v>
      </c>
      <c r="J770" s="585"/>
      <c r="K770" s="585"/>
      <c r="T770" s="1"/>
      <c r="U770" s="1"/>
      <c r="V770" s="1"/>
      <c r="W770" s="1"/>
      <c r="X770" s="1"/>
    </row>
    <row r="771" spans="5:24">
      <c r="E771" s="2"/>
      <c r="G771" s="5" t="s">
        <v>402</v>
      </c>
      <c r="H771" s="5" t="s">
        <v>1183</v>
      </c>
      <c r="J771" s="585"/>
      <c r="K771" s="585"/>
      <c r="T771" s="1"/>
      <c r="U771" s="1"/>
      <c r="V771" s="1"/>
      <c r="W771" s="1"/>
      <c r="X771" s="1"/>
    </row>
    <row r="772" spans="5:24">
      <c r="E772" s="2"/>
      <c r="G772" s="5" t="s">
        <v>402</v>
      </c>
      <c r="H772" s="5" t="s">
        <v>1184</v>
      </c>
      <c r="J772" s="585"/>
      <c r="K772" s="585"/>
      <c r="T772" s="1"/>
      <c r="U772" s="1"/>
      <c r="V772" s="1"/>
      <c r="W772" s="1"/>
      <c r="X772" s="1"/>
    </row>
    <row r="773" spans="5:24">
      <c r="E773" s="2"/>
      <c r="G773" s="5" t="s">
        <v>402</v>
      </c>
      <c r="H773" s="5" t="s">
        <v>1185</v>
      </c>
      <c r="J773" s="585"/>
      <c r="K773" s="585"/>
      <c r="T773" s="1"/>
      <c r="U773" s="1"/>
      <c r="V773" s="1"/>
      <c r="W773" s="1"/>
      <c r="X773" s="1"/>
    </row>
    <row r="774" spans="5:24">
      <c r="E774" s="2"/>
      <c r="G774" s="5" t="s">
        <v>402</v>
      </c>
      <c r="H774" s="5" t="s">
        <v>1186</v>
      </c>
      <c r="J774" s="585"/>
      <c r="K774" s="585"/>
      <c r="T774" s="1"/>
      <c r="U774" s="1"/>
      <c r="V774" s="1"/>
      <c r="W774" s="1"/>
      <c r="X774" s="1"/>
    </row>
    <row r="775" spans="5:24">
      <c r="E775" s="2"/>
      <c r="G775" s="5" t="s">
        <v>402</v>
      </c>
      <c r="H775" s="5" t="s">
        <v>754</v>
      </c>
      <c r="J775" s="585"/>
      <c r="K775" s="585"/>
      <c r="T775" s="1"/>
      <c r="U775" s="1"/>
      <c r="V775" s="1"/>
      <c r="W775" s="1"/>
      <c r="X775" s="1"/>
    </row>
    <row r="776" spans="5:24">
      <c r="E776" s="2"/>
      <c r="G776" s="5" t="s">
        <v>404</v>
      </c>
      <c r="H776" s="5" t="s">
        <v>1187</v>
      </c>
      <c r="J776" s="585"/>
      <c r="K776" s="585"/>
      <c r="T776" s="1"/>
      <c r="U776" s="1"/>
      <c r="V776" s="1"/>
      <c r="W776" s="1"/>
      <c r="X776" s="1"/>
    </row>
    <row r="777" spans="5:24">
      <c r="E777" s="2"/>
      <c r="G777" s="5" t="s">
        <v>404</v>
      </c>
      <c r="H777" s="5" t="s">
        <v>1188</v>
      </c>
      <c r="J777" s="585"/>
      <c r="K777" s="585"/>
      <c r="T777" s="1"/>
      <c r="U777" s="1"/>
      <c r="V777" s="1"/>
      <c r="W777" s="1"/>
      <c r="X777" s="1"/>
    </row>
    <row r="778" spans="5:24">
      <c r="E778" s="2"/>
      <c r="G778" s="5" t="s">
        <v>404</v>
      </c>
      <c r="H778" s="5" t="s">
        <v>1189</v>
      </c>
      <c r="J778" s="585"/>
      <c r="K778" s="585"/>
      <c r="T778" s="1"/>
      <c r="U778" s="1"/>
      <c r="V778" s="1"/>
      <c r="W778" s="1"/>
      <c r="X778" s="1"/>
    </row>
    <row r="779" spans="5:24">
      <c r="E779" s="2"/>
      <c r="G779" s="5" t="s">
        <v>404</v>
      </c>
      <c r="H779" s="5" t="s">
        <v>1190</v>
      </c>
      <c r="J779" s="585"/>
      <c r="K779" s="585"/>
      <c r="T779" s="1"/>
      <c r="U779" s="1"/>
      <c r="V779" s="1"/>
      <c r="W779" s="1"/>
      <c r="X779" s="1"/>
    </row>
    <row r="780" spans="5:24">
      <c r="E780" s="2"/>
      <c r="G780" s="5" t="s">
        <v>404</v>
      </c>
      <c r="H780" s="5" t="s">
        <v>1191</v>
      </c>
      <c r="J780" s="585"/>
      <c r="K780" s="585"/>
      <c r="T780" s="1"/>
      <c r="U780" s="1"/>
      <c r="V780" s="1"/>
      <c r="W780" s="1"/>
      <c r="X780" s="1"/>
    </row>
    <row r="781" spans="5:24">
      <c r="E781" s="2"/>
      <c r="G781" s="5" t="s">
        <v>404</v>
      </c>
      <c r="H781" s="5" t="s">
        <v>1192</v>
      </c>
      <c r="J781" s="585"/>
      <c r="K781" s="585"/>
      <c r="T781" s="1"/>
      <c r="U781" s="1"/>
      <c r="V781" s="1"/>
      <c r="W781" s="1"/>
      <c r="X781" s="1"/>
    </row>
    <row r="782" spans="5:24">
      <c r="E782" s="2"/>
      <c r="G782" s="5" t="s">
        <v>404</v>
      </c>
      <c r="H782" s="5" t="s">
        <v>1193</v>
      </c>
      <c r="J782" s="585"/>
      <c r="K782" s="585"/>
      <c r="T782" s="1"/>
      <c r="U782" s="1"/>
      <c r="V782" s="1"/>
      <c r="W782" s="1"/>
      <c r="X782" s="1"/>
    </row>
    <row r="783" spans="5:24">
      <c r="E783" s="2"/>
      <c r="G783" s="5" t="s">
        <v>404</v>
      </c>
      <c r="H783" s="5" t="s">
        <v>1194</v>
      </c>
      <c r="J783" s="585"/>
      <c r="K783" s="585"/>
      <c r="T783" s="1"/>
      <c r="U783" s="1"/>
      <c r="V783" s="1"/>
      <c r="W783" s="1"/>
      <c r="X783" s="1"/>
    </row>
    <row r="784" spans="5:24">
      <c r="E784" s="2"/>
      <c r="G784" s="5" t="s">
        <v>404</v>
      </c>
      <c r="H784" s="5" t="s">
        <v>1195</v>
      </c>
      <c r="J784" s="585"/>
      <c r="K784" s="585"/>
      <c r="T784" s="1"/>
      <c r="U784" s="1"/>
      <c r="V784" s="1"/>
      <c r="W784" s="1"/>
      <c r="X784" s="1"/>
    </row>
    <row r="785" spans="5:24">
      <c r="E785" s="2"/>
      <c r="G785" s="5" t="s">
        <v>404</v>
      </c>
      <c r="H785" s="5" t="s">
        <v>1196</v>
      </c>
      <c r="J785" s="585"/>
      <c r="K785" s="585"/>
      <c r="T785" s="1"/>
      <c r="U785" s="1"/>
      <c r="V785" s="1"/>
      <c r="W785" s="1"/>
      <c r="X785" s="1"/>
    </row>
    <row r="786" spans="5:24">
      <c r="E786" s="2"/>
      <c r="G786" s="5" t="s">
        <v>404</v>
      </c>
      <c r="H786" s="5" t="s">
        <v>1197</v>
      </c>
      <c r="J786" s="585"/>
      <c r="K786" s="585"/>
      <c r="T786" s="1"/>
      <c r="U786" s="1"/>
      <c r="V786" s="1"/>
      <c r="W786" s="1"/>
      <c r="X786" s="1"/>
    </row>
    <row r="787" spans="5:24">
      <c r="E787" s="2"/>
      <c r="G787" s="5" t="s">
        <v>404</v>
      </c>
      <c r="H787" s="5" t="s">
        <v>1198</v>
      </c>
      <c r="J787" s="585"/>
      <c r="K787" s="585"/>
      <c r="T787" s="1"/>
      <c r="U787" s="1"/>
      <c r="V787" s="1"/>
      <c r="W787" s="1"/>
      <c r="X787" s="1"/>
    </row>
    <row r="788" spans="5:24">
      <c r="E788" s="2"/>
      <c r="G788" s="5" t="s">
        <v>404</v>
      </c>
      <c r="H788" s="5" t="s">
        <v>1199</v>
      </c>
      <c r="J788" s="585"/>
      <c r="K788" s="585"/>
      <c r="T788" s="1"/>
      <c r="U788" s="1"/>
      <c r="V788" s="1"/>
      <c r="W788" s="1"/>
      <c r="X788" s="1"/>
    </row>
    <row r="789" spans="5:24">
      <c r="E789" s="2"/>
      <c r="G789" s="5" t="s">
        <v>404</v>
      </c>
      <c r="H789" s="5" t="s">
        <v>1200</v>
      </c>
      <c r="J789" s="585"/>
      <c r="K789" s="585"/>
      <c r="T789" s="1"/>
      <c r="U789" s="1"/>
      <c r="V789" s="1"/>
      <c r="W789" s="1"/>
      <c r="X789" s="1"/>
    </row>
    <row r="790" spans="5:24">
      <c r="E790" s="2"/>
      <c r="G790" s="5" t="s">
        <v>404</v>
      </c>
      <c r="H790" s="5" t="s">
        <v>1201</v>
      </c>
      <c r="J790" s="585"/>
      <c r="K790" s="585"/>
      <c r="T790" s="1"/>
      <c r="U790" s="1"/>
      <c r="V790" s="1"/>
      <c r="W790" s="1"/>
      <c r="X790" s="1"/>
    </row>
    <row r="791" spans="5:24">
      <c r="E791" s="2"/>
      <c r="G791" s="5" t="s">
        <v>404</v>
      </c>
      <c r="H791" s="5" t="s">
        <v>1202</v>
      </c>
      <c r="J791" s="585"/>
      <c r="K791" s="585"/>
      <c r="T791" s="1"/>
      <c r="U791" s="1"/>
      <c r="V791" s="1"/>
      <c r="W791" s="1"/>
      <c r="X791" s="1"/>
    </row>
    <row r="792" spans="5:24">
      <c r="E792" s="2"/>
      <c r="G792" s="5" t="s">
        <v>404</v>
      </c>
      <c r="H792" s="5" t="s">
        <v>1203</v>
      </c>
      <c r="J792" s="585"/>
      <c r="K792" s="585"/>
      <c r="T792" s="1"/>
      <c r="U792" s="1"/>
      <c r="V792" s="1"/>
      <c r="W792" s="1"/>
      <c r="X792" s="1"/>
    </row>
    <row r="793" spans="5:24">
      <c r="E793" s="2"/>
      <c r="G793" s="5" t="s">
        <v>404</v>
      </c>
      <c r="H793" s="5" t="s">
        <v>1204</v>
      </c>
      <c r="J793" s="585"/>
      <c r="K793" s="585"/>
      <c r="T793" s="1"/>
      <c r="U793" s="1"/>
      <c r="V793" s="1"/>
      <c r="W793" s="1"/>
      <c r="X793" s="1"/>
    </row>
    <row r="794" spans="5:24">
      <c r="E794" s="2"/>
      <c r="G794" s="5" t="s">
        <v>404</v>
      </c>
      <c r="H794" s="5" t="s">
        <v>1205</v>
      </c>
      <c r="J794" s="585"/>
      <c r="K794" s="585"/>
      <c r="T794" s="1"/>
      <c r="U794" s="1"/>
      <c r="V794" s="1"/>
      <c r="W794" s="1"/>
      <c r="X794" s="1"/>
    </row>
    <row r="795" spans="5:24">
      <c r="E795" s="2"/>
      <c r="G795" s="5" t="s">
        <v>406</v>
      </c>
      <c r="H795" s="5" t="s">
        <v>1206</v>
      </c>
      <c r="J795" s="585"/>
      <c r="K795" s="585"/>
      <c r="T795" s="1"/>
      <c r="U795" s="1"/>
      <c r="V795" s="1"/>
      <c r="W795" s="1"/>
      <c r="X795" s="1"/>
    </row>
    <row r="796" spans="5:24">
      <c r="E796" s="2"/>
      <c r="G796" s="5" t="s">
        <v>406</v>
      </c>
      <c r="H796" s="5" t="s">
        <v>1207</v>
      </c>
      <c r="J796" s="585"/>
      <c r="K796" s="585"/>
      <c r="T796" s="1"/>
      <c r="U796" s="1"/>
      <c r="V796" s="1"/>
      <c r="W796" s="1"/>
      <c r="X796" s="1"/>
    </row>
    <row r="797" spans="5:24">
      <c r="E797" s="2"/>
      <c r="G797" s="5" t="s">
        <v>406</v>
      </c>
      <c r="H797" s="5" t="s">
        <v>1208</v>
      </c>
      <c r="J797" s="585"/>
      <c r="K797" s="585"/>
      <c r="T797" s="1"/>
      <c r="U797" s="1"/>
      <c r="V797" s="1"/>
      <c r="W797" s="1"/>
      <c r="X797" s="1"/>
    </row>
    <row r="798" spans="5:24">
      <c r="E798" s="2"/>
      <c r="G798" s="5" t="s">
        <v>406</v>
      </c>
      <c r="H798" s="5" t="s">
        <v>1209</v>
      </c>
      <c r="J798" s="585"/>
      <c r="K798" s="585"/>
      <c r="T798" s="1"/>
      <c r="U798" s="1"/>
      <c r="V798" s="1"/>
      <c r="W798" s="1"/>
      <c r="X798" s="1"/>
    </row>
    <row r="799" spans="5:24">
      <c r="E799" s="2"/>
      <c r="G799" s="5" t="s">
        <v>406</v>
      </c>
      <c r="H799" s="5" t="s">
        <v>1210</v>
      </c>
      <c r="J799" s="585"/>
      <c r="K799" s="585"/>
      <c r="T799" s="1"/>
      <c r="U799" s="1"/>
      <c r="V799" s="1"/>
      <c r="W799" s="1"/>
      <c r="X799" s="1"/>
    </row>
    <row r="800" spans="5:24">
      <c r="E800" s="2"/>
      <c r="G800" s="5" t="s">
        <v>406</v>
      </c>
      <c r="H800" s="5" t="s">
        <v>1211</v>
      </c>
      <c r="J800" s="585"/>
      <c r="K800" s="585"/>
      <c r="T800" s="1"/>
      <c r="U800" s="1"/>
      <c r="V800" s="1"/>
      <c r="W800" s="1"/>
      <c r="X800" s="1"/>
    </row>
    <row r="801" spans="5:24">
      <c r="E801" s="2"/>
      <c r="G801" s="5" t="s">
        <v>406</v>
      </c>
      <c r="H801" s="5" t="s">
        <v>1212</v>
      </c>
      <c r="J801" s="585"/>
      <c r="K801" s="585"/>
      <c r="T801" s="1"/>
      <c r="U801" s="1"/>
      <c r="V801" s="1"/>
      <c r="W801" s="1"/>
      <c r="X801" s="1"/>
    </row>
    <row r="802" spans="5:24">
      <c r="E802" s="2"/>
      <c r="G802" s="5" t="s">
        <v>406</v>
      </c>
      <c r="H802" s="5" t="s">
        <v>1213</v>
      </c>
      <c r="J802" s="585"/>
      <c r="K802" s="585"/>
      <c r="T802" s="1"/>
      <c r="U802" s="1"/>
      <c r="V802" s="1"/>
      <c r="W802" s="1"/>
      <c r="X802" s="1"/>
    </row>
    <row r="803" spans="5:24">
      <c r="E803" s="2"/>
      <c r="G803" s="5" t="s">
        <v>406</v>
      </c>
      <c r="H803" s="5" t="s">
        <v>1214</v>
      </c>
      <c r="J803" s="585"/>
      <c r="K803" s="585"/>
      <c r="T803" s="1"/>
      <c r="U803" s="1"/>
      <c r="V803" s="1"/>
      <c r="W803" s="1"/>
      <c r="X803" s="1"/>
    </row>
    <row r="804" spans="5:24">
      <c r="E804" s="2"/>
      <c r="G804" s="5" t="s">
        <v>406</v>
      </c>
      <c r="H804" s="5" t="s">
        <v>1215</v>
      </c>
      <c r="J804" s="585"/>
      <c r="K804" s="585"/>
      <c r="T804" s="1"/>
      <c r="U804" s="1"/>
      <c r="V804" s="1"/>
      <c r="W804" s="1"/>
      <c r="X804" s="1"/>
    </row>
    <row r="805" spans="5:24">
      <c r="E805" s="2"/>
      <c r="G805" s="5" t="s">
        <v>406</v>
      </c>
      <c r="H805" s="5" t="s">
        <v>581</v>
      </c>
      <c r="J805" s="585"/>
      <c r="K805" s="585"/>
      <c r="T805" s="1"/>
      <c r="U805" s="1"/>
      <c r="V805" s="1"/>
      <c r="W805" s="1"/>
      <c r="X805" s="1"/>
    </row>
    <row r="806" spans="5:24">
      <c r="E806" s="2"/>
      <c r="G806" s="5" t="s">
        <v>406</v>
      </c>
      <c r="H806" s="5" t="s">
        <v>1216</v>
      </c>
      <c r="J806" s="585"/>
      <c r="K806" s="585"/>
      <c r="T806" s="1"/>
      <c r="U806" s="1"/>
      <c r="V806" s="1"/>
      <c r="W806" s="1"/>
      <c r="X806" s="1"/>
    </row>
    <row r="807" spans="5:24">
      <c r="E807" s="2"/>
      <c r="G807" s="5" t="s">
        <v>406</v>
      </c>
      <c r="H807" s="5" t="s">
        <v>1217</v>
      </c>
      <c r="J807" s="585"/>
      <c r="K807" s="585"/>
      <c r="T807" s="1"/>
      <c r="U807" s="1"/>
      <c r="V807" s="1"/>
      <c r="W807" s="1"/>
      <c r="X807" s="1"/>
    </row>
    <row r="808" spans="5:24">
      <c r="E808" s="2"/>
      <c r="G808" s="5" t="s">
        <v>406</v>
      </c>
      <c r="H808" s="5" t="s">
        <v>1218</v>
      </c>
      <c r="J808" s="585"/>
      <c r="K808" s="585"/>
      <c r="T808" s="1"/>
      <c r="U808" s="1"/>
      <c r="V808" s="1"/>
      <c r="W808" s="1"/>
      <c r="X808" s="1"/>
    </row>
    <row r="809" spans="5:24">
      <c r="E809" s="2"/>
      <c r="G809" s="5" t="s">
        <v>406</v>
      </c>
      <c r="H809" s="5" t="s">
        <v>1219</v>
      </c>
      <c r="J809" s="585"/>
      <c r="K809" s="585"/>
      <c r="T809" s="1"/>
      <c r="U809" s="1"/>
      <c r="V809" s="1"/>
      <c r="W809" s="1"/>
      <c r="X809" s="1"/>
    </row>
    <row r="810" spans="5:24">
      <c r="E810" s="2"/>
      <c r="G810" s="5" t="s">
        <v>406</v>
      </c>
      <c r="H810" s="5" t="s">
        <v>1220</v>
      </c>
      <c r="J810" s="585"/>
      <c r="K810" s="585"/>
      <c r="T810" s="1"/>
      <c r="U810" s="1"/>
      <c r="V810" s="1"/>
      <c r="W810" s="1"/>
      <c r="X810" s="1"/>
    </row>
    <row r="811" spans="5:24">
      <c r="E811" s="2"/>
      <c r="G811" s="5" t="s">
        <v>406</v>
      </c>
      <c r="H811" s="5" t="s">
        <v>1221</v>
      </c>
      <c r="J811" s="585"/>
      <c r="K811" s="585"/>
      <c r="T811" s="1"/>
      <c r="U811" s="1"/>
      <c r="V811" s="1"/>
      <c r="W811" s="1"/>
      <c r="X811" s="1"/>
    </row>
    <row r="812" spans="5:24">
      <c r="E812" s="2"/>
      <c r="G812" s="5" t="s">
        <v>408</v>
      </c>
      <c r="H812" s="5" t="s">
        <v>1222</v>
      </c>
      <c r="J812" s="585"/>
      <c r="K812" s="585"/>
      <c r="T812" s="1"/>
      <c r="U812" s="1"/>
      <c r="V812" s="1"/>
      <c r="W812" s="1"/>
      <c r="X812" s="1"/>
    </row>
    <row r="813" spans="5:24">
      <c r="E813" s="2"/>
      <c r="G813" s="5" t="s">
        <v>408</v>
      </c>
      <c r="H813" s="5" t="s">
        <v>1223</v>
      </c>
      <c r="J813" s="585"/>
      <c r="K813" s="585"/>
      <c r="T813" s="1"/>
      <c r="U813" s="1"/>
      <c r="V813" s="1"/>
      <c r="W813" s="1"/>
      <c r="X813" s="1"/>
    </row>
    <row r="814" spans="5:24">
      <c r="E814" s="2"/>
      <c r="G814" s="5" t="s">
        <v>408</v>
      </c>
      <c r="H814" s="5" t="s">
        <v>1224</v>
      </c>
      <c r="J814" s="585"/>
      <c r="K814" s="585"/>
      <c r="T814" s="1"/>
      <c r="U814" s="1"/>
      <c r="V814" s="1"/>
      <c r="W814" s="1"/>
      <c r="X814" s="1"/>
    </row>
    <row r="815" spans="5:24">
      <c r="E815" s="2"/>
      <c r="G815" s="5" t="s">
        <v>408</v>
      </c>
      <c r="H815" s="5" t="s">
        <v>1225</v>
      </c>
      <c r="J815" s="585"/>
      <c r="K815" s="585"/>
      <c r="T815" s="1"/>
      <c r="U815" s="1"/>
      <c r="V815" s="1"/>
      <c r="W815" s="1"/>
      <c r="X815" s="1"/>
    </row>
    <row r="816" spans="5:24">
      <c r="E816" s="2"/>
      <c r="G816" s="5" t="s">
        <v>408</v>
      </c>
      <c r="H816" s="5" t="s">
        <v>1226</v>
      </c>
      <c r="J816" s="585"/>
      <c r="K816" s="585"/>
      <c r="T816" s="1"/>
      <c r="U816" s="1"/>
      <c r="V816" s="1"/>
      <c r="W816" s="1"/>
      <c r="X816" s="1"/>
    </row>
    <row r="817" spans="5:24">
      <c r="E817" s="2"/>
      <c r="G817" s="5" t="s">
        <v>408</v>
      </c>
      <c r="H817" s="5" t="s">
        <v>1227</v>
      </c>
      <c r="J817" s="585"/>
      <c r="K817" s="585"/>
      <c r="T817" s="1"/>
      <c r="U817" s="1"/>
      <c r="V817" s="1"/>
      <c r="W817" s="1"/>
      <c r="X817" s="1"/>
    </row>
    <row r="818" spans="5:24">
      <c r="E818" s="2"/>
      <c r="G818" s="5" t="s">
        <v>408</v>
      </c>
      <c r="H818" s="5" t="s">
        <v>1228</v>
      </c>
      <c r="J818" s="585"/>
      <c r="K818" s="585"/>
      <c r="T818" s="1"/>
      <c r="U818" s="1"/>
      <c r="V818" s="1"/>
      <c r="W818" s="1"/>
      <c r="X818" s="1"/>
    </row>
    <row r="819" spans="5:24">
      <c r="E819" s="2"/>
      <c r="G819" s="5" t="s">
        <v>408</v>
      </c>
      <c r="H819" s="5" t="s">
        <v>1229</v>
      </c>
      <c r="J819" s="585"/>
      <c r="K819" s="585"/>
      <c r="T819" s="1"/>
      <c r="U819" s="1"/>
      <c r="V819" s="1"/>
      <c r="W819" s="1"/>
      <c r="X819" s="1"/>
    </row>
    <row r="820" spans="5:24">
      <c r="E820" s="2"/>
      <c r="G820" s="5" t="s">
        <v>408</v>
      </c>
      <c r="H820" s="5" t="s">
        <v>1230</v>
      </c>
      <c r="J820" s="585"/>
      <c r="K820" s="585"/>
      <c r="T820" s="1"/>
      <c r="U820" s="1"/>
      <c r="V820" s="1"/>
      <c r="W820" s="1"/>
      <c r="X820" s="1"/>
    </row>
    <row r="821" spans="5:24">
      <c r="E821" s="2"/>
      <c r="G821" s="5" t="s">
        <v>408</v>
      </c>
      <c r="H821" s="5" t="s">
        <v>1231</v>
      </c>
      <c r="J821" s="585"/>
      <c r="K821" s="585"/>
      <c r="T821" s="1"/>
      <c r="U821" s="1"/>
      <c r="V821" s="1"/>
      <c r="W821" s="1"/>
      <c r="X821" s="1"/>
    </row>
    <row r="822" spans="5:24">
      <c r="E822" s="2"/>
      <c r="G822" s="5" t="s">
        <v>408</v>
      </c>
      <c r="H822" s="5" t="s">
        <v>1232</v>
      </c>
      <c r="J822" s="585"/>
      <c r="K822" s="585"/>
      <c r="T822" s="1"/>
      <c r="U822" s="1"/>
      <c r="V822" s="1"/>
      <c r="W822" s="1"/>
      <c r="X822" s="1"/>
    </row>
    <row r="823" spans="5:24">
      <c r="E823" s="2"/>
      <c r="G823" s="5" t="s">
        <v>408</v>
      </c>
      <c r="H823" s="5" t="s">
        <v>1233</v>
      </c>
      <c r="J823" s="585"/>
      <c r="K823" s="585"/>
      <c r="T823" s="1"/>
      <c r="U823" s="1"/>
      <c r="V823" s="1"/>
      <c r="W823" s="1"/>
      <c r="X823" s="1"/>
    </row>
    <row r="824" spans="5:24">
      <c r="E824" s="2"/>
      <c r="G824" s="5" t="s">
        <v>408</v>
      </c>
      <c r="H824" s="5" t="s">
        <v>1234</v>
      </c>
      <c r="J824" s="585"/>
      <c r="K824" s="585"/>
      <c r="T824" s="1"/>
      <c r="U824" s="1"/>
      <c r="V824" s="1"/>
      <c r="W824" s="1"/>
      <c r="X824" s="1"/>
    </row>
    <row r="825" spans="5:24">
      <c r="E825" s="2"/>
      <c r="G825" s="5" t="s">
        <v>408</v>
      </c>
      <c r="H825" s="5" t="s">
        <v>1235</v>
      </c>
      <c r="J825" s="585"/>
      <c r="K825" s="585"/>
      <c r="T825" s="1"/>
      <c r="U825" s="1"/>
      <c r="V825" s="1"/>
      <c r="W825" s="1"/>
      <c r="X825" s="1"/>
    </row>
    <row r="826" spans="5:24">
      <c r="E826" s="2"/>
      <c r="G826" s="5" t="s">
        <v>408</v>
      </c>
      <c r="H826" s="5" t="s">
        <v>1236</v>
      </c>
      <c r="J826" s="585"/>
      <c r="K826" s="585"/>
      <c r="T826" s="1"/>
      <c r="U826" s="1"/>
      <c r="V826" s="1"/>
      <c r="W826" s="1"/>
      <c r="X826" s="1"/>
    </row>
    <row r="827" spans="5:24">
      <c r="E827" s="2"/>
      <c r="G827" s="5" t="s">
        <v>408</v>
      </c>
      <c r="H827" s="5" t="s">
        <v>1237</v>
      </c>
      <c r="J827" s="585"/>
      <c r="K827" s="585"/>
      <c r="T827" s="1"/>
      <c r="U827" s="1"/>
      <c r="V827" s="1"/>
      <c r="W827" s="1"/>
      <c r="X827" s="1"/>
    </row>
    <row r="828" spans="5:24">
      <c r="E828" s="2"/>
      <c r="G828" s="5" t="s">
        <v>408</v>
      </c>
      <c r="H828" s="5" t="s">
        <v>641</v>
      </c>
      <c r="J828" s="585"/>
      <c r="K828" s="585"/>
      <c r="T828" s="1"/>
      <c r="U828" s="1"/>
      <c r="V828" s="1"/>
      <c r="W828" s="1"/>
      <c r="X828" s="1"/>
    </row>
    <row r="829" spans="5:24">
      <c r="E829" s="2"/>
      <c r="G829" s="5" t="s">
        <v>408</v>
      </c>
      <c r="H829" s="5" t="s">
        <v>1238</v>
      </c>
      <c r="J829" s="585"/>
      <c r="K829" s="585"/>
      <c r="T829" s="1"/>
      <c r="U829" s="1"/>
      <c r="V829" s="1"/>
      <c r="W829" s="1"/>
      <c r="X829" s="1"/>
    </row>
    <row r="830" spans="5:24">
      <c r="E830" s="2"/>
      <c r="G830" s="5" t="s">
        <v>408</v>
      </c>
      <c r="H830" s="5" t="s">
        <v>1239</v>
      </c>
      <c r="J830" s="585"/>
      <c r="K830" s="585"/>
      <c r="T830" s="1"/>
      <c r="U830" s="1"/>
      <c r="V830" s="1"/>
      <c r="W830" s="1"/>
      <c r="X830" s="1"/>
    </row>
    <row r="831" spans="5:24">
      <c r="E831" s="2"/>
      <c r="G831" s="5" t="s">
        <v>408</v>
      </c>
      <c r="H831" s="5" t="s">
        <v>1240</v>
      </c>
      <c r="J831" s="585"/>
      <c r="K831" s="585"/>
      <c r="T831" s="1"/>
      <c r="U831" s="1"/>
      <c r="V831" s="1"/>
      <c r="W831" s="1"/>
      <c r="X831" s="1"/>
    </row>
    <row r="832" spans="5:24">
      <c r="E832" s="2"/>
      <c r="G832" s="5" t="s">
        <v>408</v>
      </c>
      <c r="H832" s="5" t="s">
        <v>1241</v>
      </c>
      <c r="J832" s="585"/>
      <c r="K832" s="585"/>
      <c r="T832" s="1"/>
      <c r="U832" s="1"/>
      <c r="V832" s="1"/>
      <c r="W832" s="1"/>
      <c r="X832" s="1"/>
    </row>
    <row r="833" spans="5:24">
      <c r="E833" s="2"/>
      <c r="G833" s="5" t="s">
        <v>408</v>
      </c>
      <c r="H833" s="5" t="s">
        <v>1242</v>
      </c>
      <c r="J833" s="585"/>
      <c r="K833" s="585"/>
      <c r="T833" s="1"/>
      <c r="U833" s="1"/>
      <c r="V833" s="1"/>
      <c r="W833" s="1"/>
      <c r="X833" s="1"/>
    </row>
    <row r="834" spans="5:24">
      <c r="E834" s="2"/>
      <c r="G834" s="5" t="s">
        <v>408</v>
      </c>
      <c r="H834" s="5" t="s">
        <v>1243</v>
      </c>
      <c r="J834" s="585"/>
      <c r="K834" s="585"/>
      <c r="T834" s="1"/>
      <c r="U834" s="1"/>
      <c r="V834" s="1"/>
      <c r="W834" s="1"/>
      <c r="X834" s="1"/>
    </row>
    <row r="835" spans="5:24">
      <c r="E835" s="2"/>
      <c r="G835" s="5" t="s">
        <v>408</v>
      </c>
      <c r="H835" s="5" t="s">
        <v>1244</v>
      </c>
      <c r="J835" s="585"/>
      <c r="K835" s="585"/>
      <c r="T835" s="1"/>
      <c r="U835" s="1"/>
      <c r="V835" s="1"/>
      <c r="W835" s="1"/>
      <c r="X835" s="1"/>
    </row>
    <row r="836" spans="5:24">
      <c r="E836" s="2"/>
      <c r="G836" s="5" t="s">
        <v>408</v>
      </c>
      <c r="H836" s="5" t="s">
        <v>1245</v>
      </c>
      <c r="J836" s="585"/>
      <c r="K836" s="585"/>
      <c r="T836" s="1"/>
      <c r="U836" s="1"/>
      <c r="V836" s="1"/>
      <c r="W836" s="1"/>
      <c r="X836" s="1"/>
    </row>
    <row r="837" spans="5:24">
      <c r="E837" s="2"/>
      <c r="G837" s="5" t="s">
        <v>408</v>
      </c>
      <c r="H837" s="5" t="s">
        <v>1246</v>
      </c>
      <c r="J837" s="585"/>
      <c r="K837" s="585"/>
      <c r="T837" s="1"/>
      <c r="U837" s="1"/>
      <c r="V837" s="1"/>
      <c r="W837" s="1"/>
      <c r="X837" s="1"/>
    </row>
    <row r="838" spans="5:24">
      <c r="E838" s="2"/>
      <c r="G838" s="5" t="s">
        <v>408</v>
      </c>
      <c r="H838" s="5" t="s">
        <v>1247</v>
      </c>
      <c r="J838" s="585"/>
      <c r="K838" s="585"/>
      <c r="T838" s="1"/>
      <c r="U838" s="1"/>
      <c r="V838" s="1"/>
      <c r="W838" s="1"/>
      <c r="X838" s="1"/>
    </row>
    <row r="839" spans="5:24">
      <c r="E839" s="2"/>
      <c r="G839" s="5" t="s">
        <v>410</v>
      </c>
      <c r="H839" s="5" t="s">
        <v>1248</v>
      </c>
      <c r="J839" s="585"/>
      <c r="K839" s="585"/>
      <c r="T839" s="1"/>
      <c r="U839" s="1"/>
      <c r="V839" s="1"/>
      <c r="W839" s="1"/>
      <c r="X839" s="1"/>
    </row>
    <row r="840" spans="5:24">
      <c r="E840" s="2"/>
      <c r="G840" s="5" t="s">
        <v>410</v>
      </c>
      <c r="H840" s="5" t="s">
        <v>1249</v>
      </c>
      <c r="J840" s="585"/>
      <c r="K840" s="585"/>
      <c r="T840" s="1"/>
      <c r="U840" s="1"/>
      <c r="V840" s="1"/>
      <c r="W840" s="1"/>
      <c r="X840" s="1"/>
    </row>
    <row r="841" spans="5:24">
      <c r="E841" s="2"/>
      <c r="G841" s="5" t="s">
        <v>410</v>
      </c>
      <c r="H841" s="5" t="s">
        <v>1250</v>
      </c>
      <c r="J841" s="585"/>
      <c r="K841" s="585"/>
      <c r="T841" s="1"/>
      <c r="U841" s="1"/>
      <c r="V841" s="1"/>
      <c r="W841" s="1"/>
      <c r="X841" s="1"/>
    </row>
    <row r="842" spans="5:24">
      <c r="E842" s="2"/>
      <c r="G842" s="5" t="s">
        <v>410</v>
      </c>
      <c r="H842" s="5" t="s">
        <v>1251</v>
      </c>
      <c r="J842" s="585"/>
      <c r="K842" s="585"/>
      <c r="T842" s="1"/>
      <c r="U842" s="1"/>
      <c r="V842" s="1"/>
      <c r="W842" s="1"/>
      <c r="X842" s="1"/>
    </row>
    <row r="843" spans="5:24">
      <c r="E843" s="2"/>
      <c r="G843" s="5" t="s">
        <v>410</v>
      </c>
      <c r="H843" s="5" t="s">
        <v>1252</v>
      </c>
      <c r="J843" s="585"/>
      <c r="K843" s="585"/>
      <c r="T843" s="1"/>
      <c r="U843" s="1"/>
      <c r="V843" s="1"/>
      <c r="W843" s="1"/>
      <c r="X843" s="1"/>
    </row>
    <row r="844" spans="5:24">
      <c r="E844" s="2"/>
      <c r="G844" s="5" t="s">
        <v>410</v>
      </c>
      <c r="H844" s="5" t="s">
        <v>1253</v>
      </c>
      <c r="J844" s="585"/>
      <c r="K844" s="585"/>
      <c r="T844" s="1"/>
      <c r="U844" s="1"/>
      <c r="V844" s="1"/>
      <c r="W844" s="1"/>
      <c r="X844" s="1"/>
    </row>
    <row r="845" spans="5:24">
      <c r="E845" s="2"/>
      <c r="G845" s="5" t="s">
        <v>410</v>
      </c>
      <c r="H845" s="5" t="s">
        <v>1254</v>
      </c>
      <c r="J845" s="585"/>
      <c r="K845" s="585"/>
      <c r="T845" s="1"/>
      <c r="U845" s="1"/>
      <c r="V845" s="1"/>
      <c r="W845" s="1"/>
      <c r="X845" s="1"/>
    </row>
    <row r="846" spans="5:24">
      <c r="E846" s="2"/>
      <c r="G846" s="5" t="s">
        <v>410</v>
      </c>
      <c r="H846" s="5" t="s">
        <v>1255</v>
      </c>
      <c r="J846" s="585"/>
      <c r="K846" s="585"/>
      <c r="T846" s="1"/>
      <c r="U846" s="1"/>
      <c r="V846" s="1"/>
      <c r="W846" s="1"/>
      <c r="X846" s="1"/>
    </row>
    <row r="847" spans="5:24">
      <c r="E847" s="2"/>
      <c r="G847" s="5" t="s">
        <v>410</v>
      </c>
      <c r="H847" s="5" t="s">
        <v>1256</v>
      </c>
      <c r="J847" s="585"/>
      <c r="K847" s="585"/>
      <c r="T847" s="1"/>
      <c r="U847" s="1"/>
      <c r="V847" s="1"/>
      <c r="W847" s="1"/>
      <c r="X847" s="1"/>
    </row>
    <row r="848" spans="5:24">
      <c r="E848" s="2"/>
      <c r="G848" s="5" t="s">
        <v>410</v>
      </c>
      <c r="H848" s="5" t="s">
        <v>1257</v>
      </c>
      <c r="J848" s="585"/>
      <c r="K848" s="585"/>
      <c r="T848" s="1"/>
      <c r="U848" s="1"/>
      <c r="V848" s="1"/>
      <c r="W848" s="1"/>
      <c r="X848" s="1"/>
    </row>
    <row r="849" spans="5:24">
      <c r="E849" s="2"/>
      <c r="G849" s="5" t="s">
        <v>410</v>
      </c>
      <c r="H849" s="5" t="s">
        <v>1258</v>
      </c>
      <c r="J849" s="585"/>
      <c r="K849" s="585"/>
      <c r="T849" s="1"/>
      <c r="U849" s="1"/>
      <c r="V849" s="1"/>
      <c r="W849" s="1"/>
      <c r="X849" s="1"/>
    </row>
    <row r="850" spans="5:24">
      <c r="E850" s="2"/>
      <c r="G850" s="5" t="s">
        <v>410</v>
      </c>
      <c r="H850" s="5" t="s">
        <v>1259</v>
      </c>
      <c r="J850" s="585"/>
      <c r="K850" s="585"/>
      <c r="T850" s="1"/>
      <c r="U850" s="1"/>
      <c r="V850" s="1"/>
      <c r="W850" s="1"/>
      <c r="X850" s="1"/>
    </row>
    <row r="851" spans="5:24">
      <c r="E851" s="2"/>
      <c r="G851" s="5" t="s">
        <v>410</v>
      </c>
      <c r="H851" s="5" t="s">
        <v>1260</v>
      </c>
      <c r="J851" s="585"/>
      <c r="K851" s="585"/>
      <c r="T851" s="1"/>
      <c r="U851" s="1"/>
      <c r="V851" s="1"/>
      <c r="W851" s="1"/>
      <c r="X851" s="1"/>
    </row>
    <row r="852" spans="5:24">
      <c r="E852" s="2"/>
      <c r="G852" s="5" t="s">
        <v>410</v>
      </c>
      <c r="H852" s="5" t="s">
        <v>1261</v>
      </c>
      <c r="J852" s="585"/>
      <c r="K852" s="585"/>
      <c r="T852" s="1"/>
      <c r="U852" s="1"/>
      <c r="V852" s="1"/>
      <c r="W852" s="1"/>
      <c r="X852" s="1"/>
    </row>
    <row r="853" spans="5:24">
      <c r="E853" s="2"/>
      <c r="G853" s="5" t="s">
        <v>410</v>
      </c>
      <c r="H853" s="5" t="s">
        <v>1262</v>
      </c>
      <c r="J853" s="585"/>
      <c r="K853" s="585"/>
      <c r="T853" s="1"/>
      <c r="U853" s="1"/>
      <c r="V853" s="1"/>
      <c r="W853" s="1"/>
      <c r="X853" s="1"/>
    </row>
    <row r="854" spans="5:24">
      <c r="E854" s="2"/>
      <c r="G854" s="5" t="s">
        <v>410</v>
      </c>
      <c r="H854" s="5" t="s">
        <v>1263</v>
      </c>
      <c r="J854" s="585"/>
      <c r="K854" s="585"/>
      <c r="T854" s="1"/>
      <c r="U854" s="1"/>
      <c r="V854" s="1"/>
      <c r="W854" s="1"/>
      <c r="X854" s="1"/>
    </row>
    <row r="855" spans="5:24">
      <c r="E855" s="2"/>
      <c r="G855" s="5" t="s">
        <v>410</v>
      </c>
      <c r="H855" s="5" t="s">
        <v>1264</v>
      </c>
      <c r="J855" s="585"/>
      <c r="K855" s="585"/>
      <c r="T855" s="1"/>
      <c r="U855" s="1"/>
      <c r="V855" s="1"/>
      <c r="W855" s="1"/>
      <c r="X855" s="1"/>
    </row>
    <row r="856" spans="5:24">
      <c r="E856" s="2"/>
      <c r="G856" s="5" t="s">
        <v>410</v>
      </c>
      <c r="H856" s="5" t="s">
        <v>1265</v>
      </c>
      <c r="J856" s="585"/>
      <c r="K856" s="585"/>
      <c r="T856" s="1"/>
      <c r="U856" s="1"/>
      <c r="V856" s="1"/>
      <c r="W856" s="1"/>
      <c r="X856" s="1"/>
    </row>
    <row r="857" spans="5:24">
      <c r="E857" s="2"/>
      <c r="G857" s="5" t="s">
        <v>410</v>
      </c>
      <c r="H857" s="5" t="s">
        <v>1266</v>
      </c>
      <c r="J857" s="585"/>
      <c r="K857" s="585"/>
      <c r="T857" s="1"/>
      <c r="U857" s="1"/>
      <c r="V857" s="1"/>
      <c r="W857" s="1"/>
      <c r="X857" s="1"/>
    </row>
    <row r="858" spans="5:24">
      <c r="E858" s="2"/>
      <c r="G858" s="5" t="s">
        <v>410</v>
      </c>
      <c r="H858" s="5" t="s">
        <v>1267</v>
      </c>
      <c r="J858" s="585"/>
      <c r="K858" s="585"/>
      <c r="T858" s="1"/>
      <c r="U858" s="1"/>
      <c r="V858" s="1"/>
      <c r="W858" s="1"/>
      <c r="X858" s="1"/>
    </row>
    <row r="859" spans="5:24">
      <c r="E859" s="2"/>
      <c r="G859" s="5" t="s">
        <v>410</v>
      </c>
      <c r="H859" s="5" t="s">
        <v>1268</v>
      </c>
      <c r="J859" s="585"/>
      <c r="K859" s="585"/>
      <c r="T859" s="1"/>
      <c r="U859" s="1"/>
      <c r="V859" s="1"/>
      <c r="W859" s="1"/>
      <c r="X859" s="1"/>
    </row>
    <row r="860" spans="5:24">
      <c r="E860" s="2"/>
      <c r="G860" s="5" t="s">
        <v>410</v>
      </c>
      <c r="H860" s="5" t="s">
        <v>915</v>
      </c>
      <c r="J860" s="585"/>
      <c r="K860" s="585"/>
      <c r="T860" s="1"/>
      <c r="U860" s="1"/>
      <c r="V860" s="1"/>
      <c r="W860" s="1"/>
      <c r="X860" s="1"/>
    </row>
    <row r="861" spans="5:24">
      <c r="E861" s="2"/>
      <c r="G861" s="5" t="s">
        <v>410</v>
      </c>
      <c r="H861" s="5" t="s">
        <v>1269</v>
      </c>
      <c r="J861" s="585"/>
      <c r="K861" s="585"/>
      <c r="T861" s="1"/>
      <c r="U861" s="1"/>
      <c r="V861" s="1"/>
      <c r="W861" s="1"/>
      <c r="X861" s="1"/>
    </row>
    <row r="862" spans="5:24">
      <c r="E862" s="2"/>
      <c r="G862" s="5" t="s">
        <v>410</v>
      </c>
      <c r="H862" s="5" t="s">
        <v>1270</v>
      </c>
      <c r="J862" s="585"/>
      <c r="K862" s="585"/>
      <c r="T862" s="1"/>
      <c r="U862" s="1"/>
      <c r="V862" s="1"/>
      <c r="W862" s="1"/>
      <c r="X862" s="1"/>
    </row>
    <row r="863" spans="5:24">
      <c r="E863" s="2"/>
      <c r="G863" s="5" t="s">
        <v>410</v>
      </c>
      <c r="H863" s="5" t="s">
        <v>1271</v>
      </c>
      <c r="J863" s="585"/>
      <c r="K863" s="585"/>
      <c r="T863" s="1"/>
      <c r="U863" s="1"/>
      <c r="V863" s="1"/>
      <c r="W863" s="1"/>
      <c r="X863" s="1"/>
    </row>
    <row r="864" spans="5:24">
      <c r="E864" s="2"/>
      <c r="G864" s="5" t="s">
        <v>410</v>
      </c>
      <c r="H864" s="5" t="s">
        <v>1272</v>
      </c>
      <c r="J864" s="585"/>
      <c r="K864" s="585"/>
      <c r="T864" s="1"/>
      <c r="U864" s="1"/>
      <c r="V864" s="1"/>
      <c r="W864" s="1"/>
      <c r="X864" s="1"/>
    </row>
    <row r="865" spans="5:24">
      <c r="E865" s="2"/>
      <c r="G865" s="5" t="s">
        <v>410</v>
      </c>
      <c r="H865" s="5" t="s">
        <v>1273</v>
      </c>
      <c r="J865" s="585"/>
      <c r="K865" s="585"/>
      <c r="T865" s="1"/>
      <c r="U865" s="1"/>
      <c r="V865" s="1"/>
      <c r="W865" s="1"/>
      <c r="X865" s="1"/>
    </row>
    <row r="866" spans="5:24">
      <c r="E866" s="2"/>
      <c r="G866" s="5" t="s">
        <v>410</v>
      </c>
      <c r="H866" s="5" t="s">
        <v>1274</v>
      </c>
      <c r="J866" s="585"/>
      <c r="K866" s="585"/>
      <c r="T866" s="1"/>
      <c r="U866" s="1"/>
      <c r="V866" s="1"/>
      <c r="W866" s="1"/>
      <c r="X866" s="1"/>
    </row>
    <row r="867" spans="5:24">
      <c r="E867" s="2"/>
      <c r="G867" s="5" t="s">
        <v>410</v>
      </c>
      <c r="H867" s="5" t="s">
        <v>1275</v>
      </c>
      <c r="J867" s="585"/>
      <c r="K867" s="585"/>
      <c r="T867" s="1"/>
      <c r="U867" s="1"/>
      <c r="V867" s="1"/>
      <c r="W867" s="1"/>
      <c r="X867" s="1"/>
    </row>
    <row r="868" spans="5:24">
      <c r="E868" s="2"/>
      <c r="G868" s="5" t="s">
        <v>410</v>
      </c>
      <c r="H868" s="5" t="s">
        <v>1276</v>
      </c>
      <c r="J868" s="585"/>
      <c r="K868" s="585"/>
      <c r="T868" s="1"/>
      <c r="U868" s="1"/>
      <c r="V868" s="1"/>
      <c r="W868" s="1"/>
      <c r="X868" s="1"/>
    </row>
    <row r="869" spans="5:24">
      <c r="E869" s="2"/>
      <c r="G869" s="5" t="s">
        <v>410</v>
      </c>
      <c r="H869" s="5" t="s">
        <v>1277</v>
      </c>
      <c r="J869" s="585"/>
      <c r="K869" s="585"/>
      <c r="T869" s="1"/>
      <c r="U869" s="1"/>
      <c r="V869" s="1"/>
      <c r="W869" s="1"/>
      <c r="X869" s="1"/>
    </row>
    <row r="870" spans="5:24">
      <c r="E870" s="2"/>
      <c r="G870" s="5" t="s">
        <v>410</v>
      </c>
      <c r="H870" s="5" t="s">
        <v>1278</v>
      </c>
      <c r="J870" s="585"/>
      <c r="K870" s="585"/>
      <c r="T870" s="1"/>
      <c r="U870" s="1"/>
      <c r="V870" s="1"/>
      <c r="W870" s="1"/>
      <c r="X870" s="1"/>
    </row>
    <row r="871" spans="5:24">
      <c r="E871" s="2"/>
      <c r="G871" s="5" t="s">
        <v>410</v>
      </c>
      <c r="H871" s="5" t="s">
        <v>1279</v>
      </c>
      <c r="J871" s="585"/>
      <c r="K871" s="585"/>
      <c r="T871" s="1"/>
      <c r="U871" s="1"/>
      <c r="V871" s="1"/>
      <c r="W871" s="1"/>
      <c r="X871" s="1"/>
    </row>
    <row r="872" spans="5:24">
      <c r="E872" s="2"/>
      <c r="G872" s="5" t="s">
        <v>410</v>
      </c>
      <c r="H872" s="5" t="s">
        <v>1280</v>
      </c>
      <c r="J872" s="585"/>
      <c r="K872" s="585"/>
      <c r="T872" s="1"/>
      <c r="U872" s="1"/>
      <c r="V872" s="1"/>
      <c r="W872" s="1"/>
      <c r="X872" s="1"/>
    </row>
    <row r="873" spans="5:24">
      <c r="E873" s="2"/>
      <c r="G873" s="5" t="s">
        <v>410</v>
      </c>
      <c r="H873" s="5" t="s">
        <v>1281</v>
      </c>
      <c r="J873" s="585"/>
      <c r="K873" s="585"/>
      <c r="T873" s="1"/>
      <c r="U873" s="1"/>
      <c r="V873" s="1"/>
      <c r="W873" s="1"/>
      <c r="X873" s="1"/>
    </row>
    <row r="874" spans="5:24">
      <c r="E874" s="2"/>
      <c r="G874" s="5" t="s">
        <v>410</v>
      </c>
      <c r="H874" s="5" t="s">
        <v>1282</v>
      </c>
      <c r="J874" s="585"/>
      <c r="K874" s="585"/>
      <c r="T874" s="1"/>
      <c r="U874" s="1"/>
      <c r="V874" s="1"/>
      <c r="W874" s="1"/>
      <c r="X874" s="1"/>
    </row>
    <row r="875" spans="5:24">
      <c r="E875" s="2"/>
      <c r="G875" s="5" t="s">
        <v>410</v>
      </c>
      <c r="H875" s="5" t="s">
        <v>1283</v>
      </c>
      <c r="J875" s="585"/>
      <c r="K875" s="585"/>
      <c r="T875" s="1"/>
      <c r="U875" s="1"/>
      <c r="V875" s="1"/>
      <c r="W875" s="1"/>
      <c r="X875" s="1"/>
    </row>
    <row r="876" spans="5:24">
      <c r="E876" s="2"/>
      <c r="G876" s="5" t="s">
        <v>410</v>
      </c>
      <c r="H876" s="5" t="s">
        <v>1284</v>
      </c>
      <c r="J876" s="585"/>
      <c r="K876" s="585"/>
      <c r="T876" s="1"/>
      <c r="U876" s="1"/>
      <c r="V876" s="1"/>
      <c r="W876" s="1"/>
      <c r="X876" s="1"/>
    </row>
    <row r="877" spans="5:24">
      <c r="E877" s="2"/>
      <c r="G877" s="5" t="s">
        <v>410</v>
      </c>
      <c r="H877" s="5" t="s">
        <v>1285</v>
      </c>
      <c r="J877" s="585"/>
      <c r="K877" s="585"/>
      <c r="T877" s="1"/>
      <c r="U877" s="1"/>
      <c r="V877" s="1"/>
      <c r="W877" s="1"/>
      <c r="X877" s="1"/>
    </row>
    <row r="878" spans="5:24">
      <c r="E878" s="2"/>
      <c r="G878" s="5" t="s">
        <v>410</v>
      </c>
      <c r="H878" s="5" t="s">
        <v>1286</v>
      </c>
      <c r="J878" s="585"/>
      <c r="K878" s="585"/>
      <c r="T878" s="1"/>
      <c r="U878" s="1"/>
      <c r="V878" s="1"/>
      <c r="W878" s="1"/>
      <c r="X878" s="1"/>
    </row>
    <row r="879" spans="5:24">
      <c r="E879" s="2"/>
      <c r="G879" s="5" t="s">
        <v>410</v>
      </c>
      <c r="H879" s="5" t="s">
        <v>1287</v>
      </c>
      <c r="J879" s="585"/>
      <c r="K879" s="585"/>
      <c r="T879" s="1"/>
      <c r="U879" s="1"/>
      <c r="V879" s="1"/>
      <c r="W879" s="1"/>
      <c r="X879" s="1"/>
    </row>
    <row r="880" spans="5:24">
      <c r="E880" s="2"/>
      <c r="G880" s="5" t="s">
        <v>410</v>
      </c>
      <c r="H880" s="5" t="s">
        <v>1288</v>
      </c>
      <c r="J880" s="585"/>
      <c r="K880" s="585"/>
      <c r="T880" s="1"/>
      <c r="U880" s="1"/>
      <c r="V880" s="1"/>
      <c r="W880" s="1"/>
      <c r="X880" s="1"/>
    </row>
    <row r="881" spans="5:24">
      <c r="E881" s="2"/>
      <c r="G881" s="5" t="s">
        <v>410</v>
      </c>
      <c r="H881" s="5" t="s">
        <v>1289</v>
      </c>
      <c r="J881" s="585"/>
      <c r="K881" s="585"/>
      <c r="T881" s="1"/>
      <c r="U881" s="1"/>
      <c r="V881" s="1"/>
      <c r="W881" s="1"/>
      <c r="X881" s="1"/>
    </row>
    <row r="882" spans="5:24">
      <c r="E882" s="2"/>
      <c r="G882" s="5" t="s">
        <v>410</v>
      </c>
      <c r="H882" s="5" t="s">
        <v>1290</v>
      </c>
      <c r="J882" s="585"/>
      <c r="K882" s="585"/>
      <c r="T882" s="1"/>
      <c r="U882" s="1"/>
      <c r="V882" s="1"/>
      <c r="W882" s="1"/>
      <c r="X882" s="1"/>
    </row>
    <row r="883" spans="5:24">
      <c r="E883" s="2"/>
      <c r="G883" s="5" t="s">
        <v>410</v>
      </c>
      <c r="H883" s="5" t="s">
        <v>1291</v>
      </c>
      <c r="J883" s="585"/>
      <c r="K883" s="585"/>
      <c r="T883" s="1"/>
      <c r="U883" s="1"/>
      <c r="V883" s="1"/>
      <c r="W883" s="1"/>
      <c r="X883" s="1"/>
    </row>
    <row r="884" spans="5:24">
      <c r="E884" s="2"/>
      <c r="G884" s="5" t="s">
        <v>410</v>
      </c>
      <c r="H884" s="5" t="s">
        <v>1292</v>
      </c>
      <c r="J884" s="585"/>
      <c r="K884" s="585"/>
      <c r="T884" s="1"/>
      <c r="U884" s="1"/>
      <c r="V884" s="1"/>
      <c r="W884" s="1"/>
      <c r="X884" s="1"/>
    </row>
    <row r="885" spans="5:24">
      <c r="E885" s="2"/>
      <c r="G885" s="5" t="s">
        <v>410</v>
      </c>
      <c r="H885" s="5" t="s">
        <v>1293</v>
      </c>
      <c r="J885" s="585"/>
      <c r="K885" s="585"/>
      <c r="T885" s="1"/>
      <c r="U885" s="1"/>
      <c r="V885" s="1"/>
      <c r="W885" s="1"/>
      <c r="X885" s="1"/>
    </row>
    <row r="886" spans="5:24">
      <c r="E886" s="2"/>
      <c r="G886" s="5" t="s">
        <v>410</v>
      </c>
      <c r="H886" s="5" t="s">
        <v>1294</v>
      </c>
      <c r="J886" s="585"/>
      <c r="K886" s="585"/>
      <c r="T886" s="1"/>
      <c r="U886" s="1"/>
      <c r="V886" s="1"/>
      <c r="W886" s="1"/>
      <c r="X886" s="1"/>
    </row>
    <row r="887" spans="5:24">
      <c r="E887" s="2"/>
      <c r="G887" s="5" t="s">
        <v>410</v>
      </c>
      <c r="H887" s="5" t="s">
        <v>1295</v>
      </c>
      <c r="J887" s="585"/>
      <c r="K887" s="585"/>
      <c r="T887" s="1"/>
      <c r="U887" s="1"/>
      <c r="V887" s="1"/>
      <c r="W887" s="1"/>
      <c r="X887" s="1"/>
    </row>
    <row r="888" spans="5:24">
      <c r="E888" s="2"/>
      <c r="G888" s="5" t="s">
        <v>410</v>
      </c>
      <c r="H888" s="5" t="s">
        <v>1296</v>
      </c>
      <c r="J888" s="585"/>
      <c r="K888" s="585"/>
      <c r="T888" s="1"/>
      <c r="U888" s="1"/>
      <c r="V888" s="1"/>
      <c r="W888" s="1"/>
      <c r="X888" s="1"/>
    </row>
    <row r="889" spans="5:24">
      <c r="E889" s="2"/>
      <c r="G889" s="5" t="s">
        <v>410</v>
      </c>
      <c r="H889" s="5" t="s">
        <v>1297</v>
      </c>
      <c r="J889" s="585"/>
      <c r="K889" s="585"/>
      <c r="T889" s="1"/>
      <c r="U889" s="1"/>
      <c r="V889" s="1"/>
      <c r="W889" s="1"/>
      <c r="X889" s="1"/>
    </row>
    <row r="890" spans="5:24">
      <c r="E890" s="2"/>
      <c r="G890" s="5" t="s">
        <v>410</v>
      </c>
      <c r="H890" s="5" t="s">
        <v>1298</v>
      </c>
      <c r="J890" s="585"/>
      <c r="K890" s="585"/>
      <c r="T890" s="1"/>
      <c r="U890" s="1"/>
      <c r="V890" s="1"/>
      <c r="W890" s="1"/>
      <c r="X890" s="1"/>
    </row>
    <row r="891" spans="5:24">
      <c r="E891" s="2"/>
      <c r="G891" s="5" t="s">
        <v>410</v>
      </c>
      <c r="H891" s="5" t="s">
        <v>1299</v>
      </c>
      <c r="J891" s="585"/>
      <c r="K891" s="585"/>
      <c r="T891" s="1"/>
      <c r="U891" s="1"/>
      <c r="V891" s="1"/>
      <c r="W891" s="1"/>
      <c r="X891" s="1"/>
    </row>
    <row r="892" spans="5:24">
      <c r="E892" s="2"/>
      <c r="G892" s="5" t="s">
        <v>410</v>
      </c>
      <c r="H892" s="5" t="s">
        <v>1300</v>
      </c>
      <c r="J892" s="585"/>
      <c r="K892" s="585"/>
      <c r="T892" s="1"/>
      <c r="U892" s="1"/>
      <c r="V892" s="1"/>
      <c r="W892" s="1"/>
      <c r="X892" s="1"/>
    </row>
    <row r="893" spans="5:24">
      <c r="E893" s="2"/>
      <c r="G893" s="5" t="s">
        <v>410</v>
      </c>
      <c r="H893" s="5" t="s">
        <v>1301</v>
      </c>
      <c r="J893" s="585"/>
      <c r="K893" s="585"/>
      <c r="T893" s="1"/>
      <c r="U893" s="1"/>
      <c r="V893" s="1"/>
      <c r="W893" s="1"/>
      <c r="X893" s="1"/>
    </row>
    <row r="894" spans="5:24">
      <c r="E894" s="2"/>
      <c r="G894" s="5" t="s">
        <v>410</v>
      </c>
      <c r="H894" s="5" t="s">
        <v>1302</v>
      </c>
      <c r="J894" s="585"/>
      <c r="K894" s="585"/>
      <c r="T894" s="1"/>
      <c r="U894" s="1"/>
      <c r="V894" s="1"/>
      <c r="W894" s="1"/>
      <c r="X894" s="1"/>
    </row>
    <row r="895" spans="5:24">
      <c r="E895" s="2"/>
      <c r="G895" s="5" t="s">
        <v>410</v>
      </c>
      <c r="H895" s="5" t="s">
        <v>1303</v>
      </c>
      <c r="J895" s="585"/>
      <c r="K895" s="585"/>
      <c r="T895" s="1"/>
      <c r="U895" s="1"/>
      <c r="V895" s="1"/>
      <c r="W895" s="1"/>
      <c r="X895" s="1"/>
    </row>
    <row r="896" spans="5:24">
      <c r="E896" s="2"/>
      <c r="G896" s="5" t="s">
        <v>410</v>
      </c>
      <c r="H896" s="5" t="s">
        <v>1304</v>
      </c>
      <c r="J896" s="585"/>
      <c r="K896" s="585"/>
      <c r="T896" s="1"/>
      <c r="U896" s="1"/>
      <c r="V896" s="1"/>
      <c r="W896" s="1"/>
      <c r="X896" s="1"/>
    </row>
    <row r="897" spans="5:24">
      <c r="E897" s="2"/>
      <c r="G897" s="5" t="s">
        <v>410</v>
      </c>
      <c r="H897" s="5" t="s">
        <v>1305</v>
      </c>
      <c r="J897" s="585"/>
      <c r="K897" s="585"/>
      <c r="T897" s="1"/>
      <c r="U897" s="1"/>
      <c r="V897" s="1"/>
      <c r="W897" s="1"/>
      <c r="X897" s="1"/>
    </row>
    <row r="898" spans="5:24">
      <c r="E898" s="2"/>
      <c r="G898" s="5" t="s">
        <v>410</v>
      </c>
      <c r="H898" s="5" t="s">
        <v>1306</v>
      </c>
      <c r="J898" s="585"/>
      <c r="K898" s="585"/>
      <c r="T898" s="1"/>
      <c r="U898" s="1"/>
      <c r="V898" s="1"/>
      <c r="W898" s="1"/>
      <c r="X898" s="1"/>
    </row>
    <row r="899" spans="5:24">
      <c r="E899" s="2"/>
      <c r="G899" s="5" t="s">
        <v>410</v>
      </c>
      <c r="H899" s="5" t="s">
        <v>1307</v>
      </c>
      <c r="J899" s="585"/>
      <c r="K899" s="585"/>
      <c r="T899" s="1"/>
      <c r="U899" s="1"/>
      <c r="V899" s="1"/>
      <c r="W899" s="1"/>
      <c r="X899" s="1"/>
    </row>
    <row r="900" spans="5:24">
      <c r="E900" s="2"/>
      <c r="G900" s="5" t="s">
        <v>410</v>
      </c>
      <c r="H900" s="5" t="s">
        <v>1308</v>
      </c>
      <c r="J900" s="585"/>
      <c r="K900" s="585"/>
      <c r="T900" s="1"/>
      <c r="U900" s="1"/>
      <c r="V900" s="1"/>
      <c r="W900" s="1"/>
      <c r="X900" s="1"/>
    </row>
    <row r="901" spans="5:24">
      <c r="E901" s="2"/>
      <c r="G901" s="5" t="s">
        <v>410</v>
      </c>
      <c r="H901" s="5" t="s">
        <v>1309</v>
      </c>
      <c r="J901" s="585"/>
      <c r="K901" s="585"/>
      <c r="T901" s="1"/>
      <c r="U901" s="1"/>
      <c r="V901" s="1"/>
      <c r="W901" s="1"/>
      <c r="X901" s="1"/>
    </row>
    <row r="902" spans="5:24">
      <c r="E902" s="2"/>
      <c r="G902" s="5" t="s">
        <v>410</v>
      </c>
      <c r="H902" s="5" t="s">
        <v>581</v>
      </c>
      <c r="J902" s="585"/>
      <c r="K902" s="585"/>
      <c r="T902" s="1"/>
      <c r="U902" s="1"/>
      <c r="V902" s="1"/>
      <c r="W902" s="1"/>
      <c r="X902" s="1"/>
    </row>
    <row r="903" spans="5:24">
      <c r="E903" s="2"/>
      <c r="G903" s="5" t="s">
        <v>410</v>
      </c>
      <c r="H903" s="5" t="s">
        <v>1310</v>
      </c>
      <c r="J903" s="585"/>
      <c r="K903" s="585"/>
      <c r="T903" s="1"/>
      <c r="U903" s="1"/>
      <c r="V903" s="1"/>
      <c r="W903" s="1"/>
      <c r="X903" s="1"/>
    </row>
    <row r="904" spans="5:24">
      <c r="E904" s="2"/>
      <c r="G904" s="5" t="s">
        <v>410</v>
      </c>
      <c r="H904" s="5" t="s">
        <v>1311</v>
      </c>
      <c r="J904" s="585"/>
      <c r="K904" s="585"/>
      <c r="T904" s="1"/>
      <c r="U904" s="1"/>
      <c r="V904" s="1"/>
      <c r="W904" s="1"/>
      <c r="X904" s="1"/>
    </row>
    <row r="905" spans="5:24">
      <c r="E905" s="2"/>
      <c r="G905" s="5" t="s">
        <v>410</v>
      </c>
      <c r="H905" s="5" t="s">
        <v>1312</v>
      </c>
      <c r="J905" s="585"/>
      <c r="K905" s="585"/>
      <c r="T905" s="1"/>
      <c r="U905" s="1"/>
      <c r="V905" s="1"/>
      <c r="W905" s="1"/>
      <c r="X905" s="1"/>
    </row>
    <row r="906" spans="5:24">
      <c r="E906" s="2"/>
      <c r="G906" s="5" t="s">
        <v>410</v>
      </c>
      <c r="H906" s="5" t="s">
        <v>1313</v>
      </c>
      <c r="J906" s="585"/>
      <c r="K906" s="585"/>
      <c r="T906" s="1"/>
      <c r="U906" s="1"/>
      <c r="V906" s="1"/>
      <c r="W906" s="1"/>
      <c r="X906" s="1"/>
    </row>
    <row r="907" spans="5:24">
      <c r="E907" s="2"/>
      <c r="G907" s="5" t="s">
        <v>410</v>
      </c>
      <c r="H907" s="5" t="s">
        <v>1314</v>
      </c>
      <c r="J907" s="585"/>
      <c r="K907" s="585"/>
      <c r="T907" s="1"/>
      <c r="U907" s="1"/>
      <c r="V907" s="1"/>
      <c r="W907" s="1"/>
      <c r="X907" s="1"/>
    </row>
    <row r="908" spans="5:24">
      <c r="E908" s="2"/>
      <c r="G908" s="5" t="s">
        <v>410</v>
      </c>
      <c r="H908" s="5" t="s">
        <v>921</v>
      </c>
      <c r="J908" s="585"/>
      <c r="K908" s="585"/>
      <c r="T908" s="1"/>
      <c r="U908" s="1"/>
      <c r="V908" s="1"/>
      <c r="W908" s="1"/>
      <c r="X908" s="1"/>
    </row>
    <row r="909" spans="5:24">
      <c r="E909" s="2"/>
      <c r="G909" s="5" t="s">
        <v>410</v>
      </c>
      <c r="H909" s="5" t="s">
        <v>1315</v>
      </c>
      <c r="J909" s="585"/>
      <c r="K909" s="585"/>
      <c r="T909" s="1"/>
      <c r="U909" s="1"/>
      <c r="V909" s="1"/>
      <c r="W909" s="1"/>
      <c r="X909" s="1"/>
    </row>
    <row r="910" spans="5:24">
      <c r="E910" s="2"/>
      <c r="G910" s="5" t="s">
        <v>410</v>
      </c>
      <c r="H910" s="5" t="s">
        <v>1316</v>
      </c>
      <c r="J910" s="585"/>
      <c r="K910" s="585"/>
      <c r="T910" s="1"/>
      <c r="U910" s="1"/>
      <c r="V910" s="1"/>
      <c r="W910" s="1"/>
      <c r="X910" s="1"/>
    </row>
    <row r="911" spans="5:24">
      <c r="E911" s="2"/>
      <c r="G911" s="5" t="s">
        <v>410</v>
      </c>
      <c r="H911" s="5" t="s">
        <v>1317</v>
      </c>
      <c r="J911" s="585"/>
      <c r="K911" s="585"/>
      <c r="T911" s="1"/>
      <c r="U911" s="1"/>
      <c r="V911" s="1"/>
      <c r="W911" s="1"/>
      <c r="X911" s="1"/>
    </row>
    <row r="912" spans="5:24">
      <c r="E912" s="2"/>
      <c r="G912" s="5" t="s">
        <v>410</v>
      </c>
      <c r="H912" s="5" t="s">
        <v>1318</v>
      </c>
      <c r="J912" s="585"/>
      <c r="K912" s="585"/>
      <c r="T912" s="1"/>
      <c r="U912" s="1"/>
      <c r="V912" s="1"/>
      <c r="W912" s="1"/>
      <c r="X912" s="1"/>
    </row>
    <row r="913" spans="5:24">
      <c r="E913" s="2"/>
      <c r="G913" s="5" t="s">
        <v>410</v>
      </c>
      <c r="H913" s="5" t="s">
        <v>1319</v>
      </c>
      <c r="J913" s="585"/>
      <c r="K913" s="585"/>
      <c r="T913" s="1"/>
      <c r="U913" s="1"/>
      <c r="V913" s="1"/>
      <c r="W913" s="1"/>
      <c r="X913" s="1"/>
    </row>
    <row r="914" spans="5:24">
      <c r="E914" s="2"/>
      <c r="G914" s="5" t="s">
        <v>410</v>
      </c>
      <c r="H914" s="5" t="s">
        <v>1320</v>
      </c>
      <c r="J914" s="585"/>
      <c r="K914" s="585"/>
      <c r="T914" s="1"/>
      <c r="U914" s="1"/>
      <c r="V914" s="1"/>
      <c r="W914" s="1"/>
      <c r="X914" s="1"/>
    </row>
    <row r="915" spans="5:24">
      <c r="E915" s="2"/>
      <c r="G915" s="5" t="s">
        <v>410</v>
      </c>
      <c r="H915" s="5" t="s">
        <v>1321</v>
      </c>
      <c r="J915" s="585"/>
      <c r="K915" s="585"/>
      <c r="T915" s="1"/>
      <c r="U915" s="1"/>
      <c r="V915" s="1"/>
      <c r="W915" s="1"/>
      <c r="X915" s="1"/>
    </row>
    <row r="916" spans="5:24">
      <c r="E916" s="2"/>
      <c r="G916" s="5" t="s">
        <v>412</v>
      </c>
      <c r="H916" s="5" t="s">
        <v>1322</v>
      </c>
      <c r="J916" s="585"/>
      <c r="K916" s="585"/>
      <c r="T916" s="1"/>
      <c r="U916" s="1"/>
      <c r="V916" s="1"/>
      <c r="W916" s="1"/>
      <c r="X916" s="1"/>
    </row>
    <row r="917" spans="5:24">
      <c r="E917" s="2"/>
      <c r="G917" s="5" t="s">
        <v>412</v>
      </c>
      <c r="H917" s="5" t="s">
        <v>1323</v>
      </c>
      <c r="J917" s="585"/>
      <c r="K917" s="585"/>
      <c r="T917" s="1"/>
      <c r="U917" s="1"/>
      <c r="V917" s="1"/>
      <c r="W917" s="1"/>
      <c r="X917" s="1"/>
    </row>
    <row r="918" spans="5:24">
      <c r="E918" s="2"/>
      <c r="G918" s="5" t="s">
        <v>412</v>
      </c>
      <c r="H918" s="5" t="s">
        <v>1324</v>
      </c>
      <c r="J918" s="585"/>
      <c r="K918" s="585"/>
      <c r="T918" s="1"/>
      <c r="U918" s="1"/>
      <c r="V918" s="1"/>
      <c r="W918" s="1"/>
      <c r="X918" s="1"/>
    </row>
    <row r="919" spans="5:24">
      <c r="E919" s="2"/>
      <c r="G919" s="5" t="s">
        <v>412</v>
      </c>
      <c r="H919" s="5" t="s">
        <v>1325</v>
      </c>
      <c r="J919" s="585"/>
      <c r="K919" s="585"/>
      <c r="T919" s="1"/>
      <c r="U919" s="1"/>
      <c r="V919" s="1"/>
      <c r="W919" s="1"/>
      <c r="X919" s="1"/>
    </row>
    <row r="920" spans="5:24">
      <c r="E920" s="2"/>
      <c r="G920" s="5" t="s">
        <v>412</v>
      </c>
      <c r="H920" s="5" t="s">
        <v>1326</v>
      </c>
      <c r="J920" s="585"/>
      <c r="K920" s="585"/>
      <c r="T920" s="1"/>
      <c r="U920" s="1"/>
      <c r="V920" s="1"/>
      <c r="W920" s="1"/>
      <c r="X920" s="1"/>
    </row>
    <row r="921" spans="5:24">
      <c r="E921" s="2"/>
      <c r="G921" s="5" t="s">
        <v>412</v>
      </c>
      <c r="H921" s="5" t="s">
        <v>1327</v>
      </c>
      <c r="J921" s="585"/>
      <c r="K921" s="585"/>
      <c r="T921" s="1"/>
      <c r="U921" s="1"/>
      <c r="V921" s="1"/>
      <c r="W921" s="1"/>
      <c r="X921" s="1"/>
    </row>
    <row r="922" spans="5:24">
      <c r="E922" s="2"/>
      <c r="G922" s="5" t="s">
        <v>412</v>
      </c>
      <c r="H922" s="5" t="s">
        <v>1328</v>
      </c>
      <c r="J922" s="585"/>
      <c r="K922" s="585"/>
      <c r="T922" s="1"/>
      <c r="U922" s="1"/>
      <c r="V922" s="1"/>
      <c r="W922" s="1"/>
      <c r="X922" s="1"/>
    </row>
    <row r="923" spans="5:24">
      <c r="E923" s="2"/>
      <c r="G923" s="5" t="s">
        <v>412</v>
      </c>
      <c r="H923" s="5" t="s">
        <v>1329</v>
      </c>
      <c r="J923" s="585"/>
      <c r="K923" s="585"/>
      <c r="T923" s="1"/>
      <c r="U923" s="1"/>
      <c r="V923" s="1"/>
      <c r="W923" s="1"/>
      <c r="X923" s="1"/>
    </row>
    <row r="924" spans="5:24">
      <c r="E924" s="2"/>
      <c r="G924" s="5" t="s">
        <v>412</v>
      </c>
      <c r="H924" s="5" t="s">
        <v>1330</v>
      </c>
      <c r="J924" s="585"/>
      <c r="K924" s="585"/>
      <c r="T924" s="1"/>
      <c r="U924" s="1"/>
      <c r="V924" s="1"/>
      <c r="W924" s="1"/>
      <c r="X924" s="1"/>
    </row>
    <row r="925" spans="5:24">
      <c r="E925" s="2"/>
      <c r="G925" s="5" t="s">
        <v>412</v>
      </c>
      <c r="H925" s="5" t="s">
        <v>1331</v>
      </c>
      <c r="J925" s="585"/>
      <c r="K925" s="585"/>
      <c r="T925" s="1"/>
      <c r="U925" s="1"/>
      <c r="V925" s="1"/>
      <c r="W925" s="1"/>
      <c r="X925" s="1"/>
    </row>
    <row r="926" spans="5:24">
      <c r="E926" s="2"/>
      <c r="G926" s="5" t="s">
        <v>412</v>
      </c>
      <c r="H926" s="5" t="s">
        <v>1332</v>
      </c>
      <c r="J926" s="585"/>
      <c r="K926" s="585"/>
      <c r="T926" s="1"/>
      <c r="U926" s="1"/>
      <c r="V926" s="1"/>
      <c r="W926" s="1"/>
      <c r="X926" s="1"/>
    </row>
    <row r="927" spans="5:24">
      <c r="E927" s="2"/>
      <c r="G927" s="5" t="s">
        <v>412</v>
      </c>
      <c r="H927" s="5" t="s">
        <v>1333</v>
      </c>
      <c r="J927" s="585"/>
      <c r="K927" s="585"/>
      <c r="T927" s="1"/>
      <c r="U927" s="1"/>
      <c r="V927" s="1"/>
      <c r="W927" s="1"/>
      <c r="X927" s="1"/>
    </row>
    <row r="928" spans="5:24">
      <c r="E928" s="2"/>
      <c r="G928" s="5" t="s">
        <v>412</v>
      </c>
      <c r="H928" s="5" t="s">
        <v>1334</v>
      </c>
      <c r="J928" s="585"/>
      <c r="K928" s="585"/>
      <c r="T928" s="1"/>
      <c r="U928" s="1"/>
      <c r="V928" s="1"/>
      <c r="W928" s="1"/>
      <c r="X928" s="1"/>
    </row>
    <row r="929" spans="5:24">
      <c r="E929" s="2"/>
      <c r="G929" s="5" t="s">
        <v>412</v>
      </c>
      <c r="H929" s="5" t="s">
        <v>1335</v>
      </c>
      <c r="J929" s="585"/>
      <c r="K929" s="585"/>
      <c r="T929" s="1"/>
      <c r="U929" s="1"/>
      <c r="V929" s="1"/>
      <c r="W929" s="1"/>
      <c r="X929" s="1"/>
    </row>
    <row r="930" spans="5:24">
      <c r="E930" s="2"/>
      <c r="G930" s="5" t="s">
        <v>412</v>
      </c>
      <c r="H930" s="5" t="s">
        <v>1336</v>
      </c>
      <c r="J930" s="585"/>
      <c r="K930" s="585"/>
      <c r="T930" s="1"/>
      <c r="U930" s="1"/>
      <c r="V930" s="1"/>
      <c r="W930" s="1"/>
      <c r="X930" s="1"/>
    </row>
    <row r="931" spans="5:24">
      <c r="E931" s="2"/>
      <c r="G931" s="5" t="s">
        <v>412</v>
      </c>
      <c r="H931" s="5" t="s">
        <v>1337</v>
      </c>
      <c r="J931" s="585"/>
      <c r="K931" s="585"/>
      <c r="T931" s="1"/>
      <c r="U931" s="1"/>
      <c r="V931" s="1"/>
      <c r="W931" s="1"/>
      <c r="X931" s="1"/>
    </row>
    <row r="932" spans="5:24">
      <c r="E932" s="2"/>
      <c r="G932" s="5" t="s">
        <v>412</v>
      </c>
      <c r="H932" s="5" t="s">
        <v>1338</v>
      </c>
      <c r="J932" s="585"/>
      <c r="K932" s="585"/>
      <c r="T932" s="1"/>
      <c r="U932" s="1"/>
      <c r="V932" s="1"/>
      <c r="W932" s="1"/>
      <c r="X932" s="1"/>
    </row>
    <row r="933" spans="5:24">
      <c r="E933" s="2"/>
      <c r="G933" s="5" t="s">
        <v>412</v>
      </c>
      <c r="H933" s="5" t="s">
        <v>1339</v>
      </c>
      <c r="J933" s="585"/>
      <c r="K933" s="585"/>
      <c r="T933" s="1"/>
      <c r="U933" s="1"/>
      <c r="V933" s="1"/>
      <c r="W933" s="1"/>
      <c r="X933" s="1"/>
    </row>
    <row r="934" spans="5:24">
      <c r="E934" s="2"/>
      <c r="G934" s="5" t="s">
        <v>412</v>
      </c>
      <c r="H934" s="5" t="s">
        <v>1340</v>
      </c>
      <c r="J934" s="585"/>
      <c r="K934" s="585"/>
      <c r="T934" s="1"/>
      <c r="U934" s="1"/>
      <c r="V934" s="1"/>
      <c r="W934" s="1"/>
      <c r="X934" s="1"/>
    </row>
    <row r="935" spans="5:24">
      <c r="E935" s="2"/>
      <c r="G935" s="5" t="s">
        <v>412</v>
      </c>
      <c r="H935" s="5" t="s">
        <v>1341</v>
      </c>
      <c r="J935" s="585"/>
      <c r="K935" s="585"/>
      <c r="T935" s="1"/>
      <c r="U935" s="1"/>
      <c r="V935" s="1"/>
      <c r="W935" s="1"/>
      <c r="X935" s="1"/>
    </row>
    <row r="936" spans="5:24">
      <c r="E936" s="2"/>
      <c r="G936" s="5" t="s">
        <v>412</v>
      </c>
      <c r="H936" s="5" t="s">
        <v>1342</v>
      </c>
      <c r="J936" s="585"/>
      <c r="K936" s="585"/>
      <c r="T936" s="1"/>
      <c r="U936" s="1"/>
      <c r="V936" s="1"/>
      <c r="W936" s="1"/>
      <c r="X936" s="1"/>
    </row>
    <row r="937" spans="5:24">
      <c r="E937" s="2"/>
      <c r="G937" s="5" t="s">
        <v>412</v>
      </c>
      <c r="H937" s="5" t="s">
        <v>1343</v>
      </c>
      <c r="J937" s="585"/>
      <c r="K937" s="585"/>
      <c r="T937" s="1"/>
      <c r="U937" s="1"/>
      <c r="V937" s="1"/>
      <c r="W937" s="1"/>
      <c r="X937" s="1"/>
    </row>
    <row r="938" spans="5:24">
      <c r="E938" s="2"/>
      <c r="G938" s="5" t="s">
        <v>412</v>
      </c>
      <c r="H938" s="5" t="s">
        <v>1344</v>
      </c>
      <c r="J938" s="585"/>
      <c r="K938" s="585"/>
      <c r="T938" s="1"/>
      <c r="U938" s="1"/>
      <c r="V938" s="1"/>
      <c r="W938" s="1"/>
      <c r="X938" s="1"/>
    </row>
    <row r="939" spans="5:24">
      <c r="E939" s="2"/>
      <c r="G939" s="5" t="s">
        <v>412</v>
      </c>
      <c r="H939" s="5" t="s">
        <v>1345</v>
      </c>
      <c r="J939" s="585"/>
      <c r="K939" s="585"/>
      <c r="T939" s="1"/>
      <c r="U939" s="1"/>
      <c r="V939" s="1"/>
      <c r="W939" s="1"/>
      <c r="X939" s="1"/>
    </row>
    <row r="940" spans="5:24">
      <c r="E940" s="2"/>
      <c r="G940" s="5" t="s">
        <v>412</v>
      </c>
      <c r="H940" s="5" t="s">
        <v>1346</v>
      </c>
      <c r="J940" s="585"/>
      <c r="K940" s="585"/>
      <c r="T940" s="1"/>
      <c r="U940" s="1"/>
      <c r="V940" s="1"/>
      <c r="W940" s="1"/>
      <c r="X940" s="1"/>
    </row>
    <row r="941" spans="5:24">
      <c r="E941" s="2"/>
      <c r="G941" s="5" t="s">
        <v>412</v>
      </c>
      <c r="H941" s="5" t="s">
        <v>1347</v>
      </c>
      <c r="J941" s="585"/>
      <c r="K941" s="585"/>
      <c r="T941" s="1"/>
      <c r="U941" s="1"/>
      <c r="V941" s="1"/>
      <c r="W941" s="1"/>
      <c r="X941" s="1"/>
    </row>
    <row r="942" spans="5:24">
      <c r="E942" s="2"/>
      <c r="G942" s="5" t="s">
        <v>412</v>
      </c>
      <c r="H942" s="5" t="s">
        <v>1348</v>
      </c>
      <c r="J942" s="585"/>
      <c r="K942" s="585"/>
      <c r="T942" s="1"/>
      <c r="U942" s="1"/>
      <c r="V942" s="1"/>
      <c r="W942" s="1"/>
      <c r="X942" s="1"/>
    </row>
    <row r="943" spans="5:24">
      <c r="E943" s="2"/>
      <c r="G943" s="5" t="s">
        <v>412</v>
      </c>
      <c r="H943" s="5" t="s">
        <v>1349</v>
      </c>
      <c r="J943" s="585"/>
      <c r="K943" s="585"/>
      <c r="T943" s="1"/>
      <c r="U943" s="1"/>
      <c r="V943" s="1"/>
      <c r="W943" s="1"/>
      <c r="X943" s="1"/>
    </row>
    <row r="944" spans="5:24">
      <c r="E944" s="2"/>
      <c r="G944" s="5" t="s">
        <v>412</v>
      </c>
      <c r="H944" s="5" t="s">
        <v>1350</v>
      </c>
      <c r="J944" s="585"/>
      <c r="K944" s="585"/>
      <c r="T944" s="1"/>
      <c r="U944" s="1"/>
      <c r="V944" s="1"/>
      <c r="W944" s="1"/>
      <c r="X944" s="1"/>
    </row>
    <row r="945" spans="5:24">
      <c r="E945" s="2"/>
      <c r="G945" s="5" t="s">
        <v>412</v>
      </c>
      <c r="H945" s="5" t="s">
        <v>1351</v>
      </c>
      <c r="J945" s="585"/>
      <c r="K945" s="585"/>
      <c r="T945" s="1"/>
      <c r="U945" s="1"/>
      <c r="V945" s="1"/>
      <c r="W945" s="1"/>
      <c r="X945" s="1"/>
    </row>
    <row r="946" spans="5:24">
      <c r="E946" s="2"/>
      <c r="G946" s="5" t="s">
        <v>412</v>
      </c>
      <c r="H946" s="5" t="s">
        <v>1352</v>
      </c>
      <c r="J946" s="585"/>
      <c r="K946" s="585"/>
      <c r="T946" s="1"/>
      <c r="U946" s="1"/>
      <c r="V946" s="1"/>
      <c r="W946" s="1"/>
      <c r="X946" s="1"/>
    </row>
    <row r="947" spans="5:24">
      <c r="E947" s="2"/>
      <c r="G947" s="5" t="s">
        <v>412</v>
      </c>
      <c r="H947" s="5" t="s">
        <v>581</v>
      </c>
      <c r="J947" s="585"/>
      <c r="K947" s="585"/>
      <c r="T947" s="1"/>
      <c r="U947" s="1"/>
      <c r="V947" s="1"/>
      <c r="W947" s="1"/>
      <c r="X947" s="1"/>
    </row>
    <row r="948" spans="5:24">
      <c r="E948" s="2"/>
      <c r="G948" s="5" t="s">
        <v>412</v>
      </c>
      <c r="H948" s="5" t="s">
        <v>1353</v>
      </c>
      <c r="J948" s="585"/>
      <c r="K948" s="585"/>
      <c r="T948" s="1"/>
      <c r="U948" s="1"/>
      <c r="V948" s="1"/>
      <c r="W948" s="1"/>
      <c r="X948" s="1"/>
    </row>
    <row r="949" spans="5:24">
      <c r="E949" s="2"/>
      <c r="G949" s="5" t="s">
        <v>412</v>
      </c>
      <c r="H949" s="5" t="s">
        <v>1354</v>
      </c>
      <c r="J949" s="585"/>
      <c r="K949" s="585"/>
      <c r="T949" s="1"/>
      <c r="U949" s="1"/>
      <c r="V949" s="1"/>
      <c r="W949" s="1"/>
      <c r="X949" s="1"/>
    </row>
    <row r="950" spans="5:24">
      <c r="E950" s="2"/>
      <c r="G950" s="5" t="s">
        <v>412</v>
      </c>
      <c r="H950" s="5" t="s">
        <v>1355</v>
      </c>
      <c r="J950" s="585"/>
      <c r="K950" s="585"/>
      <c r="T950" s="1"/>
      <c r="U950" s="1"/>
      <c r="V950" s="1"/>
      <c r="W950" s="1"/>
      <c r="X950" s="1"/>
    </row>
    <row r="951" spans="5:24">
      <c r="E951" s="2"/>
      <c r="G951" s="5" t="s">
        <v>412</v>
      </c>
      <c r="H951" s="5" t="s">
        <v>1356</v>
      </c>
      <c r="J951" s="585"/>
      <c r="K951" s="585"/>
      <c r="T951" s="1"/>
      <c r="U951" s="1"/>
      <c r="V951" s="1"/>
      <c r="W951" s="1"/>
      <c r="X951" s="1"/>
    </row>
    <row r="952" spans="5:24">
      <c r="E952" s="2"/>
      <c r="G952" s="5" t="s">
        <v>412</v>
      </c>
      <c r="H952" s="5" t="s">
        <v>1357</v>
      </c>
      <c r="J952" s="585"/>
      <c r="K952" s="585"/>
      <c r="T952" s="1"/>
      <c r="U952" s="1"/>
      <c r="V952" s="1"/>
      <c r="W952" s="1"/>
      <c r="X952" s="1"/>
    </row>
    <row r="953" spans="5:24">
      <c r="E953" s="2"/>
      <c r="G953" s="5" t="s">
        <v>412</v>
      </c>
      <c r="H953" s="5" t="s">
        <v>1358</v>
      </c>
      <c r="J953" s="585"/>
      <c r="K953" s="585"/>
      <c r="T953" s="1"/>
      <c r="U953" s="1"/>
      <c r="V953" s="1"/>
      <c r="W953" s="1"/>
      <c r="X953" s="1"/>
    </row>
    <row r="954" spans="5:24">
      <c r="E954" s="2"/>
      <c r="G954" s="5" t="s">
        <v>412</v>
      </c>
      <c r="H954" s="5" t="s">
        <v>1359</v>
      </c>
      <c r="J954" s="585"/>
      <c r="K954" s="585"/>
      <c r="T954" s="1"/>
      <c r="U954" s="1"/>
      <c r="V954" s="1"/>
      <c r="W954" s="1"/>
      <c r="X954" s="1"/>
    </row>
    <row r="955" spans="5:24">
      <c r="E955" s="2"/>
      <c r="G955" s="5" t="s">
        <v>412</v>
      </c>
      <c r="H955" s="5" t="s">
        <v>1360</v>
      </c>
      <c r="J955" s="585"/>
      <c r="K955" s="585"/>
      <c r="T955" s="1"/>
      <c r="U955" s="1"/>
      <c r="V955" s="1"/>
      <c r="W955" s="1"/>
      <c r="X955" s="1"/>
    </row>
    <row r="956" spans="5:24">
      <c r="E956" s="2"/>
      <c r="G956" s="5" t="s">
        <v>412</v>
      </c>
      <c r="H956" s="5" t="s">
        <v>1361</v>
      </c>
      <c r="J956" s="585"/>
      <c r="K956" s="585"/>
      <c r="T956" s="1"/>
      <c r="U956" s="1"/>
      <c r="V956" s="1"/>
      <c r="W956" s="1"/>
      <c r="X956" s="1"/>
    </row>
    <row r="957" spans="5:24">
      <c r="E957" s="2"/>
      <c r="G957" s="5" t="s">
        <v>412</v>
      </c>
      <c r="H957" s="5" t="s">
        <v>1362</v>
      </c>
      <c r="J957" s="585"/>
      <c r="K957" s="585"/>
      <c r="T957" s="1"/>
      <c r="U957" s="1"/>
      <c r="V957" s="1"/>
      <c r="W957" s="1"/>
      <c r="X957" s="1"/>
    </row>
    <row r="958" spans="5:24">
      <c r="E958" s="2"/>
      <c r="G958" s="5" t="s">
        <v>414</v>
      </c>
      <c r="H958" s="5" t="s">
        <v>1363</v>
      </c>
      <c r="J958" s="585"/>
      <c r="K958" s="585"/>
      <c r="T958" s="1"/>
      <c r="U958" s="1"/>
      <c r="V958" s="1"/>
      <c r="W958" s="1"/>
      <c r="X958" s="1"/>
    </row>
    <row r="959" spans="5:24">
      <c r="E959" s="2"/>
      <c r="G959" s="5" t="s">
        <v>414</v>
      </c>
      <c r="H959" s="5" t="s">
        <v>1364</v>
      </c>
      <c r="J959" s="585"/>
      <c r="K959" s="585"/>
      <c r="T959" s="1"/>
      <c r="U959" s="1"/>
      <c r="V959" s="1"/>
      <c r="W959" s="1"/>
      <c r="X959" s="1"/>
    </row>
    <row r="960" spans="5:24">
      <c r="E960" s="2"/>
      <c r="G960" s="5" t="s">
        <v>414</v>
      </c>
      <c r="H960" s="5" t="s">
        <v>1365</v>
      </c>
      <c r="J960" s="585"/>
      <c r="K960" s="585"/>
      <c r="T960" s="1"/>
      <c r="U960" s="1"/>
      <c r="V960" s="1"/>
      <c r="W960" s="1"/>
      <c r="X960" s="1"/>
    </row>
    <row r="961" spans="5:24">
      <c r="E961" s="2"/>
      <c r="G961" s="5" t="s">
        <v>414</v>
      </c>
      <c r="H961" s="5" t="s">
        <v>1366</v>
      </c>
      <c r="J961" s="585"/>
      <c r="K961" s="585"/>
      <c r="T961" s="1"/>
      <c r="U961" s="1"/>
      <c r="V961" s="1"/>
      <c r="W961" s="1"/>
      <c r="X961" s="1"/>
    </row>
    <row r="962" spans="5:24">
      <c r="E962" s="2"/>
      <c r="G962" s="5" t="s">
        <v>414</v>
      </c>
      <c r="H962" s="5" t="s">
        <v>1367</v>
      </c>
      <c r="J962" s="585"/>
      <c r="K962" s="585"/>
      <c r="T962" s="1"/>
      <c r="U962" s="1"/>
      <c r="V962" s="1"/>
      <c r="W962" s="1"/>
      <c r="X962" s="1"/>
    </row>
    <row r="963" spans="5:24">
      <c r="E963" s="2"/>
      <c r="G963" s="5" t="s">
        <v>414</v>
      </c>
      <c r="H963" s="5" t="s">
        <v>1368</v>
      </c>
      <c r="J963" s="585"/>
      <c r="K963" s="585"/>
      <c r="T963" s="1"/>
      <c r="U963" s="1"/>
      <c r="V963" s="1"/>
      <c r="W963" s="1"/>
      <c r="X963" s="1"/>
    </row>
    <row r="964" spans="5:24">
      <c r="E964" s="2"/>
      <c r="G964" s="5" t="s">
        <v>414</v>
      </c>
      <c r="H964" s="5" t="s">
        <v>1369</v>
      </c>
      <c r="J964" s="585"/>
      <c r="K964" s="585"/>
      <c r="T964" s="1"/>
      <c r="U964" s="1"/>
      <c r="V964" s="1"/>
      <c r="W964" s="1"/>
      <c r="X964" s="1"/>
    </row>
    <row r="965" spans="5:24">
      <c r="E965" s="2"/>
      <c r="G965" s="5" t="s">
        <v>414</v>
      </c>
      <c r="H965" s="5" t="s">
        <v>1370</v>
      </c>
      <c r="J965" s="585"/>
      <c r="K965" s="585"/>
      <c r="T965" s="1"/>
      <c r="U965" s="1"/>
      <c r="V965" s="1"/>
      <c r="W965" s="1"/>
      <c r="X965" s="1"/>
    </row>
    <row r="966" spans="5:24">
      <c r="E966" s="2"/>
      <c r="G966" s="5" t="s">
        <v>414</v>
      </c>
      <c r="H966" s="5" t="s">
        <v>1371</v>
      </c>
      <c r="J966" s="585"/>
      <c r="K966" s="585"/>
      <c r="T966" s="1"/>
      <c r="U966" s="1"/>
      <c r="V966" s="1"/>
      <c r="W966" s="1"/>
      <c r="X966" s="1"/>
    </row>
    <row r="967" spans="5:24">
      <c r="E967" s="2"/>
      <c r="G967" s="5" t="s">
        <v>414</v>
      </c>
      <c r="H967" s="5" t="s">
        <v>1372</v>
      </c>
      <c r="J967" s="585"/>
      <c r="K967" s="585"/>
      <c r="T967" s="1"/>
      <c r="U967" s="1"/>
      <c r="V967" s="1"/>
      <c r="W967" s="1"/>
      <c r="X967" s="1"/>
    </row>
    <row r="968" spans="5:24">
      <c r="E968" s="2"/>
      <c r="G968" s="5" t="s">
        <v>414</v>
      </c>
      <c r="H968" s="5" t="s">
        <v>1373</v>
      </c>
      <c r="J968" s="585"/>
      <c r="K968" s="585"/>
      <c r="T968" s="1"/>
      <c r="U968" s="1"/>
      <c r="V968" s="1"/>
      <c r="W968" s="1"/>
      <c r="X968" s="1"/>
    </row>
    <row r="969" spans="5:24">
      <c r="E969" s="2"/>
      <c r="G969" s="5" t="s">
        <v>414</v>
      </c>
      <c r="H969" s="5" t="s">
        <v>1374</v>
      </c>
      <c r="J969" s="585"/>
      <c r="K969" s="585"/>
      <c r="T969" s="1"/>
      <c r="U969" s="1"/>
      <c r="V969" s="1"/>
      <c r="W969" s="1"/>
      <c r="X969" s="1"/>
    </row>
    <row r="970" spans="5:24">
      <c r="E970" s="2"/>
      <c r="G970" s="5" t="s">
        <v>414</v>
      </c>
      <c r="H970" s="5" t="s">
        <v>1375</v>
      </c>
      <c r="J970" s="585"/>
      <c r="K970" s="585"/>
      <c r="T970" s="1"/>
      <c r="U970" s="1"/>
      <c r="V970" s="1"/>
      <c r="W970" s="1"/>
      <c r="X970" s="1"/>
    </row>
    <row r="971" spans="5:24">
      <c r="E971" s="2"/>
      <c r="G971" s="5" t="s">
        <v>414</v>
      </c>
      <c r="H971" s="5" t="s">
        <v>1376</v>
      </c>
      <c r="J971" s="585"/>
      <c r="K971" s="585"/>
      <c r="T971" s="1"/>
      <c r="U971" s="1"/>
      <c r="V971" s="1"/>
      <c r="W971" s="1"/>
      <c r="X971" s="1"/>
    </row>
    <row r="972" spans="5:24">
      <c r="E972" s="2"/>
      <c r="G972" s="5" t="s">
        <v>414</v>
      </c>
      <c r="H972" s="5" t="s">
        <v>1377</v>
      </c>
      <c r="J972" s="585"/>
      <c r="K972" s="585"/>
      <c r="T972" s="1"/>
      <c r="U972" s="1"/>
      <c r="V972" s="1"/>
      <c r="W972" s="1"/>
      <c r="X972" s="1"/>
    </row>
    <row r="973" spans="5:24">
      <c r="E973" s="2"/>
      <c r="G973" s="5" t="s">
        <v>414</v>
      </c>
      <c r="H973" s="5" t="s">
        <v>1378</v>
      </c>
      <c r="J973" s="585"/>
      <c r="K973" s="585"/>
      <c r="T973" s="1"/>
      <c r="U973" s="1"/>
      <c r="V973" s="1"/>
      <c r="W973" s="1"/>
      <c r="X973" s="1"/>
    </row>
    <row r="974" spans="5:24">
      <c r="E974" s="2"/>
      <c r="G974" s="5" t="s">
        <v>414</v>
      </c>
      <c r="H974" s="5" t="s">
        <v>1379</v>
      </c>
      <c r="J974" s="585"/>
      <c r="K974" s="585"/>
      <c r="T974" s="1"/>
      <c r="U974" s="1"/>
      <c r="V974" s="1"/>
      <c r="W974" s="1"/>
      <c r="X974" s="1"/>
    </row>
    <row r="975" spans="5:24">
      <c r="E975" s="2"/>
      <c r="G975" s="5" t="s">
        <v>414</v>
      </c>
      <c r="H975" s="5" t="s">
        <v>1380</v>
      </c>
      <c r="J975" s="585"/>
      <c r="K975" s="585"/>
      <c r="T975" s="1"/>
      <c r="U975" s="1"/>
      <c r="V975" s="1"/>
      <c r="W975" s="1"/>
      <c r="X975" s="1"/>
    </row>
    <row r="976" spans="5:24">
      <c r="E976" s="2"/>
      <c r="G976" s="5" t="s">
        <v>414</v>
      </c>
      <c r="H976" s="5" t="s">
        <v>1381</v>
      </c>
      <c r="J976" s="585"/>
      <c r="K976" s="585"/>
      <c r="T976" s="1"/>
      <c r="U976" s="1"/>
      <c r="V976" s="1"/>
      <c r="W976" s="1"/>
      <c r="X976" s="1"/>
    </row>
    <row r="977" spans="5:24">
      <c r="E977" s="2"/>
      <c r="G977" s="5" t="s">
        <v>414</v>
      </c>
      <c r="H977" s="5" t="s">
        <v>1382</v>
      </c>
      <c r="J977" s="585"/>
      <c r="K977" s="585"/>
      <c r="T977" s="1"/>
      <c r="U977" s="1"/>
      <c r="V977" s="1"/>
      <c r="W977" s="1"/>
      <c r="X977" s="1"/>
    </row>
    <row r="978" spans="5:24">
      <c r="E978" s="2"/>
      <c r="G978" s="5" t="s">
        <v>414</v>
      </c>
      <c r="H978" s="5" t="s">
        <v>1383</v>
      </c>
      <c r="J978" s="585"/>
      <c r="K978" s="585"/>
      <c r="T978" s="1"/>
      <c r="U978" s="1"/>
      <c r="V978" s="1"/>
      <c r="W978" s="1"/>
      <c r="X978" s="1"/>
    </row>
    <row r="979" spans="5:24">
      <c r="E979" s="2"/>
      <c r="G979" s="5" t="s">
        <v>414</v>
      </c>
      <c r="H979" s="5" t="s">
        <v>1384</v>
      </c>
      <c r="J979" s="585"/>
      <c r="K979" s="585"/>
      <c r="T979" s="1"/>
      <c r="U979" s="1"/>
      <c r="V979" s="1"/>
      <c r="W979" s="1"/>
      <c r="X979" s="1"/>
    </row>
    <row r="980" spans="5:24">
      <c r="E980" s="2"/>
      <c r="G980" s="5" t="s">
        <v>414</v>
      </c>
      <c r="H980" s="5" t="s">
        <v>1385</v>
      </c>
      <c r="J980" s="585"/>
      <c r="K980" s="585"/>
      <c r="T980" s="1"/>
      <c r="U980" s="1"/>
      <c r="V980" s="1"/>
      <c r="W980" s="1"/>
      <c r="X980" s="1"/>
    </row>
    <row r="981" spans="5:24">
      <c r="E981" s="2"/>
      <c r="G981" s="5" t="s">
        <v>414</v>
      </c>
      <c r="H981" s="5" t="s">
        <v>1386</v>
      </c>
      <c r="J981" s="585"/>
      <c r="K981" s="585"/>
      <c r="T981" s="1"/>
      <c r="U981" s="1"/>
      <c r="V981" s="1"/>
      <c r="W981" s="1"/>
      <c r="X981" s="1"/>
    </row>
    <row r="982" spans="5:24">
      <c r="E982" s="2"/>
      <c r="G982" s="5" t="s">
        <v>414</v>
      </c>
      <c r="H982" s="5" t="s">
        <v>1387</v>
      </c>
      <c r="J982" s="585"/>
      <c r="K982" s="585"/>
      <c r="T982" s="1"/>
      <c r="U982" s="1"/>
      <c r="V982" s="1"/>
      <c r="W982" s="1"/>
      <c r="X982" s="1"/>
    </row>
    <row r="983" spans="5:24">
      <c r="E983" s="2"/>
      <c r="G983" s="5" t="s">
        <v>414</v>
      </c>
      <c r="H983" s="5" t="s">
        <v>1388</v>
      </c>
      <c r="J983" s="585"/>
      <c r="K983" s="585"/>
      <c r="T983" s="1"/>
      <c r="U983" s="1"/>
      <c r="V983" s="1"/>
      <c r="W983" s="1"/>
      <c r="X983" s="1"/>
    </row>
    <row r="984" spans="5:24">
      <c r="E984" s="2"/>
      <c r="G984" s="5" t="s">
        <v>414</v>
      </c>
      <c r="H984" s="5" t="s">
        <v>1389</v>
      </c>
      <c r="J984" s="585"/>
      <c r="K984" s="585"/>
      <c r="T984" s="1"/>
      <c r="U984" s="1"/>
      <c r="V984" s="1"/>
      <c r="W984" s="1"/>
      <c r="X984" s="1"/>
    </row>
    <row r="985" spans="5:24">
      <c r="E985" s="2"/>
      <c r="G985" s="5" t="s">
        <v>414</v>
      </c>
      <c r="H985" s="5" t="s">
        <v>1390</v>
      </c>
      <c r="J985" s="585"/>
      <c r="K985" s="585"/>
      <c r="T985" s="1"/>
      <c r="U985" s="1"/>
      <c r="V985" s="1"/>
      <c r="W985" s="1"/>
      <c r="X985" s="1"/>
    </row>
    <row r="986" spans="5:24">
      <c r="E986" s="2"/>
      <c r="G986" s="5" t="s">
        <v>414</v>
      </c>
      <c r="H986" s="5" t="s">
        <v>1391</v>
      </c>
      <c r="J986" s="585"/>
      <c r="K986" s="585"/>
      <c r="T986" s="1"/>
      <c r="U986" s="1"/>
      <c r="V986" s="1"/>
      <c r="W986" s="1"/>
      <c r="X986" s="1"/>
    </row>
    <row r="987" spans="5:24">
      <c r="E987" s="2"/>
      <c r="G987" s="5" t="s">
        <v>414</v>
      </c>
      <c r="H987" s="5" t="s">
        <v>574</v>
      </c>
      <c r="J987" s="585"/>
      <c r="K987" s="585"/>
      <c r="T987" s="1"/>
      <c r="U987" s="1"/>
      <c r="V987" s="1"/>
      <c r="W987" s="1"/>
      <c r="X987" s="1"/>
    </row>
    <row r="988" spans="5:24">
      <c r="E988" s="2"/>
      <c r="G988" s="5" t="s">
        <v>414</v>
      </c>
      <c r="H988" s="5" t="s">
        <v>1392</v>
      </c>
      <c r="J988" s="585"/>
      <c r="K988" s="585"/>
      <c r="T988" s="1"/>
      <c r="U988" s="1"/>
      <c r="V988" s="1"/>
      <c r="W988" s="1"/>
      <c r="X988" s="1"/>
    </row>
    <row r="989" spans="5:24">
      <c r="E989" s="2"/>
      <c r="G989" s="5" t="s">
        <v>414</v>
      </c>
      <c r="H989" s="5" t="s">
        <v>1393</v>
      </c>
      <c r="J989" s="585"/>
      <c r="K989" s="585"/>
      <c r="T989" s="1"/>
      <c r="U989" s="1"/>
      <c r="V989" s="1"/>
      <c r="W989" s="1"/>
      <c r="X989" s="1"/>
    </row>
    <row r="990" spans="5:24">
      <c r="E990" s="2"/>
      <c r="G990" s="5" t="s">
        <v>414</v>
      </c>
      <c r="H990" s="5" t="s">
        <v>1394</v>
      </c>
      <c r="J990" s="585"/>
      <c r="K990" s="585"/>
      <c r="T990" s="1"/>
      <c r="U990" s="1"/>
      <c r="V990" s="1"/>
      <c r="W990" s="1"/>
      <c r="X990" s="1"/>
    </row>
    <row r="991" spans="5:24">
      <c r="E991" s="2"/>
      <c r="G991" s="5" t="s">
        <v>414</v>
      </c>
      <c r="H991" s="5" t="s">
        <v>1395</v>
      </c>
      <c r="J991" s="585"/>
      <c r="K991" s="585"/>
      <c r="T991" s="1"/>
      <c r="U991" s="1"/>
      <c r="V991" s="1"/>
      <c r="W991" s="1"/>
      <c r="X991" s="1"/>
    </row>
    <row r="992" spans="5:24">
      <c r="E992" s="2"/>
      <c r="G992" s="5" t="s">
        <v>414</v>
      </c>
      <c r="H992" s="5" t="s">
        <v>459</v>
      </c>
      <c r="J992" s="585"/>
      <c r="K992" s="585"/>
      <c r="T992" s="1"/>
      <c r="U992" s="1"/>
      <c r="V992" s="1"/>
      <c r="W992" s="1"/>
      <c r="X992" s="1"/>
    </row>
    <row r="993" spans="5:24">
      <c r="E993" s="2"/>
      <c r="G993" s="5" t="s">
        <v>416</v>
      </c>
      <c r="H993" s="5" t="s">
        <v>1396</v>
      </c>
      <c r="J993" s="585"/>
      <c r="K993" s="585"/>
      <c r="T993" s="1"/>
      <c r="U993" s="1"/>
      <c r="V993" s="1"/>
      <c r="W993" s="1"/>
      <c r="X993" s="1"/>
    </row>
    <row r="994" spans="5:24">
      <c r="E994" s="2"/>
      <c r="G994" s="5" t="s">
        <v>416</v>
      </c>
      <c r="H994" s="5" t="s">
        <v>1397</v>
      </c>
      <c r="J994" s="585"/>
      <c r="K994" s="585"/>
      <c r="T994" s="1"/>
      <c r="U994" s="1"/>
      <c r="V994" s="1"/>
      <c r="W994" s="1"/>
      <c r="X994" s="1"/>
    </row>
    <row r="995" spans="5:24">
      <c r="E995" s="2"/>
      <c r="G995" s="5" t="s">
        <v>416</v>
      </c>
      <c r="H995" s="5" t="s">
        <v>1398</v>
      </c>
      <c r="J995" s="585"/>
      <c r="K995" s="585"/>
      <c r="T995" s="1"/>
      <c r="U995" s="1"/>
      <c r="V995" s="1"/>
      <c r="W995" s="1"/>
      <c r="X995" s="1"/>
    </row>
    <row r="996" spans="5:24">
      <c r="E996" s="2"/>
      <c r="G996" s="5" t="s">
        <v>416</v>
      </c>
      <c r="H996" s="5" t="s">
        <v>1399</v>
      </c>
      <c r="J996" s="585"/>
      <c r="K996" s="585"/>
      <c r="T996" s="1"/>
      <c r="U996" s="1"/>
      <c r="V996" s="1"/>
      <c r="W996" s="1"/>
      <c r="X996" s="1"/>
    </row>
    <row r="997" spans="5:24">
      <c r="E997" s="2"/>
      <c r="G997" s="5" t="s">
        <v>416</v>
      </c>
      <c r="H997" s="5" t="s">
        <v>1400</v>
      </c>
      <c r="J997" s="585"/>
      <c r="K997" s="585"/>
      <c r="T997" s="1"/>
      <c r="U997" s="1"/>
      <c r="V997" s="1"/>
      <c r="W997" s="1"/>
      <c r="X997" s="1"/>
    </row>
    <row r="998" spans="5:24">
      <c r="E998" s="2"/>
      <c r="G998" s="5" t="s">
        <v>416</v>
      </c>
      <c r="H998" s="5" t="s">
        <v>1401</v>
      </c>
      <c r="J998" s="585"/>
      <c r="K998" s="585"/>
      <c r="T998" s="1"/>
      <c r="U998" s="1"/>
      <c r="V998" s="1"/>
      <c r="W998" s="1"/>
      <c r="X998" s="1"/>
    </row>
    <row r="999" spans="5:24">
      <c r="E999" s="2"/>
      <c r="G999" s="5" t="s">
        <v>416</v>
      </c>
      <c r="H999" s="5" t="s">
        <v>1402</v>
      </c>
      <c r="J999" s="585"/>
      <c r="K999" s="585"/>
      <c r="T999" s="1"/>
      <c r="U999" s="1"/>
      <c r="V999" s="1"/>
      <c r="W999" s="1"/>
      <c r="X999" s="1"/>
    </row>
    <row r="1000" spans="5:24">
      <c r="E1000" s="2"/>
      <c r="G1000" s="5" t="s">
        <v>416</v>
      </c>
      <c r="H1000" s="5" t="s">
        <v>1403</v>
      </c>
      <c r="J1000" s="585"/>
      <c r="K1000" s="585"/>
      <c r="T1000" s="1"/>
      <c r="U1000" s="1"/>
      <c r="V1000" s="1"/>
      <c r="W1000" s="1"/>
      <c r="X1000" s="1"/>
    </row>
    <row r="1001" spans="5:24">
      <c r="E1001" s="2"/>
      <c r="G1001" s="5" t="s">
        <v>416</v>
      </c>
      <c r="H1001" s="5" t="s">
        <v>1404</v>
      </c>
      <c r="J1001" s="585"/>
      <c r="K1001" s="585"/>
      <c r="T1001" s="1"/>
      <c r="U1001" s="1"/>
      <c r="V1001" s="1"/>
      <c r="W1001" s="1"/>
      <c r="X1001" s="1"/>
    </row>
    <row r="1002" spans="5:24">
      <c r="E1002" s="2"/>
      <c r="G1002" s="5" t="s">
        <v>416</v>
      </c>
      <c r="H1002" s="5" t="s">
        <v>1405</v>
      </c>
      <c r="J1002" s="585"/>
      <c r="K1002" s="585"/>
      <c r="T1002" s="1"/>
      <c r="U1002" s="1"/>
      <c r="V1002" s="1"/>
      <c r="W1002" s="1"/>
      <c r="X1002" s="1"/>
    </row>
    <row r="1003" spans="5:24">
      <c r="E1003" s="2"/>
      <c r="G1003" s="5" t="s">
        <v>416</v>
      </c>
      <c r="H1003" s="5" t="s">
        <v>1406</v>
      </c>
      <c r="J1003" s="585"/>
      <c r="K1003" s="585"/>
      <c r="T1003" s="1"/>
      <c r="U1003" s="1"/>
      <c r="V1003" s="1"/>
      <c r="W1003" s="1"/>
      <c r="X1003" s="1"/>
    </row>
    <row r="1004" spans="5:24">
      <c r="E1004" s="2"/>
      <c r="G1004" s="5" t="s">
        <v>416</v>
      </c>
      <c r="H1004" s="5" t="s">
        <v>1407</v>
      </c>
      <c r="J1004" s="585"/>
      <c r="K1004" s="585"/>
      <c r="T1004" s="1"/>
      <c r="U1004" s="1"/>
      <c r="V1004" s="1"/>
      <c r="W1004" s="1"/>
      <c r="X1004" s="1"/>
    </row>
    <row r="1005" spans="5:24">
      <c r="E1005" s="2"/>
      <c r="G1005" s="5" t="s">
        <v>416</v>
      </c>
      <c r="H1005" s="5" t="s">
        <v>1408</v>
      </c>
      <c r="J1005" s="585"/>
      <c r="K1005" s="585"/>
      <c r="T1005" s="1"/>
      <c r="U1005" s="1"/>
      <c r="V1005" s="1"/>
      <c r="W1005" s="1"/>
      <c r="X1005" s="1"/>
    </row>
    <row r="1006" spans="5:24">
      <c r="E1006" s="2"/>
      <c r="G1006" s="5" t="s">
        <v>416</v>
      </c>
      <c r="H1006" s="5" t="s">
        <v>1409</v>
      </c>
      <c r="J1006" s="585"/>
      <c r="K1006" s="585"/>
      <c r="T1006" s="1"/>
      <c r="U1006" s="1"/>
      <c r="V1006" s="1"/>
      <c r="W1006" s="1"/>
      <c r="X1006" s="1"/>
    </row>
    <row r="1007" spans="5:24">
      <c r="E1007" s="2"/>
      <c r="G1007" s="5" t="s">
        <v>416</v>
      </c>
      <c r="H1007" s="5" t="s">
        <v>1410</v>
      </c>
      <c r="J1007" s="585"/>
      <c r="K1007" s="585"/>
      <c r="T1007" s="1"/>
      <c r="U1007" s="1"/>
      <c r="V1007" s="1"/>
      <c r="W1007" s="1"/>
      <c r="X1007" s="1"/>
    </row>
    <row r="1008" spans="5:24">
      <c r="E1008" s="2"/>
      <c r="G1008" s="5" t="s">
        <v>416</v>
      </c>
      <c r="H1008" s="5" t="s">
        <v>1411</v>
      </c>
      <c r="J1008" s="585"/>
      <c r="K1008" s="585"/>
      <c r="T1008" s="1"/>
      <c r="U1008" s="1"/>
      <c r="V1008" s="1"/>
      <c r="W1008" s="1"/>
      <c r="X1008" s="1"/>
    </row>
    <row r="1009" spans="5:24">
      <c r="E1009" s="2"/>
      <c r="G1009" s="5" t="s">
        <v>416</v>
      </c>
      <c r="H1009" s="5" t="s">
        <v>1412</v>
      </c>
      <c r="J1009" s="585"/>
      <c r="K1009" s="585"/>
      <c r="T1009" s="1"/>
      <c r="U1009" s="1"/>
      <c r="V1009" s="1"/>
      <c r="W1009" s="1"/>
      <c r="X1009" s="1"/>
    </row>
    <row r="1010" spans="5:24">
      <c r="E1010" s="2"/>
      <c r="G1010" s="5" t="s">
        <v>416</v>
      </c>
      <c r="H1010" s="5" t="s">
        <v>1413</v>
      </c>
      <c r="J1010" s="585"/>
      <c r="K1010" s="585"/>
      <c r="T1010" s="1"/>
      <c r="U1010" s="1"/>
      <c r="V1010" s="1"/>
      <c r="W1010" s="1"/>
      <c r="X1010" s="1"/>
    </row>
    <row r="1011" spans="5:24">
      <c r="E1011" s="2"/>
      <c r="G1011" s="5" t="s">
        <v>416</v>
      </c>
      <c r="H1011" s="5" t="s">
        <v>1414</v>
      </c>
      <c r="J1011" s="585"/>
      <c r="K1011" s="585"/>
      <c r="T1011" s="1"/>
      <c r="U1011" s="1"/>
      <c r="V1011" s="1"/>
      <c r="W1011" s="1"/>
      <c r="X1011" s="1"/>
    </row>
    <row r="1012" spans="5:24">
      <c r="E1012" s="2"/>
      <c r="G1012" s="5" t="s">
        <v>416</v>
      </c>
      <c r="H1012" s="5" t="s">
        <v>1415</v>
      </c>
      <c r="J1012" s="585"/>
      <c r="K1012" s="585"/>
      <c r="T1012" s="1"/>
      <c r="U1012" s="1"/>
      <c r="V1012" s="1"/>
      <c r="W1012" s="1"/>
      <c r="X1012" s="1"/>
    </row>
    <row r="1013" spans="5:24">
      <c r="E1013" s="2"/>
      <c r="G1013" s="5" t="s">
        <v>416</v>
      </c>
      <c r="H1013" s="5" t="s">
        <v>1416</v>
      </c>
      <c r="J1013" s="585"/>
      <c r="K1013" s="585"/>
      <c r="T1013" s="1"/>
      <c r="U1013" s="1"/>
      <c r="V1013" s="1"/>
      <c r="W1013" s="1"/>
      <c r="X1013" s="1"/>
    </row>
    <row r="1014" spans="5:24">
      <c r="E1014" s="2"/>
      <c r="G1014" s="5" t="s">
        <v>416</v>
      </c>
      <c r="H1014" s="5" t="s">
        <v>1417</v>
      </c>
      <c r="J1014" s="585"/>
      <c r="K1014" s="585"/>
      <c r="T1014" s="1"/>
      <c r="U1014" s="1"/>
      <c r="V1014" s="1"/>
      <c r="W1014" s="1"/>
      <c r="X1014" s="1"/>
    </row>
    <row r="1015" spans="5:24">
      <c r="E1015" s="2"/>
      <c r="G1015" s="5" t="s">
        <v>416</v>
      </c>
      <c r="H1015" s="5" t="s">
        <v>1418</v>
      </c>
      <c r="J1015" s="585"/>
      <c r="K1015" s="585"/>
      <c r="T1015" s="1"/>
      <c r="U1015" s="1"/>
      <c r="V1015" s="1"/>
      <c r="W1015" s="1"/>
      <c r="X1015" s="1"/>
    </row>
    <row r="1016" spans="5:24">
      <c r="E1016" s="2"/>
      <c r="G1016" s="5" t="s">
        <v>416</v>
      </c>
      <c r="H1016" s="5" t="s">
        <v>1419</v>
      </c>
      <c r="J1016" s="585"/>
      <c r="K1016" s="585"/>
      <c r="T1016" s="1"/>
      <c r="U1016" s="1"/>
      <c r="V1016" s="1"/>
      <c r="W1016" s="1"/>
      <c r="X1016" s="1"/>
    </row>
    <row r="1017" spans="5:24">
      <c r="E1017" s="2"/>
      <c r="G1017" s="5" t="s">
        <v>416</v>
      </c>
      <c r="H1017" s="5" t="s">
        <v>1420</v>
      </c>
      <c r="J1017" s="585"/>
      <c r="K1017" s="585"/>
      <c r="T1017" s="1"/>
      <c r="U1017" s="1"/>
      <c r="V1017" s="1"/>
      <c r="W1017" s="1"/>
      <c r="X1017" s="1"/>
    </row>
    <row r="1018" spans="5:24">
      <c r="E1018" s="2"/>
      <c r="G1018" s="5" t="s">
        <v>416</v>
      </c>
      <c r="H1018" s="5" t="s">
        <v>1421</v>
      </c>
      <c r="J1018" s="585"/>
      <c r="K1018" s="585"/>
      <c r="T1018" s="1"/>
      <c r="U1018" s="1"/>
      <c r="V1018" s="1"/>
      <c r="W1018" s="1"/>
      <c r="X1018" s="1"/>
    </row>
    <row r="1019" spans="5:24">
      <c r="E1019" s="2"/>
      <c r="G1019" s="5" t="s">
        <v>416</v>
      </c>
      <c r="H1019" s="5" t="s">
        <v>1422</v>
      </c>
      <c r="J1019" s="585"/>
      <c r="K1019" s="585"/>
      <c r="T1019" s="1"/>
      <c r="U1019" s="1"/>
      <c r="V1019" s="1"/>
      <c r="W1019" s="1"/>
      <c r="X1019" s="1"/>
    </row>
    <row r="1020" spans="5:24">
      <c r="E1020" s="2"/>
      <c r="G1020" s="5" t="s">
        <v>416</v>
      </c>
      <c r="H1020" s="5" t="s">
        <v>1423</v>
      </c>
      <c r="J1020" s="585"/>
      <c r="K1020" s="585"/>
      <c r="T1020" s="1"/>
      <c r="U1020" s="1"/>
      <c r="V1020" s="1"/>
      <c r="W1020" s="1"/>
      <c r="X1020" s="1"/>
    </row>
    <row r="1021" spans="5:24">
      <c r="E1021" s="2"/>
      <c r="G1021" s="5" t="s">
        <v>416</v>
      </c>
      <c r="H1021" s="5" t="s">
        <v>1424</v>
      </c>
      <c r="J1021" s="585"/>
      <c r="K1021" s="585"/>
      <c r="T1021" s="1"/>
      <c r="U1021" s="1"/>
      <c r="V1021" s="1"/>
      <c r="W1021" s="1"/>
      <c r="X1021" s="1"/>
    </row>
    <row r="1022" spans="5:24">
      <c r="E1022" s="2"/>
      <c r="G1022" s="5" t="s">
        <v>416</v>
      </c>
      <c r="H1022" s="5" t="s">
        <v>1425</v>
      </c>
      <c r="J1022" s="585"/>
      <c r="K1022" s="585"/>
      <c r="T1022" s="1"/>
      <c r="U1022" s="1"/>
      <c r="V1022" s="1"/>
      <c r="W1022" s="1"/>
      <c r="X1022" s="1"/>
    </row>
    <row r="1023" spans="5:24">
      <c r="E1023" s="2"/>
      <c r="G1023" s="5" t="s">
        <v>416</v>
      </c>
      <c r="H1023" s="5" t="s">
        <v>1426</v>
      </c>
      <c r="J1023" s="585"/>
      <c r="K1023" s="585"/>
      <c r="T1023" s="1"/>
      <c r="U1023" s="1"/>
      <c r="V1023" s="1"/>
      <c r="W1023" s="1"/>
      <c r="X1023" s="1"/>
    </row>
    <row r="1024" spans="5:24">
      <c r="E1024" s="2"/>
      <c r="G1024" s="5" t="s">
        <v>416</v>
      </c>
      <c r="H1024" s="5" t="s">
        <v>1427</v>
      </c>
      <c r="J1024" s="585"/>
      <c r="K1024" s="585"/>
      <c r="T1024" s="1"/>
      <c r="U1024" s="1"/>
      <c r="V1024" s="1"/>
      <c r="W1024" s="1"/>
      <c r="X1024" s="1"/>
    </row>
    <row r="1025" spans="5:24">
      <c r="E1025" s="2"/>
      <c r="G1025" s="5" t="s">
        <v>416</v>
      </c>
      <c r="H1025" s="5" t="s">
        <v>1428</v>
      </c>
      <c r="J1025" s="585"/>
      <c r="K1025" s="585"/>
      <c r="T1025" s="1"/>
      <c r="U1025" s="1"/>
      <c r="V1025" s="1"/>
      <c r="W1025" s="1"/>
      <c r="X1025" s="1"/>
    </row>
    <row r="1026" spans="5:24">
      <c r="E1026" s="2"/>
      <c r="G1026" s="5" t="s">
        <v>416</v>
      </c>
      <c r="H1026" s="5" t="s">
        <v>1429</v>
      </c>
      <c r="J1026" s="585"/>
      <c r="K1026" s="585"/>
      <c r="T1026" s="1"/>
      <c r="U1026" s="1"/>
      <c r="V1026" s="1"/>
      <c r="W1026" s="1"/>
      <c r="X1026" s="1"/>
    </row>
    <row r="1027" spans="5:24">
      <c r="E1027" s="2"/>
      <c r="G1027" s="5" t="s">
        <v>416</v>
      </c>
      <c r="H1027" s="5" t="s">
        <v>1430</v>
      </c>
      <c r="J1027" s="585"/>
      <c r="K1027" s="585"/>
      <c r="T1027" s="1"/>
      <c r="U1027" s="1"/>
      <c r="V1027" s="1"/>
      <c r="W1027" s="1"/>
      <c r="X1027" s="1"/>
    </row>
    <row r="1028" spans="5:24">
      <c r="E1028" s="2"/>
      <c r="G1028" s="5" t="s">
        <v>416</v>
      </c>
      <c r="H1028" s="5" t="s">
        <v>1431</v>
      </c>
      <c r="J1028" s="585"/>
      <c r="K1028" s="585"/>
      <c r="T1028" s="1"/>
      <c r="U1028" s="1"/>
      <c r="V1028" s="1"/>
      <c r="W1028" s="1"/>
      <c r="X1028" s="1"/>
    </row>
    <row r="1029" spans="5:24">
      <c r="E1029" s="2"/>
      <c r="G1029" s="5" t="s">
        <v>416</v>
      </c>
      <c r="H1029" s="5" t="s">
        <v>1432</v>
      </c>
      <c r="J1029" s="585"/>
      <c r="K1029" s="585"/>
      <c r="T1029" s="1"/>
      <c r="U1029" s="1"/>
      <c r="V1029" s="1"/>
      <c r="W1029" s="1"/>
      <c r="X1029" s="1"/>
    </row>
    <row r="1030" spans="5:24">
      <c r="E1030" s="2"/>
      <c r="G1030" s="5" t="s">
        <v>416</v>
      </c>
      <c r="H1030" s="5" t="s">
        <v>1433</v>
      </c>
      <c r="J1030" s="585"/>
      <c r="K1030" s="585"/>
      <c r="T1030" s="1"/>
      <c r="U1030" s="1"/>
      <c r="V1030" s="1"/>
      <c r="W1030" s="1"/>
      <c r="X1030" s="1"/>
    </row>
    <row r="1031" spans="5:24">
      <c r="E1031" s="2"/>
      <c r="G1031" s="5" t="s">
        <v>416</v>
      </c>
      <c r="H1031" s="5" t="s">
        <v>1434</v>
      </c>
      <c r="J1031" s="585"/>
      <c r="K1031" s="585"/>
      <c r="T1031" s="1"/>
      <c r="U1031" s="1"/>
      <c r="V1031" s="1"/>
      <c r="W1031" s="1"/>
      <c r="X1031" s="1"/>
    </row>
    <row r="1032" spans="5:24">
      <c r="E1032" s="2"/>
      <c r="G1032" s="5" t="s">
        <v>416</v>
      </c>
      <c r="H1032" s="5" t="s">
        <v>1435</v>
      </c>
      <c r="J1032" s="585"/>
      <c r="K1032" s="585"/>
      <c r="T1032" s="1"/>
      <c r="U1032" s="1"/>
      <c r="V1032" s="1"/>
      <c r="W1032" s="1"/>
      <c r="X1032" s="1"/>
    </row>
    <row r="1033" spans="5:24">
      <c r="E1033" s="2"/>
      <c r="G1033" s="5" t="s">
        <v>416</v>
      </c>
      <c r="H1033" s="5" t="s">
        <v>1436</v>
      </c>
      <c r="J1033" s="585"/>
      <c r="K1033" s="585"/>
      <c r="T1033" s="1"/>
      <c r="U1033" s="1"/>
      <c r="V1033" s="1"/>
      <c r="W1033" s="1"/>
      <c r="X1033" s="1"/>
    </row>
    <row r="1034" spans="5:24">
      <c r="E1034" s="2"/>
      <c r="G1034" s="5" t="s">
        <v>416</v>
      </c>
      <c r="H1034" s="5" t="s">
        <v>1437</v>
      </c>
      <c r="J1034" s="585"/>
      <c r="K1034" s="585"/>
      <c r="T1034" s="1"/>
      <c r="U1034" s="1"/>
      <c r="V1034" s="1"/>
      <c r="W1034" s="1"/>
      <c r="X1034" s="1"/>
    </row>
    <row r="1035" spans="5:24">
      <c r="E1035" s="2"/>
      <c r="G1035" s="5" t="s">
        <v>416</v>
      </c>
      <c r="H1035" s="5" t="s">
        <v>1438</v>
      </c>
      <c r="J1035" s="585"/>
      <c r="K1035" s="585"/>
      <c r="T1035" s="1"/>
      <c r="U1035" s="1"/>
      <c r="V1035" s="1"/>
      <c r="W1035" s="1"/>
      <c r="X1035" s="1"/>
    </row>
    <row r="1036" spans="5:24">
      <c r="E1036" s="2"/>
      <c r="G1036" s="5" t="s">
        <v>416</v>
      </c>
      <c r="H1036" s="5" t="s">
        <v>1439</v>
      </c>
      <c r="J1036" s="585"/>
      <c r="K1036" s="585"/>
      <c r="T1036" s="1"/>
      <c r="U1036" s="1"/>
      <c r="V1036" s="1"/>
      <c r="W1036" s="1"/>
      <c r="X1036" s="1"/>
    </row>
    <row r="1037" spans="5:24">
      <c r="E1037" s="2"/>
      <c r="G1037" s="5" t="s">
        <v>416</v>
      </c>
      <c r="H1037" s="5" t="s">
        <v>1440</v>
      </c>
      <c r="J1037" s="585"/>
      <c r="K1037" s="585"/>
      <c r="T1037" s="1"/>
      <c r="U1037" s="1"/>
      <c r="V1037" s="1"/>
      <c r="W1037" s="1"/>
      <c r="X1037" s="1"/>
    </row>
    <row r="1038" spans="5:24">
      <c r="E1038" s="2"/>
      <c r="G1038" s="5" t="s">
        <v>416</v>
      </c>
      <c r="H1038" s="5" t="s">
        <v>1441</v>
      </c>
      <c r="J1038" s="585"/>
      <c r="K1038" s="585"/>
      <c r="T1038" s="1"/>
      <c r="U1038" s="1"/>
      <c r="V1038" s="1"/>
      <c r="W1038" s="1"/>
      <c r="X1038" s="1"/>
    </row>
    <row r="1039" spans="5:24">
      <c r="E1039" s="2"/>
      <c r="G1039" s="5" t="s">
        <v>416</v>
      </c>
      <c r="H1039" s="5" t="s">
        <v>1442</v>
      </c>
      <c r="J1039" s="585"/>
      <c r="K1039" s="585"/>
      <c r="T1039" s="1"/>
      <c r="U1039" s="1"/>
      <c r="V1039" s="1"/>
      <c r="W1039" s="1"/>
      <c r="X1039" s="1"/>
    </row>
    <row r="1040" spans="5:24">
      <c r="E1040" s="2"/>
      <c r="G1040" s="5" t="s">
        <v>416</v>
      </c>
      <c r="H1040" s="5" t="s">
        <v>1443</v>
      </c>
      <c r="J1040" s="585"/>
      <c r="K1040" s="585"/>
      <c r="T1040" s="1"/>
      <c r="U1040" s="1"/>
      <c r="V1040" s="1"/>
      <c r="W1040" s="1"/>
      <c r="X1040" s="1"/>
    </row>
    <row r="1041" spans="5:24">
      <c r="E1041" s="2"/>
      <c r="G1041" s="5" t="s">
        <v>416</v>
      </c>
      <c r="H1041" s="5" t="s">
        <v>1218</v>
      </c>
      <c r="J1041" s="585"/>
      <c r="K1041" s="585"/>
      <c r="T1041" s="1"/>
      <c r="U1041" s="1"/>
      <c r="V1041" s="1"/>
      <c r="W1041" s="1"/>
      <c r="X1041" s="1"/>
    </row>
    <row r="1042" spans="5:24">
      <c r="E1042" s="2"/>
      <c r="G1042" s="5" t="s">
        <v>416</v>
      </c>
      <c r="H1042" s="5" t="s">
        <v>1444</v>
      </c>
      <c r="J1042" s="585"/>
      <c r="K1042" s="585"/>
      <c r="T1042" s="1"/>
      <c r="U1042" s="1"/>
      <c r="V1042" s="1"/>
      <c r="W1042" s="1"/>
      <c r="X1042" s="1"/>
    </row>
    <row r="1043" spans="5:24">
      <c r="E1043" s="2"/>
      <c r="G1043" s="5" t="s">
        <v>416</v>
      </c>
      <c r="H1043" s="5" t="s">
        <v>1445</v>
      </c>
      <c r="J1043" s="585"/>
      <c r="K1043" s="585"/>
      <c r="T1043" s="1"/>
      <c r="U1043" s="1"/>
      <c r="V1043" s="1"/>
      <c r="W1043" s="1"/>
      <c r="X1043" s="1"/>
    </row>
    <row r="1044" spans="5:24">
      <c r="E1044" s="2"/>
      <c r="G1044" s="5" t="s">
        <v>416</v>
      </c>
      <c r="H1044" s="5" t="s">
        <v>1446</v>
      </c>
      <c r="J1044" s="585"/>
      <c r="K1044" s="585"/>
      <c r="T1044" s="1"/>
      <c r="U1044" s="1"/>
      <c r="V1044" s="1"/>
      <c r="W1044" s="1"/>
      <c r="X1044" s="1"/>
    </row>
    <row r="1045" spans="5:24">
      <c r="E1045" s="2"/>
      <c r="G1045" s="5" t="s">
        <v>416</v>
      </c>
      <c r="H1045" s="5" t="s">
        <v>1447</v>
      </c>
      <c r="J1045" s="585"/>
      <c r="K1045" s="585"/>
      <c r="T1045" s="1"/>
      <c r="U1045" s="1"/>
      <c r="V1045" s="1"/>
      <c r="W1045" s="1"/>
      <c r="X1045" s="1"/>
    </row>
    <row r="1046" spans="5:24">
      <c r="E1046" s="2"/>
      <c r="G1046" s="5" t="s">
        <v>416</v>
      </c>
      <c r="H1046" s="5" t="s">
        <v>1448</v>
      </c>
      <c r="J1046" s="585"/>
      <c r="K1046" s="585"/>
      <c r="T1046" s="1"/>
      <c r="U1046" s="1"/>
      <c r="V1046" s="1"/>
      <c r="W1046" s="1"/>
      <c r="X1046" s="1"/>
    </row>
    <row r="1047" spans="5:24">
      <c r="E1047" s="2"/>
      <c r="G1047" s="5" t="s">
        <v>418</v>
      </c>
      <c r="H1047" s="5" t="s">
        <v>1449</v>
      </c>
      <c r="J1047" s="585"/>
      <c r="K1047" s="585"/>
      <c r="T1047" s="1"/>
      <c r="U1047" s="1"/>
      <c r="V1047" s="1"/>
      <c r="W1047" s="1"/>
      <c r="X1047" s="1"/>
    </row>
    <row r="1048" spans="5:24">
      <c r="E1048" s="2"/>
      <c r="G1048" s="5" t="s">
        <v>418</v>
      </c>
      <c r="H1048" s="5" t="s">
        <v>1450</v>
      </c>
      <c r="J1048" s="585"/>
      <c r="K1048" s="585"/>
      <c r="T1048" s="1"/>
      <c r="U1048" s="1"/>
      <c r="V1048" s="1"/>
      <c r="W1048" s="1"/>
      <c r="X1048" s="1"/>
    </row>
    <row r="1049" spans="5:24">
      <c r="E1049" s="2"/>
      <c r="G1049" s="5" t="s">
        <v>418</v>
      </c>
      <c r="H1049" s="5" t="s">
        <v>1451</v>
      </c>
      <c r="J1049" s="585"/>
      <c r="K1049" s="585"/>
      <c r="T1049" s="1"/>
      <c r="U1049" s="1"/>
      <c r="V1049" s="1"/>
      <c r="W1049" s="1"/>
      <c r="X1049" s="1"/>
    </row>
    <row r="1050" spans="5:24">
      <c r="E1050" s="2"/>
      <c r="G1050" s="5" t="s">
        <v>418</v>
      </c>
      <c r="H1050" s="5" t="s">
        <v>1452</v>
      </c>
      <c r="J1050" s="585"/>
      <c r="K1050" s="585"/>
      <c r="T1050" s="1"/>
      <c r="U1050" s="1"/>
      <c r="V1050" s="1"/>
      <c r="W1050" s="1"/>
      <c r="X1050" s="1"/>
    </row>
    <row r="1051" spans="5:24">
      <c r="E1051" s="2"/>
      <c r="G1051" s="5" t="s">
        <v>418</v>
      </c>
      <c r="H1051" s="5" t="s">
        <v>1453</v>
      </c>
      <c r="J1051" s="585"/>
      <c r="K1051" s="585"/>
      <c r="T1051" s="1"/>
      <c r="U1051" s="1"/>
      <c r="V1051" s="1"/>
      <c r="W1051" s="1"/>
      <c r="X1051" s="1"/>
    </row>
    <row r="1052" spans="5:24">
      <c r="E1052" s="2"/>
      <c r="G1052" s="5" t="s">
        <v>418</v>
      </c>
      <c r="H1052" s="5" t="s">
        <v>1454</v>
      </c>
      <c r="J1052" s="585"/>
      <c r="K1052" s="585"/>
      <c r="T1052" s="1"/>
      <c r="U1052" s="1"/>
      <c r="V1052" s="1"/>
      <c r="W1052" s="1"/>
      <c r="X1052" s="1"/>
    </row>
    <row r="1053" spans="5:24">
      <c r="E1053" s="2"/>
      <c r="G1053" s="5" t="s">
        <v>418</v>
      </c>
      <c r="H1053" s="5" t="s">
        <v>1455</v>
      </c>
      <c r="J1053" s="585"/>
      <c r="K1053" s="585"/>
      <c r="T1053" s="1"/>
      <c r="U1053" s="1"/>
      <c r="V1053" s="1"/>
      <c r="W1053" s="1"/>
      <c r="X1053" s="1"/>
    </row>
    <row r="1054" spans="5:24">
      <c r="E1054" s="2"/>
      <c r="G1054" s="5" t="s">
        <v>418</v>
      </c>
      <c r="H1054" s="5" t="s">
        <v>1456</v>
      </c>
      <c r="J1054" s="585"/>
      <c r="K1054" s="585"/>
      <c r="T1054" s="1"/>
      <c r="U1054" s="1"/>
      <c r="V1054" s="1"/>
      <c r="W1054" s="1"/>
      <c r="X1054" s="1"/>
    </row>
    <row r="1055" spans="5:24">
      <c r="E1055" s="2"/>
      <c r="G1055" s="5" t="s">
        <v>418</v>
      </c>
      <c r="H1055" s="5" t="s">
        <v>1457</v>
      </c>
      <c r="J1055" s="585"/>
      <c r="K1055" s="585"/>
      <c r="T1055" s="1"/>
      <c r="U1055" s="1"/>
      <c r="V1055" s="1"/>
      <c r="W1055" s="1"/>
      <c r="X1055" s="1"/>
    </row>
    <row r="1056" spans="5:24">
      <c r="E1056" s="2"/>
      <c r="G1056" s="5" t="s">
        <v>418</v>
      </c>
      <c r="H1056" s="5" t="s">
        <v>1458</v>
      </c>
      <c r="J1056" s="585"/>
      <c r="K1056" s="585"/>
      <c r="T1056" s="1"/>
      <c r="U1056" s="1"/>
      <c r="V1056" s="1"/>
      <c r="W1056" s="1"/>
      <c r="X1056" s="1"/>
    </row>
    <row r="1057" spans="5:24">
      <c r="E1057" s="2"/>
      <c r="G1057" s="5" t="s">
        <v>418</v>
      </c>
      <c r="H1057" s="5" t="s">
        <v>1459</v>
      </c>
      <c r="J1057" s="585"/>
      <c r="K1057" s="585"/>
      <c r="T1057" s="1"/>
      <c r="U1057" s="1"/>
      <c r="V1057" s="1"/>
      <c r="W1057" s="1"/>
      <c r="X1057" s="1"/>
    </row>
    <row r="1058" spans="5:24">
      <c r="E1058" s="2"/>
      <c r="G1058" s="5" t="s">
        <v>418</v>
      </c>
      <c r="H1058" s="5" t="s">
        <v>1460</v>
      </c>
      <c r="J1058" s="585"/>
      <c r="K1058" s="585"/>
      <c r="T1058" s="1"/>
      <c r="U1058" s="1"/>
      <c r="V1058" s="1"/>
      <c r="W1058" s="1"/>
      <c r="X1058" s="1"/>
    </row>
    <row r="1059" spans="5:24">
      <c r="E1059" s="2"/>
      <c r="G1059" s="5" t="s">
        <v>418</v>
      </c>
      <c r="H1059" s="5" t="s">
        <v>1461</v>
      </c>
      <c r="J1059" s="585"/>
      <c r="K1059" s="585"/>
      <c r="T1059" s="1"/>
      <c r="U1059" s="1"/>
      <c r="V1059" s="1"/>
      <c r="W1059" s="1"/>
      <c r="X1059" s="1"/>
    </row>
    <row r="1060" spans="5:24">
      <c r="E1060" s="2"/>
      <c r="G1060" s="5" t="s">
        <v>418</v>
      </c>
      <c r="H1060" s="5" t="s">
        <v>1462</v>
      </c>
      <c r="J1060" s="585"/>
      <c r="K1060" s="585"/>
      <c r="T1060" s="1"/>
      <c r="U1060" s="1"/>
      <c r="V1060" s="1"/>
      <c r="W1060" s="1"/>
      <c r="X1060" s="1"/>
    </row>
    <row r="1061" spans="5:24">
      <c r="E1061" s="2"/>
      <c r="G1061" s="5" t="s">
        <v>418</v>
      </c>
      <c r="H1061" s="5" t="s">
        <v>1463</v>
      </c>
      <c r="J1061" s="585"/>
      <c r="K1061" s="585"/>
      <c r="T1061" s="1"/>
      <c r="U1061" s="1"/>
      <c r="V1061" s="1"/>
      <c r="W1061" s="1"/>
      <c r="X1061" s="1"/>
    </row>
    <row r="1062" spans="5:24">
      <c r="E1062" s="2"/>
      <c r="G1062" s="5" t="s">
        <v>418</v>
      </c>
      <c r="H1062" s="5" t="s">
        <v>1464</v>
      </c>
      <c r="J1062" s="585"/>
      <c r="K1062" s="585"/>
      <c r="T1062" s="1"/>
      <c r="U1062" s="1"/>
      <c r="V1062" s="1"/>
      <c r="W1062" s="1"/>
      <c r="X1062" s="1"/>
    </row>
    <row r="1063" spans="5:24">
      <c r="E1063" s="2"/>
      <c r="G1063" s="5" t="s">
        <v>418</v>
      </c>
      <c r="H1063" s="5" t="s">
        <v>1465</v>
      </c>
      <c r="J1063" s="585"/>
      <c r="K1063" s="585"/>
      <c r="T1063" s="1"/>
      <c r="U1063" s="1"/>
      <c r="V1063" s="1"/>
      <c r="W1063" s="1"/>
      <c r="X1063" s="1"/>
    </row>
    <row r="1064" spans="5:24">
      <c r="E1064" s="2"/>
      <c r="G1064" s="5" t="s">
        <v>418</v>
      </c>
      <c r="H1064" s="5" t="s">
        <v>754</v>
      </c>
      <c r="J1064" s="585"/>
      <c r="K1064" s="585"/>
      <c r="T1064" s="1"/>
      <c r="U1064" s="1"/>
      <c r="V1064" s="1"/>
      <c r="W1064" s="1"/>
      <c r="X1064" s="1"/>
    </row>
    <row r="1065" spans="5:24">
      <c r="E1065" s="2"/>
      <c r="G1065" s="5" t="s">
        <v>418</v>
      </c>
      <c r="H1065" s="5" t="s">
        <v>1466</v>
      </c>
      <c r="J1065" s="585"/>
      <c r="K1065" s="585"/>
      <c r="T1065" s="1"/>
      <c r="U1065" s="1"/>
      <c r="V1065" s="1"/>
      <c r="W1065" s="1"/>
      <c r="X1065" s="1"/>
    </row>
    <row r="1066" spans="5:24">
      <c r="E1066" s="2"/>
      <c r="G1066" s="5" t="s">
        <v>418</v>
      </c>
      <c r="H1066" s="5" t="s">
        <v>1467</v>
      </c>
      <c r="J1066" s="585"/>
      <c r="K1066" s="585"/>
      <c r="T1066" s="1"/>
      <c r="U1066" s="1"/>
      <c r="V1066" s="1"/>
      <c r="W1066" s="1"/>
      <c r="X1066" s="1"/>
    </row>
    <row r="1067" spans="5:24">
      <c r="E1067" s="2"/>
      <c r="G1067" s="5" t="s">
        <v>418</v>
      </c>
      <c r="H1067" s="5" t="s">
        <v>928</v>
      </c>
      <c r="J1067" s="585"/>
      <c r="K1067" s="585"/>
      <c r="T1067" s="1"/>
      <c r="U1067" s="1"/>
      <c r="V1067" s="1"/>
      <c r="W1067" s="1"/>
      <c r="X1067" s="1"/>
    </row>
    <row r="1068" spans="5:24">
      <c r="E1068" s="2"/>
      <c r="G1068" s="5" t="s">
        <v>418</v>
      </c>
      <c r="H1068" s="5" t="s">
        <v>1468</v>
      </c>
      <c r="J1068" s="585"/>
      <c r="K1068" s="585"/>
      <c r="T1068" s="1"/>
      <c r="U1068" s="1"/>
      <c r="V1068" s="1"/>
      <c r="W1068" s="1"/>
      <c r="X1068" s="1"/>
    </row>
    <row r="1069" spans="5:24">
      <c r="E1069" s="2"/>
      <c r="G1069" s="5" t="s">
        <v>418</v>
      </c>
      <c r="H1069" s="5" t="s">
        <v>1469</v>
      </c>
      <c r="J1069" s="585"/>
      <c r="K1069" s="585"/>
      <c r="T1069" s="1"/>
      <c r="U1069" s="1"/>
      <c r="V1069" s="1"/>
      <c r="W1069" s="1"/>
      <c r="X1069" s="1"/>
    </row>
    <row r="1070" spans="5:24">
      <c r="E1070" s="2"/>
      <c r="G1070" s="5" t="s">
        <v>418</v>
      </c>
      <c r="H1070" s="5" t="s">
        <v>1470</v>
      </c>
      <c r="J1070" s="585"/>
      <c r="K1070" s="585"/>
      <c r="T1070" s="1"/>
      <c r="U1070" s="1"/>
      <c r="V1070" s="1"/>
      <c r="W1070" s="1"/>
      <c r="X1070" s="1"/>
    </row>
    <row r="1071" spans="5:24">
      <c r="E1071" s="2"/>
      <c r="G1071" s="5" t="s">
        <v>418</v>
      </c>
      <c r="H1071" s="5" t="s">
        <v>1471</v>
      </c>
      <c r="J1071" s="585"/>
      <c r="K1071" s="585"/>
      <c r="T1071" s="1"/>
      <c r="U1071" s="1"/>
      <c r="V1071" s="1"/>
      <c r="W1071" s="1"/>
      <c r="X1071" s="1"/>
    </row>
    <row r="1072" spans="5:24">
      <c r="E1072" s="2"/>
      <c r="G1072" s="5" t="s">
        <v>418</v>
      </c>
      <c r="H1072" s="5" t="s">
        <v>1472</v>
      </c>
      <c r="J1072" s="585"/>
      <c r="K1072" s="585"/>
      <c r="T1072" s="1"/>
      <c r="U1072" s="1"/>
      <c r="V1072" s="1"/>
      <c r="W1072" s="1"/>
      <c r="X1072" s="1"/>
    </row>
    <row r="1073" spans="5:24">
      <c r="E1073" s="2"/>
      <c r="G1073" s="5" t="s">
        <v>418</v>
      </c>
      <c r="H1073" s="5" t="s">
        <v>1473</v>
      </c>
      <c r="J1073" s="585"/>
      <c r="K1073" s="585"/>
      <c r="T1073" s="1"/>
      <c r="U1073" s="1"/>
      <c r="V1073" s="1"/>
      <c r="W1073" s="1"/>
      <c r="X1073" s="1"/>
    </row>
    <row r="1074" spans="5:24">
      <c r="E1074" s="2"/>
      <c r="G1074" s="5" t="s">
        <v>418</v>
      </c>
      <c r="H1074" s="5" t="s">
        <v>1474</v>
      </c>
      <c r="J1074" s="585"/>
      <c r="K1074" s="585"/>
      <c r="T1074" s="1"/>
      <c r="U1074" s="1"/>
      <c r="V1074" s="1"/>
      <c r="W1074" s="1"/>
      <c r="X1074" s="1"/>
    </row>
    <row r="1075" spans="5:24">
      <c r="E1075" s="2"/>
      <c r="G1075" s="5" t="s">
        <v>418</v>
      </c>
      <c r="H1075" s="5" t="s">
        <v>1475</v>
      </c>
      <c r="J1075" s="585"/>
      <c r="K1075" s="585"/>
      <c r="T1075" s="1"/>
      <c r="U1075" s="1"/>
      <c r="V1075" s="1"/>
      <c r="W1075" s="1"/>
      <c r="X1075" s="1"/>
    </row>
    <row r="1076" spans="5:24">
      <c r="E1076" s="2"/>
      <c r="G1076" s="5" t="s">
        <v>420</v>
      </c>
      <c r="H1076" s="5" t="s">
        <v>1476</v>
      </c>
      <c r="J1076" s="585"/>
      <c r="K1076" s="585"/>
      <c r="T1076" s="1"/>
      <c r="U1076" s="1"/>
      <c r="V1076" s="1"/>
      <c r="W1076" s="1"/>
      <c r="X1076" s="1"/>
    </row>
    <row r="1077" spans="5:24">
      <c r="E1077" s="2"/>
      <c r="G1077" s="5" t="s">
        <v>420</v>
      </c>
      <c r="H1077" s="5" t="s">
        <v>1477</v>
      </c>
      <c r="J1077" s="585"/>
      <c r="K1077" s="585"/>
      <c r="T1077" s="1"/>
      <c r="U1077" s="1"/>
      <c r="V1077" s="1"/>
      <c r="W1077" s="1"/>
      <c r="X1077" s="1"/>
    </row>
    <row r="1078" spans="5:24">
      <c r="E1078" s="2"/>
      <c r="G1078" s="5" t="s">
        <v>420</v>
      </c>
      <c r="H1078" s="5" t="s">
        <v>1478</v>
      </c>
      <c r="J1078" s="585"/>
      <c r="K1078" s="585"/>
      <c r="T1078" s="1"/>
      <c r="U1078" s="1"/>
      <c r="V1078" s="1"/>
      <c r="W1078" s="1"/>
      <c r="X1078" s="1"/>
    </row>
    <row r="1079" spans="5:24">
      <c r="E1079" s="2"/>
      <c r="G1079" s="5" t="s">
        <v>420</v>
      </c>
      <c r="H1079" s="5" t="s">
        <v>1479</v>
      </c>
      <c r="J1079" s="585"/>
      <c r="K1079" s="585"/>
      <c r="T1079" s="1"/>
      <c r="U1079" s="1"/>
      <c r="V1079" s="1"/>
      <c r="W1079" s="1"/>
      <c r="X1079" s="1"/>
    </row>
    <row r="1080" spans="5:24">
      <c r="E1080" s="2"/>
      <c r="G1080" s="5" t="s">
        <v>420</v>
      </c>
      <c r="H1080" s="5" t="s">
        <v>1480</v>
      </c>
      <c r="J1080" s="585"/>
      <c r="K1080" s="585"/>
      <c r="T1080" s="1"/>
      <c r="U1080" s="1"/>
      <c r="V1080" s="1"/>
      <c r="W1080" s="1"/>
      <c r="X1080" s="1"/>
    </row>
    <row r="1081" spans="5:24">
      <c r="E1081" s="2"/>
      <c r="G1081" s="5" t="s">
        <v>420</v>
      </c>
      <c r="H1081" s="5" t="s">
        <v>1481</v>
      </c>
      <c r="J1081" s="585"/>
      <c r="K1081" s="585"/>
      <c r="T1081" s="1"/>
      <c r="U1081" s="1"/>
      <c r="V1081" s="1"/>
      <c r="W1081" s="1"/>
      <c r="X1081" s="1"/>
    </row>
    <row r="1082" spans="5:24">
      <c r="E1082" s="2"/>
      <c r="G1082" s="5" t="s">
        <v>420</v>
      </c>
      <c r="H1082" s="5" t="s">
        <v>1482</v>
      </c>
      <c r="J1082" s="585"/>
      <c r="K1082" s="585"/>
      <c r="T1082" s="1"/>
      <c r="U1082" s="1"/>
      <c r="V1082" s="1"/>
      <c r="W1082" s="1"/>
      <c r="X1082" s="1"/>
    </row>
    <row r="1083" spans="5:24">
      <c r="E1083" s="2"/>
      <c r="G1083" s="5" t="s">
        <v>420</v>
      </c>
      <c r="H1083" s="5" t="s">
        <v>1483</v>
      </c>
      <c r="J1083" s="585"/>
      <c r="K1083" s="585"/>
      <c r="T1083" s="1"/>
      <c r="U1083" s="1"/>
      <c r="V1083" s="1"/>
      <c r="W1083" s="1"/>
      <c r="X1083" s="1"/>
    </row>
    <row r="1084" spans="5:24">
      <c r="E1084" s="2"/>
      <c r="G1084" s="5" t="s">
        <v>420</v>
      </c>
      <c r="H1084" s="5" t="s">
        <v>1484</v>
      </c>
      <c r="J1084" s="585"/>
      <c r="K1084" s="585"/>
      <c r="T1084" s="1"/>
      <c r="U1084" s="1"/>
      <c r="V1084" s="1"/>
      <c r="W1084" s="1"/>
      <c r="X1084" s="1"/>
    </row>
    <row r="1085" spans="5:24">
      <c r="E1085" s="2"/>
      <c r="G1085" s="5" t="s">
        <v>420</v>
      </c>
      <c r="H1085" s="5" t="s">
        <v>1485</v>
      </c>
      <c r="J1085" s="585"/>
      <c r="K1085" s="585"/>
      <c r="T1085" s="1"/>
      <c r="U1085" s="1"/>
      <c r="V1085" s="1"/>
      <c r="W1085" s="1"/>
      <c r="X1085" s="1"/>
    </row>
    <row r="1086" spans="5:24">
      <c r="E1086" s="2"/>
      <c r="G1086" s="5" t="s">
        <v>420</v>
      </c>
      <c r="H1086" s="5" t="s">
        <v>1486</v>
      </c>
      <c r="J1086" s="585"/>
      <c r="K1086" s="585"/>
      <c r="T1086" s="1"/>
      <c r="U1086" s="1"/>
      <c r="V1086" s="1"/>
      <c r="W1086" s="1"/>
      <c r="X1086" s="1"/>
    </row>
    <row r="1087" spans="5:24">
      <c r="E1087" s="2"/>
      <c r="G1087" s="5" t="s">
        <v>420</v>
      </c>
      <c r="H1087" s="5" t="s">
        <v>1487</v>
      </c>
      <c r="J1087" s="585"/>
      <c r="K1087" s="585"/>
      <c r="T1087" s="1"/>
      <c r="U1087" s="1"/>
      <c r="V1087" s="1"/>
      <c r="W1087" s="1"/>
      <c r="X1087" s="1"/>
    </row>
    <row r="1088" spans="5:24">
      <c r="E1088" s="2"/>
      <c r="G1088" s="5" t="s">
        <v>420</v>
      </c>
      <c r="H1088" s="5" t="s">
        <v>1488</v>
      </c>
      <c r="J1088" s="585"/>
      <c r="K1088" s="585"/>
      <c r="T1088" s="1"/>
      <c r="U1088" s="1"/>
      <c r="V1088" s="1"/>
      <c r="W1088" s="1"/>
      <c r="X1088" s="1"/>
    </row>
    <row r="1089" spans="5:24">
      <c r="E1089" s="2"/>
      <c r="G1089" s="5" t="s">
        <v>420</v>
      </c>
      <c r="H1089" s="5" t="s">
        <v>1489</v>
      </c>
      <c r="J1089" s="585"/>
      <c r="K1089" s="585"/>
      <c r="T1089" s="1"/>
      <c r="U1089" s="1"/>
      <c r="V1089" s="1"/>
      <c r="W1089" s="1"/>
      <c r="X1089" s="1"/>
    </row>
    <row r="1090" spans="5:24">
      <c r="E1090" s="2"/>
      <c r="G1090" s="5" t="s">
        <v>420</v>
      </c>
      <c r="H1090" s="5" t="s">
        <v>1490</v>
      </c>
      <c r="J1090" s="585"/>
      <c r="K1090" s="585"/>
      <c r="T1090" s="1"/>
      <c r="U1090" s="1"/>
      <c r="V1090" s="1"/>
      <c r="W1090" s="1"/>
      <c r="X1090" s="1"/>
    </row>
    <row r="1091" spans="5:24">
      <c r="E1091" s="2"/>
      <c r="G1091" s="5" t="s">
        <v>420</v>
      </c>
      <c r="H1091" s="5" t="s">
        <v>1491</v>
      </c>
      <c r="J1091" s="585"/>
      <c r="K1091" s="585"/>
      <c r="T1091" s="1"/>
      <c r="U1091" s="1"/>
      <c r="V1091" s="1"/>
      <c r="W1091" s="1"/>
      <c r="X1091" s="1"/>
    </row>
    <row r="1092" spans="5:24">
      <c r="E1092" s="2"/>
      <c r="G1092" s="5" t="s">
        <v>420</v>
      </c>
      <c r="H1092" s="5" t="s">
        <v>1492</v>
      </c>
      <c r="J1092" s="585"/>
      <c r="K1092" s="585"/>
      <c r="T1092" s="1"/>
      <c r="U1092" s="1"/>
      <c r="V1092" s="1"/>
      <c r="W1092" s="1"/>
      <c r="X1092" s="1"/>
    </row>
    <row r="1093" spans="5:24">
      <c r="E1093" s="2"/>
      <c r="G1093" s="5" t="s">
        <v>420</v>
      </c>
      <c r="H1093" s="5" t="s">
        <v>1493</v>
      </c>
      <c r="J1093" s="585"/>
      <c r="K1093" s="585"/>
      <c r="T1093" s="1"/>
      <c r="U1093" s="1"/>
      <c r="V1093" s="1"/>
      <c r="W1093" s="1"/>
      <c r="X1093" s="1"/>
    </row>
    <row r="1094" spans="5:24">
      <c r="E1094" s="2"/>
      <c r="G1094" s="5" t="s">
        <v>420</v>
      </c>
      <c r="H1094" s="5" t="s">
        <v>1494</v>
      </c>
      <c r="J1094" s="585"/>
      <c r="K1094" s="585"/>
      <c r="T1094" s="1"/>
      <c r="U1094" s="1"/>
      <c r="V1094" s="1"/>
      <c r="W1094" s="1"/>
      <c r="X1094" s="1"/>
    </row>
    <row r="1095" spans="5:24">
      <c r="E1095" s="2"/>
      <c r="G1095" s="5" t="s">
        <v>422</v>
      </c>
      <c r="H1095" s="5" t="s">
        <v>1495</v>
      </c>
      <c r="J1095" s="585"/>
      <c r="K1095" s="585"/>
      <c r="T1095" s="1"/>
      <c r="U1095" s="1"/>
      <c r="V1095" s="1"/>
      <c r="W1095" s="1"/>
      <c r="X1095" s="1"/>
    </row>
    <row r="1096" spans="5:24">
      <c r="E1096" s="2"/>
      <c r="G1096" s="5" t="s">
        <v>422</v>
      </c>
      <c r="H1096" s="5" t="s">
        <v>1496</v>
      </c>
      <c r="J1096" s="585"/>
      <c r="K1096" s="585"/>
      <c r="T1096" s="1"/>
      <c r="U1096" s="1"/>
      <c r="V1096" s="1"/>
      <c r="W1096" s="1"/>
      <c r="X1096" s="1"/>
    </row>
    <row r="1097" spans="5:24">
      <c r="E1097" s="2"/>
      <c r="G1097" s="5" t="s">
        <v>422</v>
      </c>
      <c r="H1097" s="5" t="s">
        <v>1497</v>
      </c>
      <c r="J1097" s="585"/>
      <c r="K1097" s="585"/>
      <c r="T1097" s="1"/>
      <c r="U1097" s="1"/>
      <c r="V1097" s="1"/>
      <c r="W1097" s="1"/>
      <c r="X1097" s="1"/>
    </row>
    <row r="1098" spans="5:24">
      <c r="E1098" s="2"/>
      <c r="G1098" s="5" t="s">
        <v>422</v>
      </c>
      <c r="H1098" s="5" t="s">
        <v>1498</v>
      </c>
      <c r="J1098" s="585"/>
      <c r="K1098" s="585"/>
      <c r="T1098" s="1"/>
      <c r="U1098" s="1"/>
      <c r="V1098" s="1"/>
      <c r="W1098" s="1"/>
      <c r="X1098" s="1"/>
    </row>
    <row r="1099" spans="5:24">
      <c r="E1099" s="2"/>
      <c r="G1099" s="5" t="s">
        <v>422</v>
      </c>
      <c r="H1099" s="5" t="s">
        <v>1499</v>
      </c>
      <c r="J1099" s="585"/>
      <c r="K1099" s="585"/>
      <c r="T1099" s="1"/>
      <c r="U1099" s="1"/>
      <c r="V1099" s="1"/>
      <c r="W1099" s="1"/>
      <c r="X1099" s="1"/>
    </row>
    <row r="1100" spans="5:24">
      <c r="E1100" s="2"/>
      <c r="G1100" s="5" t="s">
        <v>422</v>
      </c>
      <c r="H1100" s="5" t="s">
        <v>1500</v>
      </c>
      <c r="J1100" s="585"/>
      <c r="K1100" s="585"/>
      <c r="T1100" s="1"/>
      <c r="U1100" s="1"/>
      <c r="V1100" s="1"/>
      <c r="W1100" s="1"/>
      <c r="X1100" s="1"/>
    </row>
    <row r="1101" spans="5:24">
      <c r="E1101" s="2"/>
      <c r="G1101" s="5" t="s">
        <v>422</v>
      </c>
      <c r="H1101" s="5" t="s">
        <v>1501</v>
      </c>
      <c r="J1101" s="585"/>
      <c r="K1101" s="585"/>
      <c r="T1101" s="1"/>
      <c r="U1101" s="1"/>
      <c r="V1101" s="1"/>
      <c r="W1101" s="1"/>
      <c r="X1101" s="1"/>
    </row>
    <row r="1102" spans="5:24">
      <c r="E1102" s="2"/>
      <c r="G1102" s="5" t="s">
        <v>422</v>
      </c>
      <c r="H1102" s="5" t="s">
        <v>1502</v>
      </c>
      <c r="J1102" s="585"/>
      <c r="K1102" s="585"/>
      <c r="T1102" s="1"/>
      <c r="U1102" s="1"/>
      <c r="V1102" s="1"/>
      <c r="W1102" s="1"/>
      <c r="X1102" s="1"/>
    </row>
    <row r="1103" spans="5:24">
      <c r="E1103" s="2"/>
      <c r="G1103" s="5" t="s">
        <v>422</v>
      </c>
      <c r="H1103" s="5" t="s">
        <v>1503</v>
      </c>
      <c r="J1103" s="585"/>
      <c r="K1103" s="585"/>
      <c r="T1103" s="1"/>
      <c r="U1103" s="1"/>
      <c r="V1103" s="1"/>
      <c r="W1103" s="1"/>
      <c r="X1103" s="1"/>
    </row>
    <row r="1104" spans="5:24">
      <c r="E1104" s="2"/>
      <c r="G1104" s="5" t="s">
        <v>422</v>
      </c>
      <c r="H1104" s="5" t="s">
        <v>1504</v>
      </c>
      <c r="J1104" s="585"/>
      <c r="K1104" s="585"/>
      <c r="T1104" s="1"/>
      <c r="U1104" s="1"/>
      <c r="V1104" s="1"/>
      <c r="W1104" s="1"/>
      <c r="X1104" s="1"/>
    </row>
    <row r="1105" spans="5:24">
      <c r="E1105" s="2"/>
      <c r="G1105" s="5" t="s">
        <v>422</v>
      </c>
      <c r="H1105" s="5" t="s">
        <v>1505</v>
      </c>
      <c r="J1105" s="585"/>
      <c r="K1105" s="585"/>
      <c r="T1105" s="1"/>
      <c r="U1105" s="1"/>
      <c r="V1105" s="1"/>
      <c r="W1105" s="1"/>
      <c r="X1105" s="1"/>
    </row>
    <row r="1106" spans="5:24">
      <c r="E1106" s="2"/>
      <c r="G1106" s="5" t="s">
        <v>422</v>
      </c>
      <c r="H1106" s="5" t="s">
        <v>1506</v>
      </c>
      <c r="J1106" s="585"/>
      <c r="K1106" s="585"/>
      <c r="T1106" s="1"/>
      <c r="U1106" s="1"/>
      <c r="V1106" s="1"/>
      <c r="W1106" s="1"/>
      <c r="X1106" s="1"/>
    </row>
    <row r="1107" spans="5:24">
      <c r="E1107" s="2"/>
      <c r="G1107" s="5" t="s">
        <v>422</v>
      </c>
      <c r="H1107" s="5" t="s">
        <v>1507</v>
      </c>
      <c r="J1107" s="585"/>
      <c r="K1107" s="585"/>
      <c r="T1107" s="1"/>
      <c r="U1107" s="1"/>
      <c r="V1107" s="1"/>
      <c r="W1107" s="1"/>
      <c r="X1107" s="1"/>
    </row>
    <row r="1108" spans="5:24">
      <c r="E1108" s="2"/>
      <c r="G1108" s="5" t="s">
        <v>422</v>
      </c>
      <c r="H1108" s="5" t="s">
        <v>1508</v>
      </c>
      <c r="J1108" s="585"/>
      <c r="K1108" s="585"/>
      <c r="T1108" s="1"/>
      <c r="U1108" s="1"/>
      <c r="V1108" s="1"/>
      <c r="W1108" s="1"/>
      <c r="X1108" s="1"/>
    </row>
    <row r="1109" spans="5:24">
      <c r="E1109" s="2"/>
      <c r="G1109" s="5" t="s">
        <v>422</v>
      </c>
      <c r="H1109" s="5" t="s">
        <v>1509</v>
      </c>
      <c r="J1109" s="585"/>
      <c r="K1109" s="585"/>
      <c r="T1109" s="1"/>
      <c r="U1109" s="1"/>
      <c r="V1109" s="1"/>
      <c r="W1109" s="1"/>
      <c r="X1109" s="1"/>
    </row>
    <row r="1110" spans="5:24">
      <c r="E1110" s="2"/>
      <c r="G1110" s="5" t="s">
        <v>422</v>
      </c>
      <c r="H1110" s="5" t="s">
        <v>1510</v>
      </c>
      <c r="J1110" s="585"/>
      <c r="K1110" s="585"/>
      <c r="T1110" s="1"/>
      <c r="U1110" s="1"/>
      <c r="V1110" s="1"/>
      <c r="W1110" s="1"/>
      <c r="X1110" s="1"/>
    </row>
    <row r="1111" spans="5:24">
      <c r="E1111" s="2"/>
      <c r="G1111" s="5" t="s">
        <v>422</v>
      </c>
      <c r="H1111" s="5" t="s">
        <v>1511</v>
      </c>
      <c r="J1111" s="585"/>
      <c r="K1111" s="585"/>
      <c r="T1111" s="1"/>
      <c r="U1111" s="1"/>
      <c r="V1111" s="1"/>
      <c r="W1111" s="1"/>
      <c r="X1111" s="1"/>
    </row>
    <row r="1112" spans="5:24">
      <c r="E1112" s="2"/>
      <c r="G1112" s="5" t="s">
        <v>422</v>
      </c>
      <c r="H1112" s="5" t="s">
        <v>1512</v>
      </c>
      <c r="J1112" s="585"/>
      <c r="K1112" s="585"/>
      <c r="T1112" s="1"/>
      <c r="U1112" s="1"/>
      <c r="V1112" s="1"/>
      <c r="W1112" s="1"/>
      <c r="X1112" s="1"/>
    </row>
    <row r="1113" spans="5:24">
      <c r="E1113" s="2"/>
      <c r="G1113" s="5" t="s">
        <v>422</v>
      </c>
      <c r="H1113" s="5" t="s">
        <v>1513</v>
      </c>
      <c r="J1113" s="585"/>
      <c r="K1113" s="585"/>
      <c r="T1113" s="1"/>
      <c r="U1113" s="1"/>
      <c r="V1113" s="1"/>
      <c r="W1113" s="1"/>
      <c r="X1113" s="1"/>
    </row>
    <row r="1114" spans="5:24">
      <c r="E1114" s="2"/>
      <c r="G1114" s="5" t="s">
        <v>422</v>
      </c>
      <c r="H1114" s="5" t="s">
        <v>1514</v>
      </c>
      <c r="J1114" s="585"/>
      <c r="K1114" s="585"/>
      <c r="T1114" s="1"/>
      <c r="U1114" s="1"/>
      <c r="V1114" s="1"/>
      <c r="W1114" s="1"/>
      <c r="X1114" s="1"/>
    </row>
    <row r="1115" spans="5:24">
      <c r="E1115" s="2"/>
      <c r="G1115" s="5" t="s">
        <v>422</v>
      </c>
      <c r="H1115" s="5" t="s">
        <v>1515</v>
      </c>
      <c r="J1115" s="585"/>
      <c r="K1115" s="585"/>
      <c r="T1115" s="1"/>
      <c r="U1115" s="1"/>
      <c r="V1115" s="1"/>
      <c r="W1115" s="1"/>
      <c r="X1115" s="1"/>
    </row>
    <row r="1116" spans="5:24">
      <c r="E1116" s="2"/>
      <c r="G1116" s="5" t="s">
        <v>422</v>
      </c>
      <c r="H1116" s="5" t="s">
        <v>1516</v>
      </c>
      <c r="J1116" s="585"/>
      <c r="K1116" s="585"/>
      <c r="T1116" s="1"/>
      <c r="U1116" s="1"/>
      <c r="V1116" s="1"/>
      <c r="W1116" s="1"/>
      <c r="X1116" s="1"/>
    </row>
    <row r="1117" spans="5:24">
      <c r="E1117" s="2"/>
      <c r="G1117" s="5" t="s">
        <v>422</v>
      </c>
      <c r="H1117" s="5" t="s">
        <v>1517</v>
      </c>
      <c r="J1117" s="585"/>
      <c r="K1117" s="585"/>
      <c r="T1117" s="1"/>
      <c r="U1117" s="1"/>
      <c r="V1117" s="1"/>
      <c r="W1117" s="1"/>
      <c r="X1117" s="1"/>
    </row>
    <row r="1118" spans="5:24">
      <c r="E1118" s="2"/>
      <c r="G1118" s="5" t="s">
        <v>422</v>
      </c>
      <c r="H1118" s="5" t="s">
        <v>1518</v>
      </c>
      <c r="J1118" s="585"/>
      <c r="K1118" s="585"/>
      <c r="T1118" s="1"/>
      <c r="U1118" s="1"/>
      <c r="V1118" s="1"/>
      <c r="W1118" s="1"/>
      <c r="X1118" s="1"/>
    </row>
    <row r="1119" spans="5:24">
      <c r="E1119" s="2"/>
      <c r="G1119" s="5" t="s">
        <v>422</v>
      </c>
      <c r="H1119" s="5" t="s">
        <v>1519</v>
      </c>
      <c r="J1119" s="585"/>
      <c r="K1119" s="585"/>
      <c r="T1119" s="1"/>
      <c r="U1119" s="1"/>
      <c r="V1119" s="1"/>
      <c r="W1119" s="1"/>
      <c r="X1119" s="1"/>
    </row>
    <row r="1120" spans="5:24">
      <c r="E1120" s="2"/>
      <c r="G1120" s="5" t="s">
        <v>422</v>
      </c>
      <c r="H1120" s="5" t="s">
        <v>1520</v>
      </c>
      <c r="J1120" s="585"/>
      <c r="K1120" s="585"/>
      <c r="T1120" s="1"/>
      <c r="U1120" s="1"/>
      <c r="V1120" s="1"/>
      <c r="W1120" s="1"/>
      <c r="X1120" s="1"/>
    </row>
    <row r="1121" spans="5:24">
      <c r="E1121" s="2"/>
      <c r="G1121" s="5" t="s">
        <v>424</v>
      </c>
      <c r="H1121" s="5" t="s">
        <v>1521</v>
      </c>
      <c r="J1121" s="585"/>
      <c r="K1121" s="585"/>
      <c r="T1121" s="1"/>
      <c r="U1121" s="1"/>
      <c r="V1121" s="1"/>
      <c r="W1121" s="1"/>
      <c r="X1121" s="1"/>
    </row>
    <row r="1122" spans="5:24">
      <c r="E1122" s="2"/>
      <c r="G1122" s="5" t="s">
        <v>424</v>
      </c>
      <c r="H1122" s="5" t="s">
        <v>1522</v>
      </c>
      <c r="J1122" s="585"/>
      <c r="K1122" s="585"/>
      <c r="T1122" s="1"/>
      <c r="U1122" s="1"/>
      <c r="V1122" s="1"/>
      <c r="W1122" s="1"/>
      <c r="X1122" s="1"/>
    </row>
    <row r="1123" spans="5:24">
      <c r="E1123" s="2"/>
      <c r="G1123" s="5" t="s">
        <v>424</v>
      </c>
      <c r="H1123" s="5" t="s">
        <v>1523</v>
      </c>
      <c r="J1123" s="585"/>
      <c r="K1123" s="585"/>
      <c r="T1123" s="1"/>
      <c r="U1123" s="1"/>
      <c r="V1123" s="1"/>
      <c r="W1123" s="1"/>
      <c r="X1123" s="1"/>
    </row>
    <row r="1124" spans="5:24">
      <c r="E1124" s="2"/>
      <c r="G1124" s="5" t="s">
        <v>424</v>
      </c>
      <c r="H1124" s="5" t="s">
        <v>1524</v>
      </c>
      <c r="J1124" s="585"/>
      <c r="K1124" s="585"/>
      <c r="T1124" s="1"/>
      <c r="U1124" s="1"/>
      <c r="V1124" s="1"/>
      <c r="W1124" s="1"/>
      <c r="X1124" s="1"/>
    </row>
    <row r="1125" spans="5:24">
      <c r="E1125" s="2"/>
      <c r="G1125" s="5" t="s">
        <v>424</v>
      </c>
      <c r="H1125" s="5" t="s">
        <v>1525</v>
      </c>
      <c r="J1125" s="585"/>
      <c r="K1125" s="585"/>
      <c r="T1125" s="1"/>
      <c r="U1125" s="1"/>
      <c r="V1125" s="1"/>
      <c r="W1125" s="1"/>
      <c r="X1125" s="1"/>
    </row>
    <row r="1126" spans="5:24">
      <c r="E1126" s="2"/>
      <c r="G1126" s="5" t="s">
        <v>424</v>
      </c>
      <c r="H1126" s="5" t="s">
        <v>1526</v>
      </c>
      <c r="J1126" s="585"/>
      <c r="K1126" s="585"/>
      <c r="T1126" s="1"/>
      <c r="U1126" s="1"/>
      <c r="V1126" s="1"/>
      <c r="W1126" s="1"/>
      <c r="X1126" s="1"/>
    </row>
    <row r="1127" spans="5:24">
      <c r="E1127" s="2"/>
      <c r="G1127" s="5" t="s">
        <v>424</v>
      </c>
      <c r="H1127" s="5" t="s">
        <v>1527</v>
      </c>
      <c r="J1127" s="585"/>
      <c r="K1127" s="585"/>
      <c r="T1127" s="1"/>
      <c r="U1127" s="1"/>
      <c r="V1127" s="1"/>
      <c r="W1127" s="1"/>
      <c r="X1127" s="1"/>
    </row>
    <row r="1128" spans="5:24">
      <c r="E1128" s="2"/>
      <c r="G1128" s="5" t="s">
        <v>424</v>
      </c>
      <c r="H1128" s="5" t="s">
        <v>1528</v>
      </c>
      <c r="J1128" s="585"/>
      <c r="K1128" s="585"/>
      <c r="T1128" s="1"/>
      <c r="U1128" s="1"/>
      <c r="V1128" s="1"/>
      <c r="W1128" s="1"/>
      <c r="X1128" s="1"/>
    </row>
    <row r="1129" spans="5:24">
      <c r="E1129" s="2"/>
      <c r="G1129" s="5" t="s">
        <v>424</v>
      </c>
      <c r="H1129" s="5" t="s">
        <v>1529</v>
      </c>
      <c r="J1129" s="585"/>
      <c r="K1129" s="585"/>
      <c r="T1129" s="1"/>
      <c r="U1129" s="1"/>
      <c r="V1129" s="1"/>
      <c r="W1129" s="1"/>
      <c r="X1129" s="1"/>
    </row>
    <row r="1130" spans="5:24">
      <c r="E1130" s="2"/>
      <c r="G1130" s="5" t="s">
        <v>424</v>
      </c>
      <c r="H1130" s="5" t="s">
        <v>1530</v>
      </c>
      <c r="J1130" s="585"/>
      <c r="K1130" s="585"/>
      <c r="T1130" s="1"/>
      <c r="U1130" s="1"/>
      <c r="V1130" s="1"/>
      <c r="W1130" s="1"/>
      <c r="X1130" s="1"/>
    </row>
    <row r="1131" spans="5:24">
      <c r="E1131" s="2"/>
      <c r="G1131" s="5" t="s">
        <v>424</v>
      </c>
      <c r="H1131" s="5" t="s">
        <v>1531</v>
      </c>
      <c r="J1131" s="585"/>
      <c r="K1131" s="585"/>
      <c r="T1131" s="1"/>
      <c r="U1131" s="1"/>
      <c r="V1131" s="1"/>
      <c r="W1131" s="1"/>
      <c r="X1131" s="1"/>
    </row>
    <row r="1132" spans="5:24">
      <c r="E1132" s="2"/>
      <c r="G1132" s="5" t="s">
        <v>424</v>
      </c>
      <c r="H1132" s="5" t="s">
        <v>1532</v>
      </c>
      <c r="J1132" s="585"/>
      <c r="K1132" s="585"/>
      <c r="T1132" s="1"/>
      <c r="U1132" s="1"/>
      <c r="V1132" s="1"/>
      <c r="W1132" s="1"/>
      <c r="X1132" s="1"/>
    </row>
    <row r="1133" spans="5:24">
      <c r="E1133" s="2"/>
      <c r="G1133" s="5" t="s">
        <v>424</v>
      </c>
      <c r="H1133" s="5" t="s">
        <v>1533</v>
      </c>
      <c r="J1133" s="585"/>
      <c r="K1133" s="585"/>
      <c r="T1133" s="1"/>
      <c r="U1133" s="1"/>
      <c r="V1133" s="1"/>
      <c r="W1133" s="1"/>
      <c r="X1133" s="1"/>
    </row>
    <row r="1134" spans="5:24">
      <c r="E1134" s="2"/>
      <c r="G1134" s="5" t="s">
        <v>424</v>
      </c>
      <c r="H1134" s="5" t="s">
        <v>1534</v>
      </c>
      <c r="J1134" s="585"/>
      <c r="K1134" s="585"/>
      <c r="T1134" s="1"/>
      <c r="U1134" s="1"/>
      <c r="V1134" s="1"/>
      <c r="W1134" s="1"/>
      <c r="X1134" s="1"/>
    </row>
    <row r="1135" spans="5:24">
      <c r="E1135" s="2"/>
      <c r="G1135" s="5" t="s">
        <v>424</v>
      </c>
      <c r="H1135" s="5" t="s">
        <v>1535</v>
      </c>
      <c r="J1135" s="585"/>
      <c r="K1135" s="585"/>
      <c r="T1135" s="1"/>
      <c r="U1135" s="1"/>
      <c r="V1135" s="1"/>
      <c r="W1135" s="1"/>
      <c r="X1135" s="1"/>
    </row>
    <row r="1136" spans="5:24">
      <c r="E1136" s="2"/>
      <c r="G1136" s="5" t="s">
        <v>424</v>
      </c>
      <c r="H1136" s="5" t="s">
        <v>1536</v>
      </c>
      <c r="J1136" s="585"/>
      <c r="K1136" s="585"/>
      <c r="T1136" s="1"/>
      <c r="U1136" s="1"/>
      <c r="V1136" s="1"/>
      <c r="W1136" s="1"/>
      <c r="X1136" s="1"/>
    </row>
    <row r="1137" spans="5:24">
      <c r="E1137" s="2"/>
      <c r="G1137" s="5" t="s">
        <v>424</v>
      </c>
      <c r="H1137" s="5" t="s">
        <v>1537</v>
      </c>
      <c r="J1137" s="585"/>
      <c r="K1137" s="585"/>
      <c r="T1137" s="1"/>
      <c r="U1137" s="1"/>
      <c r="V1137" s="1"/>
      <c r="W1137" s="1"/>
      <c r="X1137" s="1"/>
    </row>
    <row r="1138" spans="5:24">
      <c r="E1138" s="2"/>
      <c r="G1138" s="5" t="s">
        <v>424</v>
      </c>
      <c r="H1138" s="5" t="s">
        <v>1538</v>
      </c>
      <c r="J1138" s="585"/>
      <c r="K1138" s="585"/>
      <c r="T1138" s="1"/>
      <c r="U1138" s="1"/>
      <c r="V1138" s="1"/>
      <c r="W1138" s="1"/>
      <c r="X1138" s="1"/>
    </row>
    <row r="1139" spans="5:24">
      <c r="E1139" s="2"/>
      <c r="G1139" s="5" t="s">
        <v>424</v>
      </c>
      <c r="H1139" s="5" t="s">
        <v>1539</v>
      </c>
      <c r="J1139" s="585"/>
      <c r="K1139" s="585"/>
      <c r="T1139" s="1"/>
      <c r="U1139" s="1"/>
      <c r="V1139" s="1"/>
      <c r="W1139" s="1"/>
      <c r="X1139" s="1"/>
    </row>
    <row r="1140" spans="5:24">
      <c r="E1140" s="2"/>
      <c r="G1140" s="5" t="s">
        <v>424</v>
      </c>
      <c r="H1140" s="5" t="s">
        <v>1540</v>
      </c>
      <c r="J1140" s="585"/>
      <c r="K1140" s="585"/>
      <c r="T1140" s="1"/>
      <c r="U1140" s="1"/>
      <c r="V1140" s="1"/>
      <c r="W1140" s="1"/>
      <c r="X1140" s="1"/>
    </row>
    <row r="1141" spans="5:24">
      <c r="E1141" s="2"/>
      <c r="G1141" s="5" t="s">
        <v>424</v>
      </c>
      <c r="H1141" s="5" t="s">
        <v>1541</v>
      </c>
      <c r="J1141" s="585"/>
      <c r="K1141" s="585"/>
      <c r="T1141" s="1"/>
      <c r="U1141" s="1"/>
      <c r="V1141" s="1"/>
      <c r="W1141" s="1"/>
      <c r="X1141" s="1"/>
    </row>
    <row r="1142" spans="5:24">
      <c r="E1142" s="2"/>
      <c r="G1142" s="5" t="s">
        <v>424</v>
      </c>
      <c r="H1142" s="5" t="s">
        <v>1542</v>
      </c>
      <c r="J1142" s="585"/>
      <c r="K1142" s="585"/>
      <c r="T1142" s="1"/>
      <c r="U1142" s="1"/>
      <c r="V1142" s="1"/>
      <c r="W1142" s="1"/>
      <c r="X1142" s="1"/>
    </row>
    <row r="1143" spans="5:24">
      <c r="E1143" s="2"/>
      <c r="G1143" s="5" t="s">
        <v>424</v>
      </c>
      <c r="H1143" s="5" t="s">
        <v>1543</v>
      </c>
      <c r="J1143" s="585"/>
      <c r="K1143" s="585"/>
      <c r="T1143" s="1"/>
      <c r="U1143" s="1"/>
      <c r="V1143" s="1"/>
      <c r="W1143" s="1"/>
      <c r="X1143" s="1"/>
    </row>
    <row r="1144" spans="5:24">
      <c r="E1144" s="2"/>
      <c r="G1144" s="5" t="s">
        <v>424</v>
      </c>
      <c r="H1144" s="5" t="s">
        <v>1544</v>
      </c>
      <c r="J1144" s="585"/>
      <c r="K1144" s="585"/>
      <c r="T1144" s="1"/>
      <c r="U1144" s="1"/>
      <c r="V1144" s="1"/>
      <c r="W1144" s="1"/>
      <c r="X1144" s="1"/>
    </row>
    <row r="1145" spans="5:24">
      <c r="E1145" s="2"/>
      <c r="G1145" s="5" t="s">
        <v>424</v>
      </c>
      <c r="H1145" s="5" t="s">
        <v>1545</v>
      </c>
      <c r="J1145" s="585"/>
      <c r="K1145" s="585"/>
      <c r="T1145" s="1"/>
      <c r="U1145" s="1"/>
      <c r="V1145" s="1"/>
      <c r="W1145" s="1"/>
      <c r="X1145" s="1"/>
    </row>
    <row r="1146" spans="5:24">
      <c r="E1146" s="2"/>
      <c r="G1146" s="5" t="s">
        <v>424</v>
      </c>
      <c r="H1146" s="5" t="s">
        <v>1546</v>
      </c>
      <c r="J1146" s="585"/>
      <c r="K1146" s="585"/>
      <c r="T1146" s="1"/>
      <c r="U1146" s="1"/>
      <c r="V1146" s="1"/>
      <c r="W1146" s="1"/>
      <c r="X1146" s="1"/>
    </row>
    <row r="1147" spans="5:24">
      <c r="E1147" s="2"/>
      <c r="G1147" s="5" t="s">
        <v>424</v>
      </c>
      <c r="H1147" s="5" t="s">
        <v>1547</v>
      </c>
      <c r="J1147" s="585"/>
      <c r="K1147" s="585"/>
      <c r="T1147" s="1"/>
      <c r="U1147" s="1"/>
      <c r="V1147" s="1"/>
      <c r="W1147" s="1"/>
      <c r="X1147" s="1"/>
    </row>
    <row r="1148" spans="5:24">
      <c r="E1148" s="2"/>
      <c r="G1148" s="5" t="s">
        <v>424</v>
      </c>
      <c r="H1148" s="5" t="s">
        <v>1548</v>
      </c>
      <c r="J1148" s="585"/>
      <c r="K1148" s="585"/>
      <c r="T1148" s="1"/>
      <c r="U1148" s="1"/>
      <c r="V1148" s="1"/>
      <c r="W1148" s="1"/>
      <c r="X1148" s="1"/>
    </row>
    <row r="1149" spans="5:24">
      <c r="E1149" s="2"/>
      <c r="G1149" s="5" t="s">
        <v>424</v>
      </c>
      <c r="H1149" s="5" t="s">
        <v>1549</v>
      </c>
      <c r="J1149" s="585"/>
      <c r="K1149" s="585"/>
      <c r="T1149" s="1"/>
      <c r="U1149" s="1"/>
      <c r="V1149" s="1"/>
      <c r="W1149" s="1"/>
      <c r="X1149" s="1"/>
    </row>
    <row r="1150" spans="5:24">
      <c r="E1150" s="2"/>
      <c r="G1150" s="5" t="s">
        <v>424</v>
      </c>
      <c r="H1150" s="5" t="s">
        <v>1550</v>
      </c>
      <c r="J1150" s="585"/>
      <c r="K1150" s="585"/>
      <c r="T1150" s="1"/>
      <c r="U1150" s="1"/>
      <c r="V1150" s="1"/>
      <c r="W1150" s="1"/>
      <c r="X1150" s="1"/>
    </row>
    <row r="1151" spans="5:24">
      <c r="E1151" s="2"/>
      <c r="G1151" s="5" t="s">
        <v>424</v>
      </c>
      <c r="H1151" s="5" t="s">
        <v>1551</v>
      </c>
      <c r="J1151" s="585"/>
      <c r="K1151" s="585"/>
      <c r="T1151" s="1"/>
      <c r="U1151" s="1"/>
      <c r="V1151" s="1"/>
      <c r="W1151" s="1"/>
      <c r="X1151" s="1"/>
    </row>
    <row r="1152" spans="5:24">
      <c r="E1152" s="2"/>
      <c r="G1152" s="5" t="s">
        <v>424</v>
      </c>
      <c r="H1152" s="5" t="s">
        <v>1552</v>
      </c>
      <c r="J1152" s="585"/>
      <c r="K1152" s="585"/>
      <c r="T1152" s="1"/>
      <c r="U1152" s="1"/>
      <c r="V1152" s="1"/>
      <c r="W1152" s="1"/>
      <c r="X1152" s="1"/>
    </row>
    <row r="1153" spans="5:24">
      <c r="E1153" s="2"/>
      <c r="G1153" s="5" t="s">
        <v>424</v>
      </c>
      <c r="H1153" s="5" t="s">
        <v>1553</v>
      </c>
      <c r="J1153" s="585"/>
      <c r="K1153" s="585"/>
      <c r="T1153" s="1"/>
      <c r="U1153" s="1"/>
      <c r="V1153" s="1"/>
      <c r="W1153" s="1"/>
      <c r="X1153" s="1"/>
    </row>
    <row r="1154" spans="5:24">
      <c r="E1154" s="2"/>
      <c r="G1154" s="5" t="s">
        <v>424</v>
      </c>
      <c r="H1154" s="5" t="s">
        <v>1554</v>
      </c>
      <c r="J1154" s="585"/>
      <c r="K1154" s="585"/>
      <c r="T1154" s="1"/>
      <c r="U1154" s="1"/>
      <c r="V1154" s="1"/>
      <c r="W1154" s="1"/>
      <c r="X1154" s="1"/>
    </row>
    <row r="1155" spans="5:24">
      <c r="E1155" s="2"/>
      <c r="G1155" s="5" t="s">
        <v>424</v>
      </c>
      <c r="H1155" s="5" t="s">
        <v>1555</v>
      </c>
      <c r="J1155" s="585"/>
      <c r="K1155" s="585"/>
      <c r="T1155" s="1"/>
      <c r="U1155" s="1"/>
      <c r="V1155" s="1"/>
      <c r="W1155" s="1"/>
      <c r="X1155" s="1"/>
    </row>
    <row r="1156" spans="5:24">
      <c r="E1156" s="2"/>
      <c r="G1156" s="5" t="s">
        <v>424</v>
      </c>
      <c r="H1156" s="5" t="s">
        <v>1556</v>
      </c>
      <c r="J1156" s="585"/>
      <c r="K1156" s="585"/>
      <c r="T1156" s="1"/>
      <c r="U1156" s="1"/>
      <c r="V1156" s="1"/>
      <c r="W1156" s="1"/>
      <c r="X1156" s="1"/>
    </row>
    <row r="1157" spans="5:24">
      <c r="E1157" s="2"/>
      <c r="G1157" s="5" t="s">
        <v>424</v>
      </c>
      <c r="H1157" s="5" t="s">
        <v>1557</v>
      </c>
      <c r="J1157" s="585"/>
      <c r="K1157" s="585"/>
      <c r="T1157" s="1"/>
      <c r="U1157" s="1"/>
      <c r="V1157" s="1"/>
      <c r="W1157" s="1"/>
      <c r="X1157" s="1"/>
    </row>
    <row r="1158" spans="5:24">
      <c r="E1158" s="2"/>
      <c r="G1158" s="5" t="s">
        <v>424</v>
      </c>
      <c r="H1158" s="5" t="s">
        <v>1558</v>
      </c>
      <c r="J1158" s="585"/>
      <c r="K1158" s="585"/>
      <c r="T1158" s="1"/>
      <c r="U1158" s="1"/>
      <c r="V1158" s="1"/>
      <c r="W1158" s="1"/>
      <c r="X1158" s="1"/>
    </row>
    <row r="1159" spans="5:24">
      <c r="E1159" s="2"/>
      <c r="G1159" s="5" t="s">
        <v>424</v>
      </c>
      <c r="H1159" s="5" t="s">
        <v>1559</v>
      </c>
      <c r="J1159" s="585"/>
      <c r="K1159" s="585"/>
      <c r="T1159" s="1"/>
      <c r="U1159" s="1"/>
      <c r="V1159" s="1"/>
      <c r="W1159" s="1"/>
      <c r="X1159" s="1"/>
    </row>
    <row r="1160" spans="5:24">
      <c r="E1160" s="2"/>
      <c r="G1160" s="5" t="s">
        <v>424</v>
      </c>
      <c r="H1160" s="5" t="s">
        <v>1560</v>
      </c>
      <c r="J1160" s="585"/>
      <c r="K1160" s="585"/>
      <c r="T1160" s="1"/>
      <c r="U1160" s="1"/>
      <c r="V1160" s="1"/>
      <c r="W1160" s="1"/>
      <c r="X1160" s="1"/>
    </row>
    <row r="1161" spans="5:24">
      <c r="E1161" s="2"/>
      <c r="G1161" s="5" t="s">
        <v>424</v>
      </c>
      <c r="H1161" s="5" t="s">
        <v>1561</v>
      </c>
      <c r="J1161" s="585"/>
      <c r="K1161" s="585"/>
      <c r="T1161" s="1"/>
      <c r="U1161" s="1"/>
      <c r="V1161" s="1"/>
      <c r="W1161" s="1"/>
      <c r="X1161" s="1"/>
    </row>
    <row r="1162" spans="5:24">
      <c r="E1162" s="2"/>
      <c r="G1162" s="5" t="s">
        <v>424</v>
      </c>
      <c r="H1162" s="5" t="s">
        <v>1562</v>
      </c>
      <c r="J1162" s="585"/>
      <c r="K1162" s="585"/>
      <c r="T1162" s="1"/>
      <c r="U1162" s="1"/>
      <c r="V1162" s="1"/>
      <c r="W1162" s="1"/>
      <c r="X1162" s="1"/>
    </row>
    <row r="1163" spans="5:24">
      <c r="E1163" s="2"/>
      <c r="G1163" s="5" t="s">
        <v>424</v>
      </c>
      <c r="H1163" s="5" t="s">
        <v>1563</v>
      </c>
      <c r="J1163" s="585"/>
      <c r="K1163" s="585"/>
      <c r="T1163" s="1"/>
      <c r="U1163" s="1"/>
      <c r="V1163" s="1"/>
      <c r="W1163" s="1"/>
      <c r="X1163" s="1"/>
    </row>
    <row r="1164" spans="5:24">
      <c r="E1164" s="2"/>
      <c r="G1164" s="5" t="s">
        <v>426</v>
      </c>
      <c r="H1164" s="5" t="s">
        <v>1564</v>
      </c>
      <c r="J1164" s="585"/>
      <c r="K1164" s="585"/>
      <c r="T1164" s="1"/>
      <c r="U1164" s="1"/>
      <c r="V1164" s="1"/>
      <c r="W1164" s="1"/>
      <c r="X1164" s="1"/>
    </row>
    <row r="1165" spans="5:24">
      <c r="E1165" s="2"/>
      <c r="G1165" s="5" t="s">
        <v>426</v>
      </c>
      <c r="H1165" s="5" t="s">
        <v>1565</v>
      </c>
      <c r="J1165" s="585"/>
      <c r="K1165" s="585"/>
      <c r="T1165" s="1"/>
      <c r="U1165" s="1"/>
      <c r="V1165" s="1"/>
      <c r="W1165" s="1"/>
      <c r="X1165" s="1"/>
    </row>
    <row r="1166" spans="5:24">
      <c r="E1166" s="2"/>
      <c r="G1166" s="5" t="s">
        <v>426</v>
      </c>
      <c r="H1166" s="5" t="s">
        <v>1566</v>
      </c>
      <c r="J1166" s="585"/>
      <c r="K1166" s="585"/>
      <c r="T1166" s="1"/>
      <c r="U1166" s="1"/>
      <c r="V1166" s="1"/>
      <c r="W1166" s="1"/>
      <c r="X1166" s="1"/>
    </row>
    <row r="1167" spans="5:24">
      <c r="E1167" s="2"/>
      <c r="G1167" s="5" t="s">
        <v>426</v>
      </c>
      <c r="H1167" s="5" t="s">
        <v>1567</v>
      </c>
      <c r="J1167" s="585"/>
      <c r="K1167" s="585"/>
      <c r="T1167" s="1"/>
      <c r="U1167" s="1"/>
      <c r="V1167" s="1"/>
      <c r="W1167" s="1"/>
      <c r="X1167" s="1"/>
    </row>
    <row r="1168" spans="5:24">
      <c r="E1168" s="2"/>
      <c r="G1168" s="5" t="s">
        <v>426</v>
      </c>
      <c r="H1168" s="5" t="s">
        <v>1568</v>
      </c>
      <c r="J1168" s="585"/>
      <c r="K1168" s="585"/>
      <c r="T1168" s="1"/>
      <c r="U1168" s="1"/>
      <c r="V1168" s="1"/>
      <c r="W1168" s="1"/>
      <c r="X1168" s="1"/>
    </row>
    <row r="1169" spans="5:24">
      <c r="E1169" s="2"/>
      <c r="G1169" s="5" t="s">
        <v>426</v>
      </c>
      <c r="H1169" s="5" t="s">
        <v>1569</v>
      </c>
      <c r="J1169" s="585"/>
      <c r="K1169" s="585"/>
      <c r="T1169" s="1"/>
      <c r="U1169" s="1"/>
      <c r="V1169" s="1"/>
      <c r="W1169" s="1"/>
      <c r="X1169" s="1"/>
    </row>
    <row r="1170" spans="5:24">
      <c r="E1170" s="2"/>
      <c r="G1170" s="5" t="s">
        <v>426</v>
      </c>
      <c r="H1170" s="5" t="s">
        <v>1570</v>
      </c>
      <c r="J1170" s="585"/>
      <c r="K1170" s="585"/>
      <c r="T1170" s="1"/>
      <c r="U1170" s="1"/>
      <c r="V1170" s="1"/>
      <c r="W1170" s="1"/>
      <c r="X1170" s="1"/>
    </row>
    <row r="1171" spans="5:24">
      <c r="E1171" s="2"/>
      <c r="G1171" s="5" t="s">
        <v>426</v>
      </c>
      <c r="H1171" s="5" t="s">
        <v>1571</v>
      </c>
      <c r="J1171" s="585"/>
      <c r="K1171" s="585"/>
      <c r="T1171" s="1"/>
      <c r="U1171" s="1"/>
      <c r="V1171" s="1"/>
      <c r="W1171" s="1"/>
      <c r="X1171" s="1"/>
    </row>
    <row r="1172" spans="5:24">
      <c r="E1172" s="2"/>
      <c r="G1172" s="5" t="s">
        <v>426</v>
      </c>
      <c r="H1172" s="5" t="s">
        <v>1572</v>
      </c>
      <c r="J1172" s="585"/>
      <c r="K1172" s="585"/>
      <c r="T1172" s="1"/>
      <c r="U1172" s="1"/>
      <c r="V1172" s="1"/>
      <c r="W1172" s="1"/>
      <c r="X1172" s="1"/>
    </row>
    <row r="1173" spans="5:24">
      <c r="E1173" s="2"/>
      <c r="G1173" s="5" t="s">
        <v>426</v>
      </c>
      <c r="H1173" s="5" t="s">
        <v>1573</v>
      </c>
      <c r="J1173" s="585"/>
      <c r="K1173" s="585"/>
      <c r="T1173" s="1"/>
      <c r="U1173" s="1"/>
      <c r="V1173" s="1"/>
      <c r="W1173" s="1"/>
      <c r="X1173" s="1"/>
    </row>
    <row r="1174" spans="5:24">
      <c r="E1174" s="2"/>
      <c r="G1174" s="5" t="s">
        <v>426</v>
      </c>
      <c r="H1174" s="5" t="s">
        <v>1574</v>
      </c>
      <c r="J1174" s="585"/>
      <c r="K1174" s="585"/>
      <c r="T1174" s="1"/>
      <c r="U1174" s="1"/>
      <c r="V1174" s="1"/>
      <c r="W1174" s="1"/>
      <c r="X1174" s="1"/>
    </row>
    <row r="1175" spans="5:24">
      <c r="E1175" s="2"/>
      <c r="G1175" s="5" t="s">
        <v>426</v>
      </c>
      <c r="H1175" s="5" t="s">
        <v>1575</v>
      </c>
      <c r="J1175" s="585"/>
      <c r="K1175" s="585"/>
      <c r="T1175" s="1"/>
      <c r="U1175" s="1"/>
      <c r="V1175" s="1"/>
      <c r="W1175" s="1"/>
      <c r="X1175" s="1"/>
    </row>
    <row r="1176" spans="5:24">
      <c r="E1176" s="2"/>
      <c r="G1176" s="5" t="s">
        <v>426</v>
      </c>
      <c r="H1176" s="5" t="s">
        <v>1576</v>
      </c>
      <c r="J1176" s="585"/>
      <c r="K1176" s="585"/>
      <c r="T1176" s="1"/>
      <c r="U1176" s="1"/>
      <c r="V1176" s="1"/>
      <c r="W1176" s="1"/>
      <c r="X1176" s="1"/>
    </row>
    <row r="1177" spans="5:24">
      <c r="E1177" s="2"/>
      <c r="G1177" s="5" t="s">
        <v>426</v>
      </c>
      <c r="H1177" s="5" t="s">
        <v>1577</v>
      </c>
      <c r="J1177" s="585"/>
      <c r="K1177" s="585"/>
      <c r="T1177" s="1"/>
      <c r="U1177" s="1"/>
      <c r="V1177" s="1"/>
      <c r="W1177" s="1"/>
      <c r="X1177" s="1"/>
    </row>
    <row r="1178" spans="5:24">
      <c r="E1178" s="2"/>
      <c r="G1178" s="5" t="s">
        <v>426</v>
      </c>
      <c r="H1178" s="5" t="s">
        <v>1578</v>
      </c>
      <c r="J1178" s="585"/>
      <c r="K1178" s="585"/>
      <c r="T1178" s="1"/>
      <c r="U1178" s="1"/>
      <c r="V1178" s="1"/>
      <c r="W1178" s="1"/>
      <c r="X1178" s="1"/>
    </row>
    <row r="1179" spans="5:24">
      <c r="E1179" s="2"/>
      <c r="G1179" s="5" t="s">
        <v>426</v>
      </c>
      <c r="H1179" s="5" t="s">
        <v>1579</v>
      </c>
      <c r="J1179" s="585"/>
      <c r="K1179" s="585"/>
      <c r="T1179" s="1"/>
      <c r="U1179" s="1"/>
      <c r="V1179" s="1"/>
      <c r="W1179" s="1"/>
      <c r="X1179" s="1"/>
    </row>
    <row r="1180" spans="5:24">
      <c r="E1180" s="2"/>
      <c r="G1180" s="5" t="s">
        <v>426</v>
      </c>
      <c r="H1180" s="5" t="s">
        <v>1580</v>
      </c>
      <c r="J1180" s="585"/>
      <c r="K1180" s="585"/>
      <c r="T1180" s="1"/>
      <c r="U1180" s="1"/>
      <c r="V1180" s="1"/>
      <c r="W1180" s="1"/>
      <c r="X1180" s="1"/>
    </row>
    <row r="1181" spans="5:24">
      <c r="E1181" s="2"/>
      <c r="G1181" s="5" t="s">
        <v>426</v>
      </c>
      <c r="H1181" s="5" t="s">
        <v>1581</v>
      </c>
      <c r="J1181" s="585"/>
      <c r="K1181" s="585"/>
      <c r="T1181" s="1"/>
      <c r="U1181" s="1"/>
      <c r="V1181" s="1"/>
      <c r="W1181" s="1"/>
      <c r="X1181" s="1"/>
    </row>
    <row r="1182" spans="5:24">
      <c r="E1182" s="2"/>
      <c r="G1182" s="5" t="s">
        <v>426</v>
      </c>
      <c r="H1182" s="5" t="s">
        <v>1582</v>
      </c>
      <c r="J1182" s="585"/>
      <c r="K1182" s="585"/>
      <c r="T1182" s="1"/>
      <c r="U1182" s="1"/>
      <c r="V1182" s="1"/>
      <c r="W1182" s="1"/>
      <c r="X1182" s="1"/>
    </row>
    <row r="1183" spans="5:24">
      <c r="E1183" s="2"/>
      <c r="G1183" s="5" t="s">
        <v>426</v>
      </c>
      <c r="H1183" s="5" t="s">
        <v>1583</v>
      </c>
      <c r="J1183" s="585"/>
      <c r="K1183" s="585"/>
      <c r="T1183" s="1"/>
      <c r="U1183" s="1"/>
      <c r="V1183" s="1"/>
      <c r="W1183" s="1"/>
      <c r="X1183" s="1"/>
    </row>
    <row r="1184" spans="5:24">
      <c r="E1184" s="2"/>
      <c r="G1184" s="5" t="s">
        <v>426</v>
      </c>
      <c r="H1184" s="5" t="s">
        <v>1584</v>
      </c>
      <c r="J1184" s="585"/>
      <c r="K1184" s="585"/>
      <c r="T1184" s="1"/>
      <c r="U1184" s="1"/>
      <c r="V1184" s="1"/>
      <c r="W1184" s="1"/>
      <c r="X1184" s="1"/>
    </row>
    <row r="1185" spans="5:24">
      <c r="E1185" s="2"/>
      <c r="G1185" s="5" t="s">
        <v>426</v>
      </c>
      <c r="H1185" s="5" t="s">
        <v>1585</v>
      </c>
      <c r="J1185" s="585"/>
      <c r="K1185" s="585"/>
      <c r="T1185" s="1"/>
      <c r="U1185" s="1"/>
      <c r="V1185" s="1"/>
      <c r="W1185" s="1"/>
      <c r="X1185" s="1"/>
    </row>
    <row r="1186" spans="5:24">
      <c r="E1186" s="2"/>
      <c r="G1186" s="5" t="s">
        <v>426</v>
      </c>
      <c r="H1186" s="5" t="s">
        <v>1586</v>
      </c>
      <c r="J1186" s="585"/>
      <c r="K1186" s="585"/>
      <c r="T1186" s="1"/>
      <c r="U1186" s="1"/>
      <c r="V1186" s="1"/>
      <c r="W1186" s="1"/>
      <c r="X1186" s="1"/>
    </row>
    <row r="1187" spans="5:24">
      <c r="E1187" s="2"/>
      <c r="G1187" s="5" t="s">
        <v>426</v>
      </c>
      <c r="H1187" s="5" t="s">
        <v>1587</v>
      </c>
      <c r="J1187" s="585"/>
      <c r="K1187" s="585"/>
      <c r="T1187" s="1"/>
      <c r="U1187" s="1"/>
      <c r="V1187" s="1"/>
      <c r="W1187" s="1"/>
      <c r="X1187" s="1"/>
    </row>
    <row r="1188" spans="5:24">
      <c r="E1188" s="2"/>
      <c r="G1188" s="5" t="s">
        <v>426</v>
      </c>
      <c r="H1188" s="5" t="s">
        <v>1588</v>
      </c>
      <c r="J1188" s="585"/>
      <c r="K1188" s="585"/>
      <c r="T1188" s="1"/>
      <c r="U1188" s="1"/>
      <c r="V1188" s="1"/>
      <c r="W1188" s="1"/>
      <c r="X1188" s="1"/>
    </row>
    <row r="1189" spans="5:24">
      <c r="E1189" s="2"/>
      <c r="G1189" s="5" t="s">
        <v>426</v>
      </c>
      <c r="H1189" s="5" t="s">
        <v>1589</v>
      </c>
      <c r="J1189" s="585"/>
      <c r="K1189" s="585"/>
      <c r="T1189" s="1"/>
      <c r="U1189" s="1"/>
      <c r="V1189" s="1"/>
      <c r="W1189" s="1"/>
      <c r="X1189" s="1"/>
    </row>
    <row r="1190" spans="5:24">
      <c r="E1190" s="2"/>
      <c r="G1190" s="5" t="s">
        <v>426</v>
      </c>
      <c r="H1190" s="5" t="s">
        <v>1590</v>
      </c>
      <c r="J1190" s="585"/>
      <c r="K1190" s="585"/>
      <c r="T1190" s="1"/>
      <c r="U1190" s="1"/>
      <c r="V1190" s="1"/>
      <c r="W1190" s="1"/>
      <c r="X1190" s="1"/>
    </row>
    <row r="1191" spans="5:24">
      <c r="E1191" s="2"/>
      <c r="G1191" s="5" t="s">
        <v>426</v>
      </c>
      <c r="H1191" s="5" t="s">
        <v>1591</v>
      </c>
      <c r="J1191" s="585"/>
      <c r="K1191" s="585"/>
      <c r="T1191" s="1"/>
      <c r="U1191" s="1"/>
      <c r="V1191" s="1"/>
      <c r="W1191" s="1"/>
      <c r="X1191" s="1"/>
    </row>
    <row r="1192" spans="5:24">
      <c r="E1192" s="2"/>
      <c r="G1192" s="5" t="s">
        <v>426</v>
      </c>
      <c r="H1192" s="5" t="s">
        <v>1592</v>
      </c>
      <c r="J1192" s="585"/>
      <c r="K1192" s="585"/>
      <c r="T1192" s="1"/>
      <c r="U1192" s="1"/>
      <c r="V1192" s="1"/>
      <c r="W1192" s="1"/>
      <c r="X1192" s="1"/>
    </row>
    <row r="1193" spans="5:24">
      <c r="E1193" s="2"/>
      <c r="G1193" s="5" t="s">
        <v>426</v>
      </c>
      <c r="H1193" s="5" t="s">
        <v>1593</v>
      </c>
      <c r="J1193" s="585"/>
      <c r="K1193" s="585"/>
      <c r="T1193" s="1"/>
      <c r="U1193" s="1"/>
      <c r="V1193" s="1"/>
      <c r="W1193" s="1"/>
      <c r="X1193" s="1"/>
    </row>
    <row r="1194" spans="5:24">
      <c r="E1194" s="2"/>
      <c r="G1194" s="5" t="s">
        <v>426</v>
      </c>
      <c r="H1194" s="5" t="s">
        <v>1594</v>
      </c>
      <c r="J1194" s="585"/>
      <c r="K1194" s="585"/>
      <c r="T1194" s="1"/>
      <c r="U1194" s="1"/>
      <c r="V1194" s="1"/>
      <c r="W1194" s="1"/>
      <c r="X1194" s="1"/>
    </row>
    <row r="1195" spans="5:24">
      <c r="E1195" s="2"/>
      <c r="G1195" s="5" t="s">
        <v>426</v>
      </c>
      <c r="H1195" s="5" t="s">
        <v>1595</v>
      </c>
      <c r="J1195" s="585"/>
      <c r="K1195" s="585"/>
      <c r="T1195" s="1"/>
      <c r="U1195" s="1"/>
      <c r="V1195" s="1"/>
      <c r="W1195" s="1"/>
      <c r="X1195" s="1"/>
    </row>
    <row r="1196" spans="5:24">
      <c r="E1196" s="2"/>
      <c r="G1196" s="5" t="s">
        <v>426</v>
      </c>
      <c r="H1196" s="5" t="s">
        <v>1596</v>
      </c>
      <c r="J1196" s="585"/>
      <c r="K1196" s="585"/>
      <c r="T1196" s="1"/>
      <c r="U1196" s="1"/>
      <c r="V1196" s="1"/>
      <c r="W1196" s="1"/>
      <c r="X1196" s="1"/>
    </row>
    <row r="1197" spans="5:24">
      <c r="E1197" s="2"/>
      <c r="G1197" s="5" t="s">
        <v>426</v>
      </c>
      <c r="H1197" s="5" t="s">
        <v>1597</v>
      </c>
      <c r="J1197" s="585"/>
      <c r="K1197" s="585"/>
      <c r="T1197" s="1"/>
      <c r="U1197" s="1"/>
      <c r="V1197" s="1"/>
      <c r="W1197" s="1"/>
      <c r="X1197" s="1"/>
    </row>
    <row r="1198" spans="5:24">
      <c r="E1198" s="2"/>
      <c r="G1198" s="5" t="s">
        <v>426</v>
      </c>
      <c r="H1198" s="5" t="s">
        <v>1598</v>
      </c>
      <c r="J1198" s="585"/>
      <c r="K1198" s="585"/>
      <c r="T1198" s="1"/>
      <c r="U1198" s="1"/>
      <c r="V1198" s="1"/>
      <c r="W1198" s="1"/>
      <c r="X1198" s="1"/>
    </row>
    <row r="1199" spans="5:24">
      <c r="E1199" s="2"/>
      <c r="G1199" s="5" t="s">
        <v>426</v>
      </c>
      <c r="H1199" s="5" t="s">
        <v>1599</v>
      </c>
      <c r="J1199" s="585"/>
      <c r="K1199" s="585"/>
      <c r="T1199" s="1"/>
      <c r="U1199" s="1"/>
      <c r="V1199" s="1"/>
      <c r="W1199" s="1"/>
      <c r="X1199" s="1"/>
    </row>
    <row r="1200" spans="5:24">
      <c r="E1200" s="2"/>
      <c r="G1200" s="5" t="s">
        <v>426</v>
      </c>
      <c r="H1200" s="5" t="s">
        <v>1561</v>
      </c>
      <c r="J1200" s="585"/>
      <c r="K1200" s="585"/>
      <c r="T1200" s="1"/>
      <c r="U1200" s="1"/>
      <c r="V1200" s="1"/>
      <c r="W1200" s="1"/>
      <c r="X1200" s="1"/>
    </row>
    <row r="1201" spans="5:24">
      <c r="E1201" s="2"/>
      <c r="G1201" s="5" t="s">
        <v>426</v>
      </c>
      <c r="H1201" s="5" t="s">
        <v>1600</v>
      </c>
      <c r="J1201" s="585"/>
      <c r="K1201" s="585"/>
      <c r="T1201" s="1"/>
      <c r="U1201" s="1"/>
      <c r="V1201" s="1"/>
      <c r="W1201" s="1"/>
      <c r="X1201" s="1"/>
    </row>
    <row r="1202" spans="5:24">
      <c r="E1202" s="2"/>
      <c r="G1202" s="5" t="s">
        <v>426</v>
      </c>
      <c r="H1202" s="5" t="s">
        <v>1601</v>
      </c>
      <c r="J1202" s="585"/>
      <c r="K1202" s="585"/>
      <c r="T1202" s="1"/>
      <c r="U1202" s="1"/>
      <c r="V1202" s="1"/>
      <c r="W1202" s="1"/>
      <c r="X1202" s="1"/>
    </row>
    <row r="1203" spans="5:24">
      <c r="E1203" s="2"/>
      <c r="G1203" s="5" t="s">
        <v>426</v>
      </c>
      <c r="H1203" s="5" t="s">
        <v>1602</v>
      </c>
      <c r="J1203" s="585"/>
      <c r="K1203" s="585"/>
      <c r="T1203" s="1"/>
      <c r="U1203" s="1"/>
      <c r="V1203" s="1"/>
      <c r="W1203" s="1"/>
      <c r="X1203" s="1"/>
    </row>
    <row r="1204" spans="5:24">
      <c r="E1204" s="2"/>
      <c r="G1204" s="5" t="s">
        <v>426</v>
      </c>
      <c r="H1204" s="5" t="s">
        <v>1603</v>
      </c>
      <c r="J1204" s="585"/>
      <c r="K1204" s="585"/>
      <c r="T1204" s="1"/>
      <c r="U1204" s="1"/>
      <c r="V1204" s="1"/>
      <c r="W1204" s="1"/>
      <c r="X1204" s="1"/>
    </row>
    <row r="1205" spans="5:24">
      <c r="E1205" s="2"/>
      <c r="G1205" s="5" t="s">
        <v>428</v>
      </c>
      <c r="H1205" s="5" t="s">
        <v>1604</v>
      </c>
      <c r="J1205" s="585"/>
      <c r="K1205" s="585"/>
      <c r="T1205" s="1"/>
      <c r="U1205" s="1"/>
      <c r="V1205" s="1"/>
      <c r="W1205" s="1"/>
      <c r="X1205" s="1"/>
    </row>
    <row r="1206" spans="5:24">
      <c r="E1206" s="2"/>
      <c r="G1206" s="5" t="s">
        <v>428</v>
      </c>
      <c r="H1206" s="5" t="s">
        <v>1605</v>
      </c>
      <c r="J1206" s="585"/>
      <c r="K1206" s="585"/>
      <c r="T1206" s="1"/>
      <c r="U1206" s="1"/>
      <c r="V1206" s="1"/>
      <c r="W1206" s="1"/>
      <c r="X1206" s="1"/>
    </row>
    <row r="1207" spans="5:24">
      <c r="E1207" s="2"/>
      <c r="G1207" s="5" t="s">
        <v>428</v>
      </c>
      <c r="H1207" s="5" t="s">
        <v>1606</v>
      </c>
      <c r="J1207" s="585"/>
      <c r="K1207" s="585"/>
      <c r="T1207" s="1"/>
      <c r="U1207" s="1"/>
      <c r="V1207" s="1"/>
      <c r="W1207" s="1"/>
      <c r="X1207" s="1"/>
    </row>
    <row r="1208" spans="5:24">
      <c r="E1208" s="2"/>
      <c r="G1208" s="5" t="s">
        <v>428</v>
      </c>
      <c r="H1208" s="5" t="s">
        <v>1607</v>
      </c>
      <c r="J1208" s="585"/>
      <c r="K1208" s="585"/>
      <c r="T1208" s="1"/>
      <c r="U1208" s="1"/>
      <c r="V1208" s="1"/>
      <c r="W1208" s="1"/>
      <c r="X1208" s="1"/>
    </row>
    <row r="1209" spans="5:24">
      <c r="E1209" s="2"/>
      <c r="G1209" s="5" t="s">
        <v>428</v>
      </c>
      <c r="H1209" s="5" t="s">
        <v>1608</v>
      </c>
      <c r="J1209" s="585"/>
      <c r="K1209" s="585"/>
      <c r="T1209" s="1"/>
      <c r="U1209" s="1"/>
      <c r="V1209" s="1"/>
      <c r="W1209" s="1"/>
      <c r="X1209" s="1"/>
    </row>
    <row r="1210" spans="5:24">
      <c r="E1210" s="2"/>
      <c r="G1210" s="5" t="s">
        <v>428</v>
      </c>
      <c r="H1210" s="5" t="s">
        <v>1609</v>
      </c>
      <c r="J1210" s="585"/>
      <c r="K1210" s="585"/>
      <c r="T1210" s="1"/>
      <c r="U1210" s="1"/>
      <c r="V1210" s="1"/>
      <c r="W1210" s="1"/>
      <c r="X1210" s="1"/>
    </row>
    <row r="1211" spans="5:24">
      <c r="E1211" s="2"/>
      <c r="G1211" s="5" t="s">
        <v>428</v>
      </c>
      <c r="H1211" s="5" t="s">
        <v>1610</v>
      </c>
      <c r="J1211" s="585"/>
      <c r="K1211" s="585"/>
      <c r="T1211" s="1"/>
      <c r="U1211" s="1"/>
      <c r="V1211" s="1"/>
      <c r="W1211" s="1"/>
      <c r="X1211" s="1"/>
    </row>
    <row r="1212" spans="5:24">
      <c r="E1212" s="2"/>
      <c r="G1212" s="5" t="s">
        <v>428</v>
      </c>
      <c r="H1212" s="5" t="s">
        <v>1611</v>
      </c>
      <c r="J1212" s="585"/>
      <c r="K1212" s="585"/>
      <c r="T1212" s="1"/>
      <c r="U1212" s="1"/>
      <c r="V1212" s="1"/>
      <c r="W1212" s="1"/>
      <c r="X1212" s="1"/>
    </row>
    <row r="1213" spans="5:24">
      <c r="E1213" s="2"/>
      <c r="G1213" s="5" t="s">
        <v>428</v>
      </c>
      <c r="H1213" s="5" t="s">
        <v>1612</v>
      </c>
      <c r="J1213" s="585"/>
      <c r="K1213" s="585"/>
      <c r="T1213" s="1"/>
      <c r="U1213" s="1"/>
      <c r="V1213" s="1"/>
      <c r="W1213" s="1"/>
      <c r="X1213" s="1"/>
    </row>
    <row r="1214" spans="5:24">
      <c r="E1214" s="2"/>
      <c r="G1214" s="5" t="s">
        <v>428</v>
      </c>
      <c r="H1214" s="5" t="s">
        <v>1613</v>
      </c>
      <c r="J1214" s="585"/>
      <c r="K1214" s="585"/>
      <c r="T1214" s="1"/>
      <c r="U1214" s="1"/>
      <c r="V1214" s="1"/>
      <c r="W1214" s="1"/>
      <c r="X1214" s="1"/>
    </row>
    <row r="1215" spans="5:24">
      <c r="E1215" s="2"/>
      <c r="G1215" s="5" t="s">
        <v>428</v>
      </c>
      <c r="H1215" s="5" t="s">
        <v>1614</v>
      </c>
      <c r="J1215" s="585"/>
      <c r="K1215" s="585"/>
      <c r="T1215" s="1"/>
      <c r="U1215" s="1"/>
      <c r="V1215" s="1"/>
      <c r="W1215" s="1"/>
      <c r="X1215" s="1"/>
    </row>
    <row r="1216" spans="5:24">
      <c r="E1216" s="2"/>
      <c r="G1216" s="5" t="s">
        <v>428</v>
      </c>
      <c r="H1216" s="5" t="s">
        <v>1615</v>
      </c>
      <c r="J1216" s="585"/>
      <c r="K1216" s="585"/>
      <c r="T1216" s="1"/>
      <c r="U1216" s="1"/>
      <c r="V1216" s="1"/>
      <c r="W1216" s="1"/>
      <c r="X1216" s="1"/>
    </row>
    <row r="1217" spans="5:24">
      <c r="E1217" s="2"/>
      <c r="G1217" s="5" t="s">
        <v>428</v>
      </c>
      <c r="H1217" s="5" t="s">
        <v>1616</v>
      </c>
      <c r="J1217" s="585"/>
      <c r="K1217" s="585"/>
      <c r="T1217" s="1"/>
      <c r="U1217" s="1"/>
      <c r="V1217" s="1"/>
      <c r="W1217" s="1"/>
      <c r="X1217" s="1"/>
    </row>
    <row r="1218" spans="5:24">
      <c r="E1218" s="2"/>
      <c r="G1218" s="5" t="s">
        <v>428</v>
      </c>
      <c r="H1218" s="5" t="s">
        <v>1617</v>
      </c>
      <c r="J1218" s="585"/>
      <c r="K1218" s="585"/>
      <c r="T1218" s="1"/>
      <c r="U1218" s="1"/>
      <c r="V1218" s="1"/>
      <c r="W1218" s="1"/>
      <c r="X1218" s="1"/>
    </row>
    <row r="1219" spans="5:24">
      <c r="E1219" s="2"/>
      <c r="G1219" s="5" t="s">
        <v>428</v>
      </c>
      <c r="H1219" s="5" t="s">
        <v>1618</v>
      </c>
      <c r="J1219" s="585"/>
      <c r="K1219" s="585"/>
      <c r="T1219" s="1"/>
      <c r="U1219" s="1"/>
      <c r="V1219" s="1"/>
      <c r="W1219" s="1"/>
      <c r="X1219" s="1"/>
    </row>
    <row r="1220" spans="5:24">
      <c r="E1220" s="2"/>
      <c r="G1220" s="5" t="s">
        <v>428</v>
      </c>
      <c r="H1220" s="5" t="s">
        <v>1619</v>
      </c>
      <c r="J1220" s="585"/>
      <c r="K1220" s="585"/>
      <c r="T1220" s="1"/>
      <c r="U1220" s="1"/>
      <c r="V1220" s="1"/>
      <c r="W1220" s="1"/>
      <c r="X1220" s="1"/>
    </row>
    <row r="1221" spans="5:24">
      <c r="E1221" s="2"/>
      <c r="G1221" s="5" t="s">
        <v>428</v>
      </c>
      <c r="H1221" s="5" t="s">
        <v>1620</v>
      </c>
      <c r="J1221" s="585"/>
      <c r="K1221" s="585"/>
      <c r="T1221" s="1"/>
      <c r="U1221" s="1"/>
      <c r="V1221" s="1"/>
      <c r="W1221" s="1"/>
      <c r="X1221" s="1"/>
    </row>
    <row r="1222" spans="5:24">
      <c r="E1222" s="2"/>
      <c r="G1222" s="5" t="s">
        <v>428</v>
      </c>
      <c r="H1222" s="5" t="s">
        <v>765</v>
      </c>
      <c r="J1222" s="585"/>
      <c r="K1222" s="585"/>
      <c r="T1222" s="1"/>
      <c r="U1222" s="1"/>
      <c r="V1222" s="1"/>
      <c r="W1222" s="1"/>
      <c r="X1222" s="1"/>
    </row>
    <row r="1223" spans="5:24">
      <c r="E1223" s="2"/>
      <c r="G1223" s="5" t="s">
        <v>428</v>
      </c>
      <c r="H1223" s="5" t="s">
        <v>1621</v>
      </c>
      <c r="J1223" s="585"/>
      <c r="K1223" s="585"/>
      <c r="T1223" s="1"/>
      <c r="U1223" s="1"/>
      <c r="V1223" s="1"/>
      <c r="W1223" s="1"/>
      <c r="X1223" s="1"/>
    </row>
    <row r="1224" spans="5:24">
      <c r="E1224" s="2"/>
      <c r="G1224" s="5" t="s">
        <v>428</v>
      </c>
      <c r="H1224" s="5" t="s">
        <v>1622</v>
      </c>
      <c r="J1224" s="585"/>
      <c r="K1224" s="585"/>
      <c r="T1224" s="1"/>
      <c r="U1224" s="1"/>
      <c r="V1224" s="1"/>
      <c r="W1224" s="1"/>
      <c r="X1224" s="1"/>
    </row>
    <row r="1225" spans="5:24">
      <c r="E1225" s="2"/>
      <c r="G1225" s="5" t="s">
        <v>428</v>
      </c>
      <c r="H1225" s="5" t="s">
        <v>1623</v>
      </c>
      <c r="J1225" s="585"/>
      <c r="K1225" s="585"/>
      <c r="T1225" s="1"/>
      <c r="U1225" s="1"/>
      <c r="V1225" s="1"/>
      <c r="W1225" s="1"/>
      <c r="X1225" s="1"/>
    </row>
    <row r="1226" spans="5:24">
      <c r="E1226" s="2"/>
      <c r="G1226" s="5" t="s">
        <v>428</v>
      </c>
      <c r="H1226" s="5" t="s">
        <v>1624</v>
      </c>
      <c r="J1226" s="585"/>
      <c r="K1226" s="585"/>
      <c r="T1226" s="1"/>
      <c r="U1226" s="1"/>
      <c r="V1226" s="1"/>
      <c r="W1226" s="1"/>
      <c r="X1226" s="1"/>
    </row>
    <row r="1227" spans="5:24">
      <c r="E1227" s="2"/>
      <c r="G1227" s="5" t="s">
        <v>428</v>
      </c>
      <c r="H1227" s="5" t="s">
        <v>1625</v>
      </c>
      <c r="J1227" s="585"/>
      <c r="K1227" s="585"/>
      <c r="T1227" s="1"/>
      <c r="U1227" s="1"/>
      <c r="V1227" s="1"/>
      <c r="W1227" s="1"/>
      <c r="X1227" s="1"/>
    </row>
    <row r="1228" spans="5:24">
      <c r="E1228" s="2"/>
      <c r="G1228" s="5" t="s">
        <v>428</v>
      </c>
      <c r="H1228" s="5" t="s">
        <v>1626</v>
      </c>
      <c r="J1228" s="585"/>
      <c r="K1228" s="585"/>
      <c r="T1228" s="1"/>
      <c r="U1228" s="1"/>
      <c r="V1228" s="1"/>
      <c r="W1228" s="1"/>
      <c r="X1228" s="1"/>
    </row>
    <row r="1229" spans="5:24">
      <c r="E1229" s="2"/>
      <c r="G1229" s="5" t="s">
        <v>428</v>
      </c>
      <c r="H1229" s="5" t="s">
        <v>1627</v>
      </c>
      <c r="J1229" s="585"/>
      <c r="K1229" s="585"/>
      <c r="T1229" s="1"/>
      <c r="U1229" s="1"/>
      <c r="V1229" s="1"/>
      <c r="W1229" s="1"/>
      <c r="X1229" s="1"/>
    </row>
    <row r="1230" spans="5:24">
      <c r="E1230" s="2"/>
      <c r="G1230" s="5" t="s">
        <v>428</v>
      </c>
      <c r="H1230" s="5" t="s">
        <v>1628</v>
      </c>
      <c r="J1230" s="585"/>
      <c r="K1230" s="585"/>
      <c r="T1230" s="1"/>
      <c r="U1230" s="1"/>
      <c r="V1230" s="1"/>
      <c r="W1230" s="1"/>
      <c r="X1230" s="1"/>
    </row>
    <row r="1231" spans="5:24">
      <c r="E1231" s="2"/>
      <c r="G1231" s="5" t="s">
        <v>428</v>
      </c>
      <c r="H1231" s="5" t="s">
        <v>1629</v>
      </c>
      <c r="J1231" s="585"/>
      <c r="K1231" s="585"/>
      <c r="T1231" s="1"/>
      <c r="U1231" s="1"/>
      <c r="V1231" s="1"/>
      <c r="W1231" s="1"/>
      <c r="X1231" s="1"/>
    </row>
    <row r="1232" spans="5:24">
      <c r="E1232" s="2"/>
      <c r="G1232" s="5" t="s">
        <v>428</v>
      </c>
      <c r="H1232" s="5" t="s">
        <v>1630</v>
      </c>
      <c r="J1232" s="585"/>
      <c r="K1232" s="585"/>
      <c r="T1232" s="1"/>
      <c r="U1232" s="1"/>
      <c r="V1232" s="1"/>
      <c r="W1232" s="1"/>
      <c r="X1232" s="1"/>
    </row>
    <row r="1233" spans="5:24">
      <c r="E1233" s="2"/>
      <c r="G1233" s="5" t="s">
        <v>428</v>
      </c>
      <c r="H1233" s="5" t="s">
        <v>1631</v>
      </c>
      <c r="J1233" s="585"/>
      <c r="K1233" s="585"/>
      <c r="T1233" s="1"/>
      <c r="U1233" s="1"/>
      <c r="V1233" s="1"/>
      <c r="W1233" s="1"/>
      <c r="X1233" s="1"/>
    </row>
    <row r="1234" spans="5:24">
      <c r="E1234" s="2"/>
      <c r="G1234" s="5" t="s">
        <v>428</v>
      </c>
      <c r="H1234" s="5" t="s">
        <v>1632</v>
      </c>
      <c r="J1234" s="585"/>
      <c r="K1234" s="585"/>
      <c r="T1234" s="1"/>
      <c r="U1234" s="1"/>
      <c r="V1234" s="1"/>
      <c r="W1234" s="1"/>
      <c r="X1234" s="1"/>
    </row>
    <row r="1235" spans="5:24">
      <c r="E1235" s="2"/>
      <c r="G1235" s="5" t="s">
        <v>428</v>
      </c>
      <c r="H1235" s="5" t="s">
        <v>1633</v>
      </c>
      <c r="J1235" s="585"/>
      <c r="K1235" s="585"/>
      <c r="T1235" s="1"/>
      <c r="U1235" s="1"/>
      <c r="V1235" s="1"/>
      <c r="W1235" s="1"/>
      <c r="X1235" s="1"/>
    </row>
    <row r="1236" spans="5:24">
      <c r="E1236" s="2"/>
      <c r="G1236" s="5" t="s">
        <v>428</v>
      </c>
      <c r="H1236" s="5" t="s">
        <v>1634</v>
      </c>
      <c r="J1236" s="585"/>
      <c r="K1236" s="585"/>
      <c r="T1236" s="1"/>
      <c r="U1236" s="1"/>
      <c r="V1236" s="1"/>
      <c r="W1236" s="1"/>
      <c r="X1236" s="1"/>
    </row>
    <row r="1237" spans="5:24">
      <c r="E1237" s="2"/>
      <c r="G1237" s="5" t="s">
        <v>428</v>
      </c>
      <c r="H1237" s="5" t="s">
        <v>1635</v>
      </c>
      <c r="J1237" s="585"/>
      <c r="K1237" s="585"/>
      <c r="T1237" s="1"/>
      <c r="U1237" s="1"/>
      <c r="V1237" s="1"/>
      <c r="W1237" s="1"/>
      <c r="X1237" s="1"/>
    </row>
    <row r="1238" spans="5:24">
      <c r="E1238" s="2"/>
      <c r="G1238" s="5" t="s">
        <v>428</v>
      </c>
      <c r="H1238" s="5" t="s">
        <v>1636</v>
      </c>
      <c r="J1238" s="585"/>
      <c r="K1238" s="585"/>
      <c r="T1238" s="1"/>
      <c r="U1238" s="1"/>
      <c r="V1238" s="1"/>
      <c r="W1238" s="1"/>
      <c r="X1238" s="1"/>
    </row>
    <row r="1239" spans="5:24">
      <c r="E1239" s="2"/>
      <c r="G1239" s="5" t="s">
        <v>428</v>
      </c>
      <c r="H1239" s="5" t="s">
        <v>1637</v>
      </c>
      <c r="J1239" s="585"/>
      <c r="K1239" s="585"/>
      <c r="T1239" s="1"/>
      <c r="U1239" s="1"/>
      <c r="V1239" s="1"/>
      <c r="W1239" s="1"/>
      <c r="X1239" s="1"/>
    </row>
    <row r="1240" spans="5:24">
      <c r="E1240" s="2"/>
      <c r="G1240" s="5" t="s">
        <v>428</v>
      </c>
      <c r="H1240" s="5" t="s">
        <v>1638</v>
      </c>
      <c r="J1240" s="585"/>
      <c r="K1240" s="585"/>
      <c r="T1240" s="1"/>
      <c r="U1240" s="1"/>
      <c r="V1240" s="1"/>
      <c r="W1240" s="1"/>
      <c r="X1240" s="1"/>
    </row>
    <row r="1241" spans="5:24">
      <c r="E1241" s="2"/>
      <c r="G1241" s="5" t="s">
        <v>428</v>
      </c>
      <c r="H1241" s="5" t="s">
        <v>1639</v>
      </c>
      <c r="J1241" s="585"/>
      <c r="K1241" s="585"/>
      <c r="T1241" s="1"/>
      <c r="U1241" s="1"/>
      <c r="V1241" s="1"/>
      <c r="W1241" s="1"/>
      <c r="X1241" s="1"/>
    </row>
    <row r="1242" spans="5:24">
      <c r="E1242" s="2"/>
      <c r="G1242" s="5" t="s">
        <v>428</v>
      </c>
      <c r="H1242" s="5" t="s">
        <v>1268</v>
      </c>
      <c r="J1242" s="585"/>
      <c r="K1242" s="585"/>
      <c r="T1242" s="1"/>
      <c r="U1242" s="1"/>
      <c r="V1242" s="1"/>
      <c r="W1242" s="1"/>
      <c r="X1242" s="1"/>
    </row>
    <row r="1243" spans="5:24">
      <c r="E1243" s="2"/>
      <c r="G1243" s="5" t="s">
        <v>428</v>
      </c>
      <c r="H1243" s="5" t="s">
        <v>1640</v>
      </c>
      <c r="J1243" s="585"/>
      <c r="K1243" s="585"/>
      <c r="T1243" s="1"/>
      <c r="U1243" s="1"/>
      <c r="V1243" s="1"/>
      <c r="W1243" s="1"/>
      <c r="X1243" s="1"/>
    </row>
    <row r="1244" spans="5:24">
      <c r="E1244" s="2"/>
      <c r="G1244" s="5" t="s">
        <v>430</v>
      </c>
      <c r="H1244" s="5" t="s">
        <v>1641</v>
      </c>
      <c r="J1244" s="585"/>
      <c r="K1244" s="585"/>
      <c r="T1244" s="1"/>
      <c r="U1244" s="1"/>
      <c r="V1244" s="1"/>
      <c r="W1244" s="1"/>
      <c r="X1244" s="1"/>
    </row>
    <row r="1245" spans="5:24">
      <c r="E1245" s="2"/>
      <c r="G1245" s="5" t="s">
        <v>430</v>
      </c>
      <c r="H1245" s="5" t="s">
        <v>1642</v>
      </c>
      <c r="J1245" s="585"/>
      <c r="K1245" s="585"/>
      <c r="T1245" s="1"/>
      <c r="U1245" s="1"/>
      <c r="V1245" s="1"/>
      <c r="W1245" s="1"/>
      <c r="X1245" s="1"/>
    </row>
    <row r="1246" spans="5:24">
      <c r="E1246" s="2"/>
      <c r="G1246" s="5" t="s">
        <v>430</v>
      </c>
      <c r="H1246" s="5" t="s">
        <v>1643</v>
      </c>
      <c r="J1246" s="585"/>
      <c r="K1246" s="585"/>
      <c r="T1246" s="1"/>
      <c r="U1246" s="1"/>
      <c r="V1246" s="1"/>
      <c r="W1246" s="1"/>
      <c r="X1246" s="1"/>
    </row>
    <row r="1247" spans="5:24">
      <c r="E1247" s="2"/>
      <c r="G1247" s="5" t="s">
        <v>430</v>
      </c>
      <c r="H1247" s="5" t="s">
        <v>1644</v>
      </c>
      <c r="J1247" s="585"/>
      <c r="K1247" s="585"/>
      <c r="T1247" s="1"/>
      <c r="U1247" s="1"/>
      <c r="V1247" s="1"/>
      <c r="W1247" s="1"/>
      <c r="X1247" s="1"/>
    </row>
    <row r="1248" spans="5:24">
      <c r="E1248" s="2"/>
      <c r="G1248" s="5" t="s">
        <v>430</v>
      </c>
      <c r="H1248" s="5" t="s">
        <v>1645</v>
      </c>
      <c r="J1248" s="585"/>
      <c r="K1248" s="585"/>
      <c r="T1248" s="1"/>
      <c r="U1248" s="1"/>
      <c r="V1248" s="1"/>
      <c r="W1248" s="1"/>
      <c r="X1248" s="1"/>
    </row>
    <row r="1249" spans="5:24">
      <c r="E1249" s="2"/>
      <c r="G1249" s="5" t="s">
        <v>430</v>
      </c>
      <c r="H1249" s="5" t="s">
        <v>1646</v>
      </c>
      <c r="J1249" s="585"/>
      <c r="K1249" s="585"/>
      <c r="T1249" s="1"/>
      <c r="U1249" s="1"/>
      <c r="V1249" s="1"/>
      <c r="W1249" s="1"/>
      <c r="X1249" s="1"/>
    </row>
    <row r="1250" spans="5:24">
      <c r="E1250" s="2"/>
      <c r="G1250" s="5" t="s">
        <v>430</v>
      </c>
      <c r="H1250" s="5" t="s">
        <v>1647</v>
      </c>
      <c r="J1250" s="585"/>
      <c r="K1250" s="585"/>
      <c r="T1250" s="1"/>
      <c r="U1250" s="1"/>
      <c r="V1250" s="1"/>
      <c r="W1250" s="1"/>
      <c r="X1250" s="1"/>
    </row>
    <row r="1251" spans="5:24">
      <c r="E1251" s="2"/>
      <c r="G1251" s="5" t="s">
        <v>430</v>
      </c>
      <c r="H1251" s="5" t="s">
        <v>1648</v>
      </c>
      <c r="J1251" s="585"/>
      <c r="K1251" s="585"/>
      <c r="T1251" s="1"/>
      <c r="U1251" s="1"/>
      <c r="V1251" s="1"/>
      <c r="W1251" s="1"/>
      <c r="X1251" s="1"/>
    </row>
    <row r="1252" spans="5:24">
      <c r="E1252" s="2"/>
      <c r="G1252" s="5" t="s">
        <v>430</v>
      </c>
      <c r="H1252" s="5" t="s">
        <v>1649</v>
      </c>
      <c r="J1252" s="585"/>
      <c r="K1252" s="585"/>
      <c r="T1252" s="1"/>
      <c r="U1252" s="1"/>
      <c r="V1252" s="1"/>
      <c r="W1252" s="1"/>
      <c r="X1252" s="1"/>
    </row>
    <row r="1253" spans="5:24">
      <c r="E1253" s="2"/>
      <c r="G1253" s="5" t="s">
        <v>430</v>
      </c>
      <c r="H1253" s="5" t="s">
        <v>1650</v>
      </c>
      <c r="J1253" s="585"/>
      <c r="K1253" s="585"/>
      <c r="T1253" s="1"/>
      <c r="U1253" s="1"/>
      <c r="V1253" s="1"/>
      <c r="W1253" s="1"/>
      <c r="X1253" s="1"/>
    </row>
    <row r="1254" spans="5:24">
      <c r="E1254" s="2"/>
      <c r="G1254" s="5" t="s">
        <v>430</v>
      </c>
      <c r="H1254" s="5" t="s">
        <v>1651</v>
      </c>
      <c r="J1254" s="585"/>
      <c r="K1254" s="585"/>
      <c r="T1254" s="1"/>
      <c r="U1254" s="1"/>
      <c r="V1254" s="1"/>
      <c r="W1254" s="1"/>
      <c r="X1254" s="1"/>
    </row>
    <row r="1255" spans="5:24">
      <c r="E1255" s="2"/>
      <c r="G1255" s="5" t="s">
        <v>430</v>
      </c>
      <c r="H1255" s="5" t="s">
        <v>1652</v>
      </c>
      <c r="J1255" s="585"/>
      <c r="K1255" s="585"/>
      <c r="T1255" s="1"/>
      <c r="U1255" s="1"/>
      <c r="V1255" s="1"/>
      <c r="W1255" s="1"/>
      <c r="X1255" s="1"/>
    </row>
    <row r="1256" spans="5:24">
      <c r="E1256" s="2"/>
      <c r="G1256" s="5" t="s">
        <v>430</v>
      </c>
      <c r="H1256" s="5" t="s">
        <v>1653</v>
      </c>
      <c r="J1256" s="585"/>
      <c r="K1256" s="585"/>
      <c r="T1256" s="1"/>
      <c r="U1256" s="1"/>
      <c r="V1256" s="1"/>
      <c r="W1256" s="1"/>
      <c r="X1256" s="1"/>
    </row>
    <row r="1257" spans="5:24">
      <c r="E1257" s="2"/>
      <c r="G1257" s="5" t="s">
        <v>430</v>
      </c>
      <c r="H1257" s="5" t="s">
        <v>1654</v>
      </c>
      <c r="J1257" s="585"/>
      <c r="K1257" s="585"/>
      <c r="T1257" s="1"/>
      <c r="U1257" s="1"/>
      <c r="V1257" s="1"/>
      <c r="W1257" s="1"/>
      <c r="X1257" s="1"/>
    </row>
    <row r="1258" spans="5:24">
      <c r="E1258" s="2"/>
      <c r="G1258" s="5" t="s">
        <v>430</v>
      </c>
      <c r="H1258" s="5" t="s">
        <v>1655</v>
      </c>
      <c r="J1258" s="585"/>
      <c r="K1258" s="585"/>
      <c r="T1258" s="1"/>
      <c r="U1258" s="1"/>
      <c r="V1258" s="1"/>
      <c r="W1258" s="1"/>
      <c r="X1258" s="1"/>
    </row>
    <row r="1259" spans="5:24">
      <c r="E1259" s="2"/>
      <c r="G1259" s="5" t="s">
        <v>430</v>
      </c>
      <c r="H1259" s="5" t="s">
        <v>1656</v>
      </c>
      <c r="J1259" s="585"/>
      <c r="K1259" s="585"/>
      <c r="T1259" s="1"/>
      <c r="U1259" s="1"/>
      <c r="V1259" s="1"/>
      <c r="W1259" s="1"/>
      <c r="X1259" s="1"/>
    </row>
    <row r="1260" spans="5:24">
      <c r="E1260" s="2"/>
      <c r="G1260" s="5" t="s">
        <v>430</v>
      </c>
      <c r="H1260" s="5" t="s">
        <v>1218</v>
      </c>
      <c r="J1260" s="585"/>
      <c r="K1260" s="585"/>
      <c r="T1260" s="1"/>
      <c r="U1260" s="1"/>
      <c r="V1260" s="1"/>
      <c r="W1260" s="1"/>
      <c r="X1260" s="1"/>
    </row>
    <row r="1261" spans="5:24">
      <c r="E1261" s="2"/>
      <c r="G1261" s="5" t="s">
        <v>430</v>
      </c>
      <c r="H1261" s="5" t="s">
        <v>562</v>
      </c>
      <c r="J1261" s="585"/>
      <c r="K1261" s="585"/>
      <c r="T1261" s="1"/>
      <c r="U1261" s="1"/>
      <c r="V1261" s="1"/>
      <c r="W1261" s="1"/>
      <c r="X1261" s="1"/>
    </row>
    <row r="1262" spans="5:24">
      <c r="E1262" s="2"/>
      <c r="G1262" s="5" t="s">
        <v>430</v>
      </c>
      <c r="H1262" s="5" t="s">
        <v>1657</v>
      </c>
      <c r="J1262" s="585"/>
      <c r="K1262" s="585"/>
      <c r="T1262" s="1"/>
      <c r="U1262" s="1"/>
      <c r="V1262" s="1"/>
      <c r="W1262" s="1"/>
      <c r="X1262" s="1"/>
    </row>
    <row r="1263" spans="5:24">
      <c r="E1263" s="2"/>
      <c r="G1263" s="5" t="s">
        <v>430</v>
      </c>
      <c r="H1263" s="5" t="s">
        <v>1658</v>
      </c>
      <c r="J1263" s="585"/>
      <c r="K1263" s="585"/>
      <c r="T1263" s="1"/>
      <c r="U1263" s="1"/>
      <c r="V1263" s="1"/>
      <c r="W1263" s="1"/>
      <c r="X1263" s="1"/>
    </row>
    <row r="1264" spans="5:24">
      <c r="E1264" s="2"/>
      <c r="G1264" s="5" t="s">
        <v>430</v>
      </c>
      <c r="H1264" s="5" t="s">
        <v>1659</v>
      </c>
      <c r="J1264" s="585"/>
      <c r="K1264" s="585"/>
      <c r="T1264" s="1"/>
      <c r="U1264" s="1"/>
      <c r="V1264" s="1"/>
      <c r="W1264" s="1"/>
      <c r="X1264" s="1"/>
    </row>
    <row r="1265" spans="5:24">
      <c r="E1265" s="2"/>
      <c r="G1265" s="5" t="s">
        <v>430</v>
      </c>
      <c r="H1265" s="5" t="s">
        <v>1660</v>
      </c>
      <c r="J1265" s="585"/>
      <c r="K1265" s="585"/>
      <c r="T1265" s="1"/>
      <c r="U1265" s="1"/>
      <c r="V1265" s="1"/>
      <c r="W1265" s="1"/>
      <c r="X1265" s="1"/>
    </row>
    <row r="1266" spans="5:24">
      <c r="E1266" s="2"/>
      <c r="G1266" s="5" t="s">
        <v>430</v>
      </c>
      <c r="H1266" s="5" t="s">
        <v>1661</v>
      </c>
      <c r="J1266" s="585"/>
      <c r="K1266" s="585"/>
      <c r="T1266" s="1"/>
      <c r="U1266" s="1"/>
      <c r="V1266" s="1"/>
      <c r="W1266" s="1"/>
      <c r="X1266" s="1"/>
    </row>
    <row r="1267" spans="5:24">
      <c r="E1267" s="2"/>
      <c r="G1267" s="5" t="s">
        <v>430</v>
      </c>
      <c r="H1267" s="5" t="s">
        <v>1662</v>
      </c>
      <c r="J1267" s="585"/>
      <c r="K1267" s="585"/>
      <c r="T1267" s="1"/>
      <c r="U1267" s="1"/>
      <c r="V1267" s="1"/>
      <c r="W1267" s="1"/>
      <c r="X1267" s="1"/>
    </row>
    <row r="1268" spans="5:24">
      <c r="E1268" s="2"/>
      <c r="G1268" s="5" t="s">
        <v>430</v>
      </c>
      <c r="H1268" s="5" t="s">
        <v>1663</v>
      </c>
      <c r="J1268" s="585"/>
      <c r="K1268" s="585"/>
      <c r="T1268" s="1"/>
      <c r="U1268" s="1"/>
      <c r="V1268" s="1"/>
      <c r="W1268" s="1"/>
      <c r="X1268" s="1"/>
    </row>
    <row r="1269" spans="5:24">
      <c r="E1269" s="2"/>
      <c r="G1269" s="5" t="s">
        <v>430</v>
      </c>
      <c r="H1269" s="5" t="s">
        <v>1664</v>
      </c>
      <c r="J1269" s="585"/>
      <c r="K1269" s="585"/>
      <c r="T1269" s="1"/>
      <c r="U1269" s="1"/>
      <c r="V1269" s="1"/>
      <c r="W1269" s="1"/>
      <c r="X1269" s="1"/>
    </row>
    <row r="1270" spans="5:24">
      <c r="E1270" s="2"/>
      <c r="G1270" s="5" t="s">
        <v>430</v>
      </c>
      <c r="H1270" s="5" t="s">
        <v>1665</v>
      </c>
      <c r="J1270" s="585"/>
      <c r="K1270" s="585"/>
      <c r="T1270" s="1"/>
      <c r="U1270" s="1"/>
      <c r="V1270" s="1"/>
      <c r="W1270" s="1"/>
      <c r="X1270" s="1"/>
    </row>
    <row r="1271" spans="5:24">
      <c r="E1271" s="2"/>
      <c r="G1271" s="5" t="s">
        <v>430</v>
      </c>
      <c r="H1271" s="5" t="s">
        <v>1666</v>
      </c>
      <c r="J1271" s="585"/>
      <c r="K1271" s="585"/>
      <c r="T1271" s="1"/>
      <c r="U1271" s="1"/>
      <c r="V1271" s="1"/>
      <c r="W1271" s="1"/>
      <c r="X1271" s="1"/>
    </row>
    <row r="1272" spans="5:24">
      <c r="E1272" s="2"/>
      <c r="G1272" s="5" t="s">
        <v>430</v>
      </c>
      <c r="H1272" s="5" t="s">
        <v>1667</v>
      </c>
      <c r="J1272" s="585"/>
      <c r="K1272" s="585"/>
      <c r="T1272" s="1"/>
      <c r="U1272" s="1"/>
      <c r="V1272" s="1"/>
      <c r="W1272" s="1"/>
      <c r="X1272" s="1"/>
    </row>
    <row r="1273" spans="5:24">
      <c r="E1273" s="2"/>
      <c r="G1273" s="5" t="s">
        <v>430</v>
      </c>
      <c r="H1273" s="5" t="s">
        <v>1668</v>
      </c>
      <c r="J1273" s="585"/>
      <c r="K1273" s="585"/>
      <c r="T1273" s="1"/>
      <c r="U1273" s="1"/>
      <c r="V1273" s="1"/>
      <c r="W1273" s="1"/>
      <c r="X1273" s="1"/>
    </row>
    <row r="1274" spans="5:24">
      <c r="E1274" s="2"/>
      <c r="G1274" s="5" t="s">
        <v>432</v>
      </c>
      <c r="H1274" s="5" t="s">
        <v>1669</v>
      </c>
      <c r="J1274" s="585"/>
      <c r="K1274" s="585"/>
      <c r="T1274" s="1"/>
      <c r="U1274" s="1"/>
      <c r="V1274" s="1"/>
      <c r="W1274" s="1"/>
      <c r="X1274" s="1"/>
    </row>
    <row r="1275" spans="5:24">
      <c r="E1275" s="2"/>
      <c r="G1275" s="5" t="s">
        <v>432</v>
      </c>
      <c r="H1275" s="5" t="s">
        <v>1670</v>
      </c>
      <c r="J1275" s="585"/>
      <c r="K1275" s="585"/>
      <c r="T1275" s="1"/>
      <c r="U1275" s="1"/>
      <c r="V1275" s="1"/>
      <c r="W1275" s="1"/>
      <c r="X1275" s="1"/>
    </row>
    <row r="1276" spans="5:24">
      <c r="E1276" s="2"/>
      <c r="G1276" s="5" t="s">
        <v>432</v>
      </c>
      <c r="H1276" s="5" t="s">
        <v>1671</v>
      </c>
      <c r="J1276" s="585"/>
      <c r="K1276" s="585"/>
      <c r="T1276" s="1"/>
      <c r="U1276" s="1"/>
      <c r="V1276" s="1"/>
      <c r="W1276" s="1"/>
      <c r="X1276" s="1"/>
    </row>
    <row r="1277" spans="5:24">
      <c r="E1277" s="2"/>
      <c r="G1277" s="5" t="s">
        <v>432</v>
      </c>
      <c r="H1277" s="5" t="s">
        <v>1672</v>
      </c>
      <c r="J1277" s="585"/>
      <c r="K1277" s="585"/>
      <c r="T1277" s="1"/>
      <c r="U1277" s="1"/>
      <c r="V1277" s="1"/>
      <c r="W1277" s="1"/>
      <c r="X1277" s="1"/>
    </row>
    <row r="1278" spans="5:24">
      <c r="E1278" s="2"/>
      <c r="G1278" s="5" t="s">
        <v>432</v>
      </c>
      <c r="H1278" s="5" t="s">
        <v>1673</v>
      </c>
      <c r="J1278" s="585"/>
      <c r="K1278" s="585"/>
      <c r="T1278" s="1"/>
      <c r="U1278" s="1"/>
      <c r="V1278" s="1"/>
      <c r="W1278" s="1"/>
      <c r="X1278" s="1"/>
    </row>
    <row r="1279" spans="5:24">
      <c r="E1279" s="2"/>
      <c r="G1279" s="5" t="s">
        <v>432</v>
      </c>
      <c r="H1279" s="5" t="s">
        <v>1674</v>
      </c>
      <c r="J1279" s="585"/>
      <c r="K1279" s="585"/>
      <c r="T1279" s="1"/>
      <c r="U1279" s="1"/>
      <c r="V1279" s="1"/>
      <c r="W1279" s="1"/>
      <c r="X1279" s="1"/>
    </row>
    <row r="1280" spans="5:24">
      <c r="E1280" s="2"/>
      <c r="G1280" s="5" t="s">
        <v>432</v>
      </c>
      <c r="H1280" s="5" t="s">
        <v>1675</v>
      </c>
      <c r="J1280" s="585"/>
      <c r="K1280" s="585"/>
      <c r="T1280" s="1"/>
      <c r="U1280" s="1"/>
      <c r="V1280" s="1"/>
      <c r="W1280" s="1"/>
      <c r="X1280" s="1"/>
    </row>
    <row r="1281" spans="5:24">
      <c r="E1281" s="2"/>
      <c r="G1281" s="5" t="s">
        <v>432</v>
      </c>
      <c r="H1281" s="5" t="s">
        <v>1676</v>
      </c>
      <c r="J1281" s="585"/>
      <c r="K1281" s="585"/>
      <c r="T1281" s="1"/>
      <c r="U1281" s="1"/>
      <c r="V1281" s="1"/>
      <c r="W1281" s="1"/>
      <c r="X1281" s="1"/>
    </row>
    <row r="1282" spans="5:24">
      <c r="E1282" s="2"/>
      <c r="G1282" s="5" t="s">
        <v>432</v>
      </c>
      <c r="H1282" s="5" t="s">
        <v>1677</v>
      </c>
      <c r="J1282" s="585"/>
      <c r="K1282" s="585"/>
      <c r="T1282" s="1"/>
      <c r="U1282" s="1"/>
      <c r="V1282" s="1"/>
      <c r="W1282" s="1"/>
      <c r="X1282" s="1"/>
    </row>
    <row r="1283" spans="5:24">
      <c r="E1283" s="2"/>
      <c r="G1283" s="5" t="s">
        <v>432</v>
      </c>
      <c r="H1283" s="5" t="s">
        <v>1678</v>
      </c>
      <c r="J1283" s="585"/>
      <c r="K1283" s="585"/>
      <c r="T1283" s="1"/>
      <c r="U1283" s="1"/>
      <c r="V1283" s="1"/>
      <c r="W1283" s="1"/>
      <c r="X1283" s="1"/>
    </row>
    <row r="1284" spans="5:24">
      <c r="E1284" s="2"/>
      <c r="G1284" s="5" t="s">
        <v>432</v>
      </c>
      <c r="H1284" s="5" t="s">
        <v>1679</v>
      </c>
      <c r="J1284" s="585"/>
      <c r="K1284" s="585"/>
      <c r="T1284" s="1"/>
      <c r="U1284" s="1"/>
      <c r="V1284" s="1"/>
      <c r="W1284" s="1"/>
      <c r="X1284" s="1"/>
    </row>
    <row r="1285" spans="5:24">
      <c r="E1285" s="2"/>
      <c r="G1285" s="5" t="s">
        <v>432</v>
      </c>
      <c r="H1285" s="5" t="s">
        <v>1680</v>
      </c>
      <c r="J1285" s="585"/>
      <c r="K1285" s="585"/>
      <c r="T1285" s="1"/>
      <c r="U1285" s="1"/>
      <c r="V1285" s="1"/>
      <c r="W1285" s="1"/>
      <c r="X1285" s="1"/>
    </row>
    <row r="1286" spans="5:24">
      <c r="E1286" s="2"/>
      <c r="G1286" s="5" t="s">
        <v>432</v>
      </c>
      <c r="H1286" s="5" t="s">
        <v>1681</v>
      </c>
      <c r="J1286" s="585"/>
      <c r="K1286" s="585"/>
      <c r="T1286" s="1"/>
      <c r="U1286" s="1"/>
      <c r="V1286" s="1"/>
      <c r="W1286" s="1"/>
      <c r="X1286" s="1"/>
    </row>
    <row r="1287" spans="5:24">
      <c r="E1287" s="2"/>
      <c r="G1287" s="5" t="s">
        <v>432</v>
      </c>
      <c r="H1287" s="5" t="s">
        <v>1682</v>
      </c>
      <c r="J1287" s="585"/>
      <c r="K1287" s="585"/>
      <c r="T1287" s="1"/>
      <c r="U1287" s="1"/>
      <c r="V1287" s="1"/>
      <c r="W1287" s="1"/>
      <c r="X1287" s="1"/>
    </row>
    <row r="1288" spans="5:24">
      <c r="E1288" s="2"/>
      <c r="G1288" s="5" t="s">
        <v>432</v>
      </c>
      <c r="H1288" s="5" t="s">
        <v>641</v>
      </c>
      <c r="J1288" s="585"/>
      <c r="K1288" s="585"/>
      <c r="T1288" s="1"/>
      <c r="U1288" s="1"/>
      <c r="V1288" s="1"/>
      <c r="W1288" s="1"/>
      <c r="X1288" s="1"/>
    </row>
    <row r="1289" spans="5:24">
      <c r="E1289" s="2"/>
      <c r="G1289" s="5" t="s">
        <v>432</v>
      </c>
      <c r="H1289" s="5" t="s">
        <v>1683</v>
      </c>
      <c r="J1289" s="585"/>
      <c r="K1289" s="585"/>
      <c r="T1289" s="1"/>
      <c r="U1289" s="1"/>
      <c r="V1289" s="1"/>
      <c r="W1289" s="1"/>
      <c r="X1289" s="1"/>
    </row>
    <row r="1290" spans="5:24">
      <c r="E1290" s="2"/>
      <c r="G1290" s="5" t="s">
        <v>432</v>
      </c>
      <c r="H1290" s="5" t="s">
        <v>1684</v>
      </c>
      <c r="J1290" s="585"/>
      <c r="K1290" s="585"/>
      <c r="T1290" s="1"/>
      <c r="U1290" s="1"/>
      <c r="V1290" s="1"/>
      <c r="W1290" s="1"/>
      <c r="X1290" s="1"/>
    </row>
    <row r="1291" spans="5:24">
      <c r="E1291" s="2"/>
      <c r="G1291" s="5" t="s">
        <v>432</v>
      </c>
      <c r="H1291" s="5" t="s">
        <v>1489</v>
      </c>
      <c r="J1291" s="585"/>
      <c r="K1291" s="585"/>
      <c r="T1291" s="1"/>
      <c r="U1291" s="1"/>
      <c r="V1291" s="1"/>
      <c r="W1291" s="1"/>
      <c r="X1291" s="1"/>
    </row>
    <row r="1292" spans="5:24">
      <c r="E1292" s="2"/>
      <c r="G1292" s="5" t="s">
        <v>432</v>
      </c>
      <c r="H1292" s="5" t="s">
        <v>1685</v>
      </c>
      <c r="J1292" s="585"/>
      <c r="K1292" s="585"/>
      <c r="T1292" s="1"/>
      <c r="U1292" s="1"/>
      <c r="V1292" s="1"/>
      <c r="W1292" s="1"/>
      <c r="X1292" s="1"/>
    </row>
    <row r="1293" spans="5:24">
      <c r="E1293" s="2"/>
      <c r="G1293" s="5" t="s">
        <v>434</v>
      </c>
      <c r="H1293" s="5" t="s">
        <v>1686</v>
      </c>
      <c r="J1293" s="585"/>
      <c r="K1293" s="585"/>
      <c r="T1293" s="1"/>
      <c r="U1293" s="1"/>
      <c r="V1293" s="1"/>
      <c r="W1293" s="1"/>
      <c r="X1293" s="1"/>
    </row>
    <row r="1294" spans="5:24">
      <c r="E1294" s="2"/>
      <c r="G1294" s="5" t="s">
        <v>434</v>
      </c>
      <c r="H1294" s="5" t="s">
        <v>1687</v>
      </c>
      <c r="J1294" s="585"/>
      <c r="K1294" s="585"/>
      <c r="T1294" s="1"/>
      <c r="U1294" s="1"/>
      <c r="V1294" s="1"/>
      <c r="W1294" s="1"/>
      <c r="X1294" s="1"/>
    </row>
    <row r="1295" spans="5:24">
      <c r="E1295" s="2"/>
      <c r="G1295" s="5" t="s">
        <v>434</v>
      </c>
      <c r="H1295" s="5" t="s">
        <v>1688</v>
      </c>
      <c r="J1295" s="585"/>
      <c r="K1295" s="585"/>
      <c r="T1295" s="1"/>
      <c r="U1295" s="1"/>
      <c r="V1295" s="1"/>
      <c r="W1295" s="1"/>
      <c r="X1295" s="1"/>
    </row>
    <row r="1296" spans="5:24">
      <c r="E1296" s="2"/>
      <c r="G1296" s="5" t="s">
        <v>434</v>
      </c>
      <c r="H1296" s="5" t="s">
        <v>1689</v>
      </c>
      <c r="J1296" s="585"/>
      <c r="K1296" s="585"/>
      <c r="T1296" s="1"/>
      <c r="U1296" s="1"/>
      <c r="V1296" s="1"/>
      <c r="W1296" s="1"/>
      <c r="X1296" s="1"/>
    </row>
    <row r="1297" spans="5:24">
      <c r="E1297" s="2"/>
      <c r="G1297" s="5" t="s">
        <v>434</v>
      </c>
      <c r="H1297" s="5" t="s">
        <v>1690</v>
      </c>
      <c r="J1297" s="585"/>
      <c r="K1297" s="585"/>
      <c r="T1297" s="1"/>
      <c r="U1297" s="1"/>
      <c r="V1297" s="1"/>
      <c r="W1297" s="1"/>
      <c r="X1297" s="1"/>
    </row>
    <row r="1298" spans="5:24">
      <c r="E1298" s="2"/>
      <c r="G1298" s="5" t="s">
        <v>434</v>
      </c>
      <c r="H1298" s="5" t="s">
        <v>1691</v>
      </c>
      <c r="J1298" s="585"/>
      <c r="K1298" s="585"/>
      <c r="T1298" s="1"/>
      <c r="U1298" s="1"/>
      <c r="V1298" s="1"/>
      <c r="W1298" s="1"/>
      <c r="X1298" s="1"/>
    </row>
    <row r="1299" spans="5:24">
      <c r="E1299" s="2"/>
      <c r="G1299" s="5" t="s">
        <v>434</v>
      </c>
      <c r="H1299" s="5" t="s">
        <v>1692</v>
      </c>
      <c r="J1299" s="585"/>
      <c r="K1299" s="585"/>
      <c r="T1299" s="1"/>
      <c r="U1299" s="1"/>
      <c r="V1299" s="1"/>
      <c r="W1299" s="1"/>
      <c r="X1299" s="1"/>
    </row>
    <row r="1300" spans="5:24">
      <c r="E1300" s="2"/>
      <c r="G1300" s="5" t="s">
        <v>434</v>
      </c>
      <c r="H1300" s="5" t="s">
        <v>1693</v>
      </c>
      <c r="J1300" s="585"/>
      <c r="K1300" s="585"/>
      <c r="T1300" s="1"/>
      <c r="U1300" s="1"/>
      <c r="V1300" s="1"/>
      <c r="W1300" s="1"/>
      <c r="X1300" s="1"/>
    </row>
    <row r="1301" spans="5:24">
      <c r="E1301" s="2"/>
      <c r="G1301" s="5" t="s">
        <v>434</v>
      </c>
      <c r="H1301" s="5" t="s">
        <v>1694</v>
      </c>
      <c r="J1301" s="585"/>
      <c r="K1301" s="585"/>
      <c r="T1301" s="1"/>
      <c r="U1301" s="1"/>
      <c r="V1301" s="1"/>
      <c r="W1301" s="1"/>
      <c r="X1301" s="1"/>
    </row>
    <row r="1302" spans="5:24">
      <c r="E1302" s="2"/>
      <c r="G1302" s="5" t="s">
        <v>434</v>
      </c>
      <c r="H1302" s="5" t="s">
        <v>1695</v>
      </c>
      <c r="J1302" s="585"/>
      <c r="K1302" s="585"/>
      <c r="T1302" s="1"/>
      <c r="U1302" s="1"/>
      <c r="V1302" s="1"/>
      <c r="W1302" s="1"/>
      <c r="X1302" s="1"/>
    </row>
    <row r="1303" spans="5:24">
      <c r="E1303" s="2"/>
      <c r="G1303" s="5" t="s">
        <v>434</v>
      </c>
      <c r="H1303" s="5" t="s">
        <v>1696</v>
      </c>
      <c r="J1303" s="585"/>
      <c r="K1303" s="585"/>
      <c r="T1303" s="1"/>
      <c r="U1303" s="1"/>
      <c r="V1303" s="1"/>
      <c r="W1303" s="1"/>
      <c r="X1303" s="1"/>
    </row>
    <row r="1304" spans="5:24">
      <c r="E1304" s="2"/>
      <c r="G1304" s="5" t="s">
        <v>434</v>
      </c>
      <c r="H1304" s="5" t="s">
        <v>734</v>
      </c>
      <c r="J1304" s="585"/>
      <c r="K1304" s="585"/>
      <c r="T1304" s="1"/>
      <c r="U1304" s="1"/>
      <c r="V1304" s="1"/>
      <c r="W1304" s="1"/>
      <c r="X1304" s="1"/>
    </row>
    <row r="1305" spans="5:24">
      <c r="E1305" s="2"/>
      <c r="G1305" s="5" t="s">
        <v>434</v>
      </c>
      <c r="H1305" s="5" t="s">
        <v>1697</v>
      </c>
      <c r="J1305" s="585"/>
      <c r="K1305" s="585"/>
      <c r="T1305" s="1"/>
      <c r="U1305" s="1"/>
      <c r="V1305" s="1"/>
      <c r="W1305" s="1"/>
      <c r="X1305" s="1"/>
    </row>
    <row r="1306" spans="5:24">
      <c r="E1306" s="2"/>
      <c r="G1306" s="5" t="s">
        <v>434</v>
      </c>
      <c r="H1306" s="5" t="s">
        <v>1698</v>
      </c>
      <c r="J1306" s="585"/>
      <c r="K1306" s="585"/>
      <c r="T1306" s="1"/>
      <c r="U1306" s="1"/>
      <c r="V1306" s="1"/>
      <c r="W1306" s="1"/>
      <c r="X1306" s="1"/>
    </row>
    <row r="1307" spans="5:24">
      <c r="E1307" s="2"/>
      <c r="G1307" s="5" t="s">
        <v>434</v>
      </c>
      <c r="H1307" s="5" t="s">
        <v>1699</v>
      </c>
      <c r="J1307" s="585"/>
      <c r="K1307" s="585"/>
      <c r="T1307" s="1"/>
      <c r="U1307" s="1"/>
      <c r="V1307" s="1"/>
      <c r="W1307" s="1"/>
      <c r="X1307" s="1"/>
    </row>
    <row r="1308" spans="5:24">
      <c r="E1308" s="2"/>
      <c r="G1308" s="5" t="s">
        <v>434</v>
      </c>
      <c r="H1308" s="5" t="s">
        <v>1700</v>
      </c>
      <c r="J1308" s="585"/>
      <c r="K1308" s="585"/>
      <c r="T1308" s="1"/>
      <c r="U1308" s="1"/>
      <c r="V1308" s="1"/>
      <c r="W1308" s="1"/>
      <c r="X1308" s="1"/>
    </row>
    <row r="1309" spans="5:24">
      <c r="E1309" s="2"/>
      <c r="G1309" s="5" t="s">
        <v>434</v>
      </c>
      <c r="H1309" s="5" t="s">
        <v>1701</v>
      </c>
      <c r="J1309" s="585"/>
      <c r="K1309" s="585"/>
      <c r="T1309" s="1"/>
      <c r="U1309" s="1"/>
      <c r="V1309" s="1"/>
      <c r="W1309" s="1"/>
      <c r="X1309" s="1"/>
    </row>
    <row r="1310" spans="5:24">
      <c r="E1310" s="2"/>
      <c r="G1310" s="5" t="s">
        <v>434</v>
      </c>
      <c r="H1310" s="5" t="s">
        <v>1702</v>
      </c>
      <c r="J1310" s="585"/>
      <c r="K1310" s="585"/>
      <c r="T1310" s="1"/>
      <c r="U1310" s="1"/>
      <c r="V1310" s="1"/>
      <c r="W1310" s="1"/>
      <c r="X1310" s="1"/>
    </row>
    <row r="1311" spans="5:24">
      <c r="E1311" s="2"/>
      <c r="G1311" s="5" t="s">
        <v>434</v>
      </c>
      <c r="H1311" s="5" t="s">
        <v>1703</v>
      </c>
      <c r="J1311" s="585"/>
      <c r="K1311" s="585"/>
      <c r="T1311" s="1"/>
      <c r="U1311" s="1"/>
      <c r="V1311" s="1"/>
      <c r="W1311" s="1"/>
      <c r="X1311" s="1"/>
    </row>
    <row r="1312" spans="5:24">
      <c r="E1312" s="2"/>
      <c r="G1312" s="5" t="s">
        <v>436</v>
      </c>
      <c r="H1312" s="5" t="s">
        <v>1704</v>
      </c>
      <c r="J1312" s="585"/>
      <c r="K1312" s="585"/>
      <c r="T1312" s="1"/>
      <c r="U1312" s="1"/>
      <c r="V1312" s="1"/>
      <c r="W1312" s="1"/>
      <c r="X1312" s="1"/>
    </row>
    <row r="1313" spans="5:24">
      <c r="E1313" s="2"/>
      <c r="G1313" s="5" t="s">
        <v>436</v>
      </c>
      <c r="H1313" s="5" t="s">
        <v>1705</v>
      </c>
      <c r="J1313" s="585"/>
      <c r="K1313" s="585"/>
      <c r="T1313" s="1"/>
      <c r="U1313" s="1"/>
      <c r="V1313" s="1"/>
      <c r="W1313" s="1"/>
      <c r="X1313" s="1"/>
    </row>
    <row r="1314" spans="5:24">
      <c r="E1314" s="2"/>
      <c r="G1314" s="5" t="s">
        <v>436</v>
      </c>
      <c r="H1314" s="5" t="s">
        <v>1706</v>
      </c>
      <c r="J1314" s="585"/>
      <c r="K1314" s="585"/>
      <c r="T1314" s="1"/>
      <c r="U1314" s="1"/>
      <c r="V1314" s="1"/>
      <c r="W1314" s="1"/>
      <c r="X1314" s="1"/>
    </row>
    <row r="1315" spans="5:24">
      <c r="E1315" s="2"/>
      <c r="G1315" s="5" t="s">
        <v>436</v>
      </c>
      <c r="H1315" s="5" t="s">
        <v>1707</v>
      </c>
      <c r="J1315" s="585"/>
      <c r="K1315" s="585"/>
      <c r="T1315" s="1"/>
      <c r="U1315" s="1"/>
      <c r="V1315" s="1"/>
      <c r="W1315" s="1"/>
      <c r="X1315" s="1"/>
    </row>
    <row r="1316" spans="5:24">
      <c r="E1316" s="2"/>
      <c r="G1316" s="5" t="s">
        <v>436</v>
      </c>
      <c r="H1316" s="5" t="s">
        <v>1708</v>
      </c>
      <c r="J1316" s="585"/>
      <c r="K1316" s="585"/>
      <c r="T1316" s="1"/>
      <c r="U1316" s="1"/>
      <c r="V1316" s="1"/>
      <c r="W1316" s="1"/>
      <c r="X1316" s="1"/>
    </row>
    <row r="1317" spans="5:24">
      <c r="E1317" s="2"/>
      <c r="G1317" s="5" t="s">
        <v>436</v>
      </c>
      <c r="H1317" s="5" t="s">
        <v>1709</v>
      </c>
      <c r="J1317" s="585"/>
      <c r="K1317" s="585"/>
      <c r="T1317" s="1"/>
      <c r="U1317" s="1"/>
      <c r="V1317" s="1"/>
      <c r="W1317" s="1"/>
      <c r="X1317" s="1"/>
    </row>
    <row r="1318" spans="5:24">
      <c r="E1318" s="2"/>
      <c r="G1318" s="5" t="s">
        <v>436</v>
      </c>
      <c r="H1318" s="5" t="s">
        <v>1710</v>
      </c>
      <c r="J1318" s="585"/>
      <c r="K1318" s="585"/>
      <c r="T1318" s="1"/>
      <c r="U1318" s="1"/>
      <c r="V1318" s="1"/>
      <c r="W1318" s="1"/>
      <c r="X1318" s="1"/>
    </row>
    <row r="1319" spans="5:24">
      <c r="E1319" s="2"/>
      <c r="G1319" s="5" t="s">
        <v>436</v>
      </c>
      <c r="H1319" s="5" t="s">
        <v>1711</v>
      </c>
      <c r="J1319" s="585"/>
      <c r="K1319" s="585"/>
      <c r="T1319" s="1"/>
      <c r="U1319" s="1"/>
      <c r="V1319" s="1"/>
      <c r="W1319" s="1"/>
      <c r="X1319" s="1"/>
    </row>
    <row r="1320" spans="5:24">
      <c r="E1320" s="2"/>
      <c r="G1320" s="5" t="s">
        <v>436</v>
      </c>
      <c r="H1320" s="5" t="s">
        <v>1712</v>
      </c>
      <c r="J1320" s="585"/>
      <c r="K1320" s="585"/>
      <c r="T1320" s="1"/>
      <c r="U1320" s="1"/>
      <c r="V1320" s="1"/>
      <c r="W1320" s="1"/>
      <c r="X1320" s="1"/>
    </row>
    <row r="1321" spans="5:24">
      <c r="E1321" s="2"/>
      <c r="G1321" s="5" t="s">
        <v>436</v>
      </c>
      <c r="H1321" s="5" t="s">
        <v>1713</v>
      </c>
      <c r="J1321" s="585"/>
      <c r="K1321" s="585"/>
      <c r="T1321" s="1"/>
      <c r="U1321" s="1"/>
      <c r="V1321" s="1"/>
      <c r="W1321" s="1"/>
      <c r="X1321" s="1"/>
    </row>
    <row r="1322" spans="5:24">
      <c r="E1322" s="2"/>
      <c r="G1322" s="5" t="s">
        <v>436</v>
      </c>
      <c r="H1322" s="5" t="s">
        <v>1714</v>
      </c>
      <c r="J1322" s="585"/>
      <c r="K1322" s="585"/>
      <c r="T1322" s="1"/>
      <c r="U1322" s="1"/>
      <c r="V1322" s="1"/>
      <c r="W1322" s="1"/>
      <c r="X1322" s="1"/>
    </row>
    <row r="1323" spans="5:24">
      <c r="E1323" s="2"/>
      <c r="G1323" s="5" t="s">
        <v>436</v>
      </c>
      <c r="H1323" s="5" t="s">
        <v>1715</v>
      </c>
      <c r="J1323" s="585"/>
      <c r="K1323" s="585"/>
      <c r="T1323" s="1"/>
      <c r="U1323" s="1"/>
      <c r="V1323" s="1"/>
      <c r="W1323" s="1"/>
      <c r="X1323" s="1"/>
    </row>
    <row r="1324" spans="5:24">
      <c r="E1324" s="2"/>
      <c r="G1324" s="5" t="s">
        <v>436</v>
      </c>
      <c r="H1324" s="5" t="s">
        <v>1716</v>
      </c>
      <c r="J1324" s="585"/>
      <c r="K1324" s="585"/>
      <c r="T1324" s="1"/>
      <c r="U1324" s="1"/>
      <c r="V1324" s="1"/>
      <c r="W1324" s="1"/>
      <c r="X1324" s="1"/>
    </row>
    <row r="1325" spans="5:24">
      <c r="E1325" s="2"/>
      <c r="G1325" s="5" t="s">
        <v>436</v>
      </c>
      <c r="H1325" s="5" t="s">
        <v>1717</v>
      </c>
      <c r="J1325" s="585"/>
      <c r="K1325" s="585"/>
      <c r="T1325" s="1"/>
      <c r="U1325" s="1"/>
      <c r="V1325" s="1"/>
      <c r="W1325" s="1"/>
      <c r="X1325" s="1"/>
    </row>
    <row r="1326" spans="5:24">
      <c r="E1326" s="2"/>
      <c r="G1326" s="5" t="s">
        <v>436</v>
      </c>
      <c r="H1326" s="5" t="s">
        <v>1718</v>
      </c>
      <c r="J1326" s="585"/>
      <c r="K1326" s="585"/>
      <c r="T1326" s="1"/>
      <c r="U1326" s="1"/>
      <c r="V1326" s="1"/>
      <c r="W1326" s="1"/>
      <c r="X1326" s="1"/>
    </row>
    <row r="1327" spans="5:24">
      <c r="E1327" s="2"/>
      <c r="G1327" s="5" t="s">
        <v>436</v>
      </c>
      <c r="H1327" s="5" t="s">
        <v>1719</v>
      </c>
      <c r="J1327" s="585"/>
      <c r="K1327" s="585"/>
      <c r="T1327" s="1"/>
      <c r="U1327" s="1"/>
      <c r="V1327" s="1"/>
      <c r="W1327" s="1"/>
      <c r="X1327" s="1"/>
    </row>
    <row r="1328" spans="5:24">
      <c r="E1328" s="2"/>
      <c r="G1328" s="5" t="s">
        <v>436</v>
      </c>
      <c r="H1328" s="5" t="s">
        <v>1720</v>
      </c>
      <c r="J1328" s="585"/>
      <c r="K1328" s="585"/>
      <c r="T1328" s="1"/>
      <c r="U1328" s="1"/>
      <c r="V1328" s="1"/>
      <c r="W1328" s="1"/>
      <c r="X1328" s="1"/>
    </row>
    <row r="1329" spans="5:24">
      <c r="E1329" s="2"/>
      <c r="G1329" s="5" t="s">
        <v>436</v>
      </c>
      <c r="H1329" s="5" t="s">
        <v>1721</v>
      </c>
      <c r="J1329" s="585"/>
      <c r="K1329" s="585"/>
      <c r="T1329" s="1"/>
      <c r="U1329" s="1"/>
      <c r="V1329" s="1"/>
      <c r="W1329" s="1"/>
      <c r="X1329" s="1"/>
    </row>
    <row r="1330" spans="5:24">
      <c r="E1330" s="2"/>
      <c r="G1330" s="5" t="s">
        <v>436</v>
      </c>
      <c r="H1330" s="5" t="s">
        <v>1722</v>
      </c>
      <c r="J1330" s="585"/>
      <c r="K1330" s="585"/>
      <c r="T1330" s="1"/>
      <c r="U1330" s="1"/>
      <c r="V1330" s="1"/>
      <c r="W1330" s="1"/>
      <c r="X1330" s="1"/>
    </row>
    <row r="1331" spans="5:24">
      <c r="E1331" s="2"/>
      <c r="G1331" s="5" t="s">
        <v>436</v>
      </c>
      <c r="H1331" s="5" t="s">
        <v>1723</v>
      </c>
      <c r="J1331" s="585"/>
      <c r="K1331" s="585"/>
      <c r="T1331" s="1"/>
      <c r="U1331" s="1"/>
      <c r="V1331" s="1"/>
      <c r="W1331" s="1"/>
      <c r="X1331" s="1"/>
    </row>
    <row r="1332" spans="5:24">
      <c r="E1332" s="2"/>
      <c r="G1332" s="5" t="s">
        <v>436</v>
      </c>
      <c r="H1332" s="5" t="s">
        <v>1724</v>
      </c>
      <c r="J1332" s="585"/>
      <c r="K1332" s="585"/>
      <c r="T1332" s="1"/>
      <c r="U1332" s="1"/>
      <c r="V1332" s="1"/>
      <c r="W1332" s="1"/>
      <c r="X1332" s="1"/>
    </row>
    <row r="1333" spans="5:24">
      <c r="E1333" s="2"/>
      <c r="G1333" s="5" t="s">
        <v>436</v>
      </c>
      <c r="H1333" s="5" t="s">
        <v>1725</v>
      </c>
      <c r="J1333" s="585"/>
      <c r="K1333" s="585"/>
      <c r="T1333" s="1"/>
      <c r="U1333" s="1"/>
      <c r="V1333" s="1"/>
      <c r="W1333" s="1"/>
      <c r="X1333" s="1"/>
    </row>
    <row r="1334" spans="5:24">
      <c r="E1334" s="2"/>
      <c r="G1334" s="5" t="s">
        <v>436</v>
      </c>
      <c r="H1334" s="5" t="s">
        <v>1726</v>
      </c>
      <c r="J1334" s="585"/>
      <c r="K1334" s="585"/>
      <c r="T1334" s="1"/>
      <c r="U1334" s="1"/>
      <c r="V1334" s="1"/>
      <c r="W1334" s="1"/>
      <c r="X1334" s="1"/>
    </row>
    <row r="1335" spans="5:24">
      <c r="E1335" s="2"/>
      <c r="G1335" s="5" t="s">
        <v>436</v>
      </c>
      <c r="H1335" s="5" t="s">
        <v>1727</v>
      </c>
      <c r="J1335" s="585"/>
      <c r="K1335" s="585"/>
      <c r="T1335" s="1"/>
      <c r="U1335" s="1"/>
      <c r="V1335" s="1"/>
      <c r="W1335" s="1"/>
      <c r="X1335" s="1"/>
    </row>
    <row r="1336" spans="5:24">
      <c r="E1336" s="2"/>
      <c r="G1336" s="5" t="s">
        <v>436</v>
      </c>
      <c r="H1336" s="5" t="s">
        <v>1728</v>
      </c>
      <c r="J1336" s="585"/>
      <c r="K1336" s="585"/>
      <c r="T1336" s="1"/>
      <c r="U1336" s="1"/>
      <c r="V1336" s="1"/>
      <c r="W1336" s="1"/>
      <c r="X1336" s="1"/>
    </row>
    <row r="1337" spans="5:24">
      <c r="E1337" s="2"/>
      <c r="G1337" s="5" t="s">
        <v>436</v>
      </c>
      <c r="H1337" s="5" t="s">
        <v>1729</v>
      </c>
      <c r="J1337" s="585"/>
      <c r="K1337" s="585"/>
      <c r="T1337" s="1"/>
      <c r="U1337" s="1"/>
      <c r="V1337" s="1"/>
      <c r="W1337" s="1"/>
      <c r="X1337" s="1"/>
    </row>
    <row r="1338" spans="5:24">
      <c r="E1338" s="2"/>
      <c r="G1338" s="5" t="s">
        <v>436</v>
      </c>
      <c r="H1338" s="5" t="s">
        <v>1730</v>
      </c>
      <c r="J1338" s="585"/>
      <c r="K1338" s="585"/>
      <c r="T1338" s="1"/>
      <c r="U1338" s="1"/>
      <c r="V1338" s="1"/>
      <c r="W1338" s="1"/>
      <c r="X1338" s="1"/>
    </row>
    <row r="1339" spans="5:24">
      <c r="E1339" s="2"/>
      <c r="G1339" s="5" t="s">
        <v>438</v>
      </c>
      <c r="H1339" s="5" t="s">
        <v>1731</v>
      </c>
      <c r="J1339" s="585"/>
      <c r="K1339" s="585"/>
      <c r="T1339" s="1"/>
      <c r="U1339" s="1"/>
      <c r="V1339" s="1"/>
      <c r="W1339" s="1"/>
      <c r="X1339" s="1"/>
    </row>
    <row r="1340" spans="5:24">
      <c r="E1340" s="2"/>
      <c r="G1340" s="5" t="s">
        <v>438</v>
      </c>
      <c r="H1340" s="5" t="s">
        <v>1732</v>
      </c>
      <c r="J1340" s="585"/>
      <c r="K1340" s="585"/>
      <c r="T1340" s="1"/>
      <c r="U1340" s="1"/>
      <c r="V1340" s="1"/>
      <c r="W1340" s="1"/>
      <c r="X1340" s="1"/>
    </row>
    <row r="1341" spans="5:24">
      <c r="E1341" s="2"/>
      <c r="G1341" s="5" t="s">
        <v>438</v>
      </c>
      <c r="H1341" s="5" t="s">
        <v>1733</v>
      </c>
      <c r="J1341" s="585"/>
      <c r="K1341" s="585"/>
      <c r="T1341" s="1"/>
      <c r="U1341" s="1"/>
      <c r="V1341" s="1"/>
      <c r="W1341" s="1"/>
      <c r="X1341" s="1"/>
    </row>
    <row r="1342" spans="5:24">
      <c r="E1342" s="2"/>
      <c r="G1342" s="5" t="s">
        <v>438</v>
      </c>
      <c r="H1342" s="5" t="s">
        <v>1734</v>
      </c>
      <c r="J1342" s="585"/>
      <c r="K1342" s="585"/>
      <c r="T1342" s="1"/>
      <c r="U1342" s="1"/>
      <c r="V1342" s="1"/>
      <c r="W1342" s="1"/>
      <c r="X1342" s="1"/>
    </row>
    <row r="1343" spans="5:24">
      <c r="E1343" s="2"/>
      <c r="G1343" s="5" t="s">
        <v>438</v>
      </c>
      <c r="H1343" s="5" t="s">
        <v>1735</v>
      </c>
      <c r="J1343" s="585"/>
      <c r="K1343" s="585"/>
      <c r="T1343" s="1"/>
      <c r="U1343" s="1"/>
      <c r="V1343" s="1"/>
      <c r="W1343" s="1"/>
      <c r="X1343" s="1"/>
    </row>
    <row r="1344" spans="5:24">
      <c r="E1344" s="2"/>
      <c r="G1344" s="5" t="s">
        <v>438</v>
      </c>
      <c r="H1344" s="5" t="s">
        <v>1736</v>
      </c>
      <c r="J1344" s="585"/>
      <c r="K1344" s="585"/>
      <c r="T1344" s="1"/>
      <c r="U1344" s="1"/>
      <c r="V1344" s="1"/>
      <c r="W1344" s="1"/>
      <c r="X1344" s="1"/>
    </row>
    <row r="1345" spans="5:24">
      <c r="E1345" s="2"/>
      <c r="G1345" s="5" t="s">
        <v>438</v>
      </c>
      <c r="H1345" s="5" t="s">
        <v>1076</v>
      </c>
      <c r="J1345" s="585"/>
      <c r="K1345" s="585"/>
      <c r="T1345" s="1"/>
      <c r="U1345" s="1"/>
      <c r="V1345" s="1"/>
      <c r="W1345" s="1"/>
      <c r="X1345" s="1"/>
    </row>
    <row r="1346" spans="5:24">
      <c r="E1346" s="2"/>
      <c r="G1346" s="5" t="s">
        <v>438</v>
      </c>
      <c r="H1346" s="5" t="s">
        <v>1737</v>
      </c>
      <c r="J1346" s="585"/>
      <c r="K1346" s="585"/>
      <c r="T1346" s="1"/>
      <c r="U1346" s="1"/>
      <c r="V1346" s="1"/>
      <c r="W1346" s="1"/>
      <c r="X1346" s="1"/>
    </row>
    <row r="1347" spans="5:24">
      <c r="E1347" s="2"/>
      <c r="G1347" s="5" t="s">
        <v>438</v>
      </c>
      <c r="H1347" s="5" t="s">
        <v>1738</v>
      </c>
      <c r="J1347" s="585"/>
      <c r="K1347" s="585"/>
      <c r="T1347" s="1"/>
      <c r="U1347" s="1"/>
      <c r="V1347" s="1"/>
      <c r="W1347" s="1"/>
      <c r="X1347" s="1"/>
    </row>
    <row r="1348" spans="5:24">
      <c r="E1348" s="2"/>
      <c r="G1348" s="5" t="s">
        <v>438</v>
      </c>
      <c r="H1348" s="5" t="s">
        <v>1739</v>
      </c>
      <c r="J1348" s="585"/>
      <c r="K1348" s="585"/>
      <c r="T1348" s="1"/>
      <c r="U1348" s="1"/>
      <c r="V1348" s="1"/>
      <c r="W1348" s="1"/>
      <c r="X1348" s="1"/>
    </row>
    <row r="1349" spans="5:24">
      <c r="E1349" s="2"/>
      <c r="G1349" s="5" t="s">
        <v>438</v>
      </c>
      <c r="H1349" s="5" t="s">
        <v>1740</v>
      </c>
      <c r="J1349" s="585"/>
      <c r="K1349" s="585"/>
      <c r="T1349" s="1"/>
      <c r="U1349" s="1"/>
      <c r="V1349" s="1"/>
      <c r="W1349" s="1"/>
      <c r="X1349" s="1"/>
    </row>
    <row r="1350" spans="5:24">
      <c r="E1350" s="2"/>
      <c r="G1350" s="5" t="s">
        <v>438</v>
      </c>
      <c r="H1350" s="5" t="s">
        <v>1741</v>
      </c>
      <c r="J1350" s="585"/>
      <c r="K1350" s="585"/>
      <c r="T1350" s="1"/>
      <c r="U1350" s="1"/>
      <c r="V1350" s="1"/>
      <c r="W1350" s="1"/>
      <c r="X1350" s="1"/>
    </row>
    <row r="1351" spans="5:24">
      <c r="E1351" s="2"/>
      <c r="G1351" s="5" t="s">
        <v>438</v>
      </c>
      <c r="H1351" s="5" t="s">
        <v>1742</v>
      </c>
      <c r="J1351" s="585"/>
      <c r="K1351" s="585"/>
      <c r="T1351" s="1"/>
      <c r="U1351" s="1"/>
      <c r="V1351" s="1"/>
      <c r="W1351" s="1"/>
      <c r="X1351" s="1"/>
    </row>
    <row r="1352" spans="5:24">
      <c r="E1352" s="2"/>
      <c r="G1352" s="5" t="s">
        <v>438</v>
      </c>
      <c r="H1352" s="5" t="s">
        <v>1743</v>
      </c>
      <c r="J1352" s="585"/>
      <c r="K1352" s="585"/>
      <c r="T1352" s="1"/>
      <c r="U1352" s="1"/>
      <c r="V1352" s="1"/>
      <c r="W1352" s="1"/>
      <c r="X1352" s="1"/>
    </row>
    <row r="1353" spans="5:24">
      <c r="E1353" s="2"/>
      <c r="G1353" s="5" t="s">
        <v>438</v>
      </c>
      <c r="H1353" s="5" t="s">
        <v>1744</v>
      </c>
      <c r="J1353" s="585"/>
      <c r="K1353" s="585"/>
      <c r="T1353" s="1"/>
      <c r="U1353" s="1"/>
      <c r="V1353" s="1"/>
      <c r="W1353" s="1"/>
      <c r="X1353" s="1"/>
    </row>
    <row r="1354" spans="5:24">
      <c r="E1354" s="2"/>
      <c r="G1354" s="5" t="s">
        <v>438</v>
      </c>
      <c r="H1354" s="5" t="s">
        <v>1745</v>
      </c>
      <c r="J1354" s="585"/>
      <c r="K1354" s="585"/>
      <c r="T1354" s="1"/>
      <c r="U1354" s="1"/>
      <c r="V1354" s="1"/>
      <c r="W1354" s="1"/>
      <c r="X1354" s="1"/>
    </row>
    <row r="1355" spans="5:24">
      <c r="E1355" s="2"/>
      <c r="G1355" s="5" t="s">
        <v>438</v>
      </c>
      <c r="H1355" s="5" t="s">
        <v>1746</v>
      </c>
      <c r="J1355" s="585"/>
      <c r="K1355" s="585"/>
      <c r="T1355" s="1"/>
      <c r="U1355" s="1"/>
      <c r="V1355" s="1"/>
      <c r="W1355" s="1"/>
      <c r="X1355" s="1"/>
    </row>
    <row r="1356" spans="5:24">
      <c r="E1356" s="2"/>
      <c r="G1356" s="5" t="s">
        <v>438</v>
      </c>
      <c r="H1356" s="5" t="s">
        <v>1747</v>
      </c>
      <c r="J1356" s="585"/>
      <c r="K1356" s="585"/>
      <c r="T1356" s="1"/>
      <c r="U1356" s="1"/>
      <c r="V1356" s="1"/>
      <c r="W1356" s="1"/>
      <c r="X1356" s="1"/>
    </row>
    <row r="1357" spans="5:24">
      <c r="E1357" s="2"/>
      <c r="G1357" s="5" t="s">
        <v>438</v>
      </c>
      <c r="H1357" s="5" t="s">
        <v>1748</v>
      </c>
      <c r="J1357" s="585"/>
      <c r="K1357" s="585"/>
      <c r="T1357" s="1"/>
      <c r="U1357" s="1"/>
      <c r="V1357" s="1"/>
      <c r="W1357" s="1"/>
      <c r="X1357" s="1"/>
    </row>
    <row r="1358" spans="5:24">
      <c r="E1358" s="2"/>
      <c r="G1358" s="5" t="s">
        <v>438</v>
      </c>
      <c r="H1358" s="5" t="s">
        <v>1749</v>
      </c>
      <c r="J1358" s="585"/>
      <c r="K1358" s="585"/>
      <c r="T1358" s="1"/>
      <c r="U1358" s="1"/>
      <c r="V1358" s="1"/>
      <c r="W1358" s="1"/>
      <c r="X1358" s="1"/>
    </row>
    <row r="1359" spans="5:24">
      <c r="E1359" s="2"/>
      <c r="G1359" s="5" t="s">
        <v>438</v>
      </c>
      <c r="H1359" s="5" t="s">
        <v>1750</v>
      </c>
      <c r="J1359" s="585"/>
      <c r="K1359" s="585"/>
      <c r="T1359" s="1"/>
      <c r="U1359" s="1"/>
      <c r="V1359" s="1"/>
      <c r="W1359" s="1"/>
      <c r="X1359" s="1"/>
    </row>
    <row r="1360" spans="5:24">
      <c r="E1360" s="2"/>
      <c r="G1360" s="5" t="s">
        <v>438</v>
      </c>
      <c r="H1360" s="5" t="s">
        <v>1751</v>
      </c>
      <c r="J1360" s="585"/>
      <c r="K1360" s="585"/>
      <c r="T1360" s="1"/>
      <c r="U1360" s="1"/>
      <c r="V1360" s="1"/>
      <c r="W1360" s="1"/>
      <c r="X1360" s="1"/>
    </row>
    <row r="1361" spans="5:24">
      <c r="E1361" s="2"/>
      <c r="G1361" s="5" t="s">
        <v>438</v>
      </c>
      <c r="H1361" s="5" t="s">
        <v>1752</v>
      </c>
      <c r="J1361" s="585"/>
      <c r="K1361" s="585"/>
      <c r="T1361" s="1"/>
      <c r="U1361" s="1"/>
      <c r="V1361" s="1"/>
      <c r="W1361" s="1"/>
      <c r="X1361" s="1"/>
    </row>
    <row r="1362" spans="5:24">
      <c r="E1362" s="2"/>
      <c r="G1362" s="5" t="s">
        <v>440</v>
      </c>
      <c r="H1362" s="5" t="s">
        <v>1753</v>
      </c>
      <c r="J1362" s="585"/>
      <c r="K1362" s="585"/>
      <c r="T1362" s="1"/>
      <c r="U1362" s="1"/>
      <c r="V1362" s="1"/>
      <c r="W1362" s="1"/>
      <c r="X1362" s="1"/>
    </row>
    <row r="1363" spans="5:24">
      <c r="E1363" s="2"/>
      <c r="G1363" s="5" t="s">
        <v>440</v>
      </c>
      <c r="H1363" s="5" t="s">
        <v>1754</v>
      </c>
      <c r="J1363" s="585"/>
      <c r="K1363" s="585"/>
      <c r="T1363" s="1"/>
      <c r="U1363" s="1"/>
      <c r="V1363" s="1"/>
      <c r="W1363" s="1"/>
      <c r="X1363" s="1"/>
    </row>
    <row r="1364" spans="5:24">
      <c r="E1364" s="2"/>
      <c r="G1364" s="5" t="s">
        <v>440</v>
      </c>
      <c r="H1364" s="5" t="s">
        <v>1755</v>
      </c>
      <c r="J1364" s="585"/>
      <c r="K1364" s="585"/>
      <c r="T1364" s="1"/>
      <c r="U1364" s="1"/>
      <c r="V1364" s="1"/>
      <c r="W1364" s="1"/>
      <c r="X1364" s="1"/>
    </row>
    <row r="1365" spans="5:24">
      <c r="E1365" s="2"/>
      <c r="G1365" s="5" t="s">
        <v>440</v>
      </c>
      <c r="H1365" s="5" t="s">
        <v>1756</v>
      </c>
      <c r="J1365" s="585"/>
      <c r="K1365" s="585"/>
      <c r="T1365" s="1"/>
      <c r="U1365" s="1"/>
      <c r="V1365" s="1"/>
      <c r="W1365" s="1"/>
      <c r="X1365" s="1"/>
    </row>
    <row r="1366" spans="5:24">
      <c r="E1366" s="2"/>
      <c r="G1366" s="5" t="s">
        <v>440</v>
      </c>
      <c r="H1366" s="5" t="s">
        <v>1757</v>
      </c>
      <c r="J1366" s="585"/>
      <c r="K1366" s="585"/>
      <c r="T1366" s="1"/>
      <c r="U1366" s="1"/>
      <c r="V1366" s="1"/>
      <c r="W1366" s="1"/>
      <c r="X1366" s="1"/>
    </row>
    <row r="1367" spans="5:24">
      <c r="E1367" s="2"/>
      <c r="G1367" s="5" t="s">
        <v>440</v>
      </c>
      <c r="H1367" s="5" t="s">
        <v>1758</v>
      </c>
      <c r="J1367" s="585"/>
      <c r="K1367" s="585"/>
      <c r="T1367" s="1"/>
      <c r="U1367" s="1"/>
      <c r="V1367" s="1"/>
      <c r="W1367" s="1"/>
      <c r="X1367" s="1"/>
    </row>
    <row r="1368" spans="5:24">
      <c r="E1368" s="2"/>
      <c r="G1368" s="5" t="s">
        <v>440</v>
      </c>
      <c r="H1368" s="5" t="s">
        <v>1759</v>
      </c>
      <c r="J1368" s="585"/>
      <c r="K1368" s="585"/>
      <c r="T1368" s="1"/>
      <c r="U1368" s="1"/>
      <c r="V1368" s="1"/>
      <c r="W1368" s="1"/>
      <c r="X1368" s="1"/>
    </row>
    <row r="1369" spans="5:24">
      <c r="E1369" s="2"/>
      <c r="G1369" s="5" t="s">
        <v>440</v>
      </c>
      <c r="H1369" s="5" t="s">
        <v>1760</v>
      </c>
      <c r="J1369" s="585"/>
      <c r="K1369" s="585"/>
      <c r="T1369" s="1"/>
      <c r="U1369" s="1"/>
      <c r="V1369" s="1"/>
      <c r="W1369" s="1"/>
      <c r="X1369" s="1"/>
    </row>
    <row r="1370" spans="5:24">
      <c r="E1370" s="2"/>
      <c r="G1370" s="5" t="s">
        <v>440</v>
      </c>
      <c r="H1370" s="5" t="s">
        <v>1761</v>
      </c>
      <c r="J1370" s="585"/>
      <c r="K1370" s="585"/>
      <c r="T1370" s="1"/>
      <c r="U1370" s="1"/>
      <c r="V1370" s="1"/>
      <c r="W1370" s="1"/>
      <c r="X1370" s="1"/>
    </row>
    <row r="1371" spans="5:24">
      <c r="E1371" s="2"/>
      <c r="G1371" s="5" t="s">
        <v>440</v>
      </c>
      <c r="H1371" s="5" t="s">
        <v>1762</v>
      </c>
      <c r="J1371" s="585"/>
      <c r="K1371" s="585"/>
      <c r="T1371" s="1"/>
      <c r="U1371" s="1"/>
      <c r="V1371" s="1"/>
      <c r="W1371" s="1"/>
      <c r="X1371" s="1"/>
    </row>
    <row r="1372" spans="5:24">
      <c r="E1372" s="2"/>
      <c r="G1372" s="5" t="s">
        <v>440</v>
      </c>
      <c r="H1372" s="5" t="s">
        <v>1763</v>
      </c>
      <c r="J1372" s="585"/>
      <c r="K1372" s="585"/>
      <c r="T1372" s="1"/>
      <c r="U1372" s="1"/>
      <c r="V1372" s="1"/>
      <c r="W1372" s="1"/>
      <c r="X1372" s="1"/>
    </row>
    <row r="1373" spans="5:24">
      <c r="E1373" s="2"/>
      <c r="G1373" s="5" t="s">
        <v>440</v>
      </c>
      <c r="H1373" s="5" t="s">
        <v>1764</v>
      </c>
      <c r="J1373" s="585"/>
      <c r="K1373" s="585"/>
      <c r="T1373" s="1"/>
      <c r="U1373" s="1"/>
      <c r="V1373" s="1"/>
      <c r="W1373" s="1"/>
      <c r="X1373" s="1"/>
    </row>
    <row r="1374" spans="5:24">
      <c r="E1374" s="2"/>
      <c r="G1374" s="5" t="s">
        <v>440</v>
      </c>
      <c r="H1374" s="5" t="s">
        <v>1765</v>
      </c>
      <c r="J1374" s="585"/>
      <c r="K1374" s="585"/>
      <c r="T1374" s="1"/>
      <c r="U1374" s="1"/>
      <c r="V1374" s="1"/>
      <c r="W1374" s="1"/>
      <c r="X1374" s="1"/>
    </row>
    <row r="1375" spans="5:24">
      <c r="E1375" s="2"/>
      <c r="G1375" s="5" t="s">
        <v>440</v>
      </c>
      <c r="H1375" s="5" t="s">
        <v>1766</v>
      </c>
      <c r="J1375" s="585"/>
      <c r="K1375" s="585"/>
      <c r="T1375" s="1"/>
      <c r="U1375" s="1"/>
      <c r="V1375" s="1"/>
      <c r="W1375" s="1"/>
      <c r="X1375" s="1"/>
    </row>
    <row r="1376" spans="5:24">
      <c r="E1376" s="2"/>
      <c r="G1376" s="5" t="s">
        <v>440</v>
      </c>
      <c r="H1376" s="5" t="s">
        <v>1767</v>
      </c>
      <c r="J1376" s="585"/>
      <c r="K1376" s="585"/>
      <c r="T1376" s="1"/>
      <c r="U1376" s="1"/>
      <c r="V1376" s="1"/>
      <c r="W1376" s="1"/>
      <c r="X1376" s="1"/>
    </row>
    <row r="1377" spans="5:24">
      <c r="E1377" s="2"/>
      <c r="G1377" s="5" t="s">
        <v>440</v>
      </c>
      <c r="H1377" s="5" t="s">
        <v>1768</v>
      </c>
      <c r="J1377" s="585"/>
      <c r="K1377" s="585"/>
      <c r="T1377" s="1"/>
      <c r="U1377" s="1"/>
      <c r="V1377" s="1"/>
      <c r="W1377" s="1"/>
      <c r="X1377" s="1"/>
    </row>
    <row r="1378" spans="5:24">
      <c r="E1378" s="2"/>
      <c r="G1378" s="5" t="s">
        <v>440</v>
      </c>
      <c r="H1378" s="5" t="s">
        <v>1769</v>
      </c>
      <c r="J1378" s="585"/>
      <c r="K1378" s="585"/>
      <c r="T1378" s="1"/>
      <c r="U1378" s="1"/>
      <c r="V1378" s="1"/>
      <c r="W1378" s="1"/>
      <c r="X1378" s="1"/>
    </row>
    <row r="1379" spans="5:24">
      <c r="E1379" s="2"/>
      <c r="G1379" s="5" t="s">
        <v>440</v>
      </c>
      <c r="H1379" s="5" t="s">
        <v>1770</v>
      </c>
      <c r="J1379" s="585"/>
      <c r="K1379" s="585"/>
      <c r="T1379" s="1"/>
      <c r="U1379" s="1"/>
      <c r="V1379" s="1"/>
      <c r="W1379" s="1"/>
      <c r="X1379" s="1"/>
    </row>
    <row r="1380" spans="5:24">
      <c r="E1380" s="2"/>
      <c r="G1380" s="5" t="s">
        <v>440</v>
      </c>
      <c r="H1380" s="5" t="s">
        <v>1771</v>
      </c>
      <c r="J1380" s="585"/>
      <c r="K1380" s="585"/>
      <c r="T1380" s="1"/>
      <c r="U1380" s="1"/>
      <c r="V1380" s="1"/>
      <c r="W1380" s="1"/>
      <c r="X1380" s="1"/>
    </row>
    <row r="1381" spans="5:24">
      <c r="E1381" s="2"/>
      <c r="G1381" s="5" t="s">
        <v>442</v>
      </c>
      <c r="H1381" s="5" t="s">
        <v>1772</v>
      </c>
      <c r="J1381" s="585"/>
      <c r="K1381" s="585"/>
      <c r="T1381" s="1"/>
      <c r="U1381" s="1"/>
      <c r="V1381" s="1"/>
      <c r="W1381" s="1"/>
      <c r="X1381" s="1"/>
    </row>
    <row r="1382" spans="5:24">
      <c r="E1382" s="2"/>
      <c r="G1382" s="5" t="s">
        <v>442</v>
      </c>
      <c r="H1382" s="5" t="s">
        <v>1773</v>
      </c>
      <c r="J1382" s="585"/>
      <c r="K1382" s="585"/>
      <c r="T1382" s="1"/>
      <c r="U1382" s="1"/>
      <c r="V1382" s="1"/>
      <c r="W1382" s="1"/>
      <c r="X1382" s="1"/>
    </row>
    <row r="1383" spans="5:24">
      <c r="E1383" s="2"/>
      <c r="G1383" s="5" t="s">
        <v>442</v>
      </c>
      <c r="H1383" s="5" t="s">
        <v>1774</v>
      </c>
      <c r="J1383" s="585"/>
      <c r="K1383" s="585"/>
      <c r="T1383" s="1"/>
      <c r="U1383" s="1"/>
      <c r="V1383" s="1"/>
      <c r="W1383" s="1"/>
      <c r="X1383" s="1"/>
    </row>
    <row r="1384" spans="5:24">
      <c r="E1384" s="2"/>
      <c r="G1384" s="5" t="s">
        <v>442</v>
      </c>
      <c r="H1384" s="5" t="s">
        <v>1775</v>
      </c>
      <c r="J1384" s="585"/>
      <c r="K1384" s="585"/>
      <c r="T1384" s="1"/>
      <c r="U1384" s="1"/>
      <c r="V1384" s="1"/>
      <c r="W1384" s="1"/>
      <c r="X1384" s="1"/>
    </row>
    <row r="1385" spans="5:24">
      <c r="E1385" s="2"/>
      <c r="G1385" s="5" t="s">
        <v>442</v>
      </c>
      <c r="H1385" s="5" t="s">
        <v>1776</v>
      </c>
      <c r="J1385" s="585"/>
      <c r="K1385" s="585"/>
      <c r="T1385" s="1"/>
      <c r="U1385" s="1"/>
      <c r="V1385" s="1"/>
      <c r="W1385" s="1"/>
      <c r="X1385" s="1"/>
    </row>
    <row r="1386" spans="5:24">
      <c r="E1386" s="2"/>
      <c r="G1386" s="5" t="s">
        <v>442</v>
      </c>
      <c r="H1386" s="5" t="s">
        <v>1777</v>
      </c>
      <c r="J1386" s="585"/>
      <c r="K1386" s="585"/>
      <c r="T1386" s="1"/>
      <c r="U1386" s="1"/>
      <c r="V1386" s="1"/>
      <c r="W1386" s="1"/>
      <c r="X1386" s="1"/>
    </row>
    <row r="1387" spans="5:24">
      <c r="E1387" s="2"/>
      <c r="G1387" s="5" t="s">
        <v>442</v>
      </c>
      <c r="H1387" s="5" t="s">
        <v>1778</v>
      </c>
      <c r="J1387" s="585"/>
      <c r="K1387" s="585"/>
      <c r="T1387" s="1"/>
      <c r="U1387" s="1"/>
      <c r="V1387" s="1"/>
      <c r="W1387" s="1"/>
      <c r="X1387" s="1"/>
    </row>
    <row r="1388" spans="5:24">
      <c r="E1388" s="2"/>
      <c r="G1388" s="5" t="s">
        <v>442</v>
      </c>
      <c r="H1388" s="5" t="s">
        <v>1779</v>
      </c>
      <c r="J1388" s="585"/>
      <c r="K1388" s="585"/>
      <c r="T1388" s="1"/>
      <c r="U1388" s="1"/>
      <c r="V1388" s="1"/>
      <c r="W1388" s="1"/>
      <c r="X1388" s="1"/>
    </row>
    <row r="1389" spans="5:24">
      <c r="E1389" s="2"/>
      <c r="G1389" s="5" t="s">
        <v>442</v>
      </c>
      <c r="H1389" s="5" t="s">
        <v>1780</v>
      </c>
      <c r="J1389" s="585"/>
      <c r="K1389" s="585"/>
      <c r="T1389" s="1"/>
      <c r="U1389" s="1"/>
      <c r="V1389" s="1"/>
      <c r="W1389" s="1"/>
      <c r="X1389" s="1"/>
    </row>
    <row r="1390" spans="5:24">
      <c r="E1390" s="2"/>
      <c r="G1390" s="5" t="s">
        <v>442</v>
      </c>
      <c r="H1390" s="5" t="s">
        <v>1781</v>
      </c>
      <c r="J1390" s="585"/>
      <c r="K1390" s="585"/>
      <c r="T1390" s="1"/>
      <c r="U1390" s="1"/>
      <c r="V1390" s="1"/>
      <c r="W1390" s="1"/>
      <c r="X1390" s="1"/>
    </row>
    <row r="1391" spans="5:24">
      <c r="E1391" s="2"/>
      <c r="G1391" s="5" t="s">
        <v>442</v>
      </c>
      <c r="H1391" s="5" t="s">
        <v>1782</v>
      </c>
      <c r="J1391" s="585"/>
      <c r="K1391" s="585"/>
      <c r="T1391" s="1"/>
      <c r="U1391" s="1"/>
      <c r="V1391" s="1"/>
      <c r="W1391" s="1"/>
      <c r="X1391" s="1"/>
    </row>
    <row r="1392" spans="5:24">
      <c r="E1392" s="2"/>
      <c r="G1392" s="5" t="s">
        <v>442</v>
      </c>
      <c r="H1392" s="5" t="s">
        <v>1783</v>
      </c>
      <c r="J1392" s="585"/>
      <c r="K1392" s="585"/>
      <c r="T1392" s="1"/>
      <c r="U1392" s="1"/>
      <c r="V1392" s="1"/>
      <c r="W1392" s="1"/>
      <c r="X1392" s="1"/>
    </row>
    <row r="1393" spans="5:24">
      <c r="E1393" s="2"/>
      <c r="G1393" s="5" t="s">
        <v>442</v>
      </c>
      <c r="H1393" s="5" t="s">
        <v>1784</v>
      </c>
      <c r="J1393" s="585"/>
      <c r="K1393" s="585"/>
      <c r="T1393" s="1"/>
      <c r="U1393" s="1"/>
      <c r="V1393" s="1"/>
      <c r="W1393" s="1"/>
      <c r="X1393" s="1"/>
    </row>
    <row r="1394" spans="5:24">
      <c r="E1394" s="2"/>
      <c r="G1394" s="5" t="s">
        <v>442</v>
      </c>
      <c r="H1394" s="5" t="s">
        <v>1785</v>
      </c>
      <c r="J1394" s="585"/>
      <c r="K1394" s="585"/>
      <c r="T1394" s="1"/>
      <c r="U1394" s="1"/>
      <c r="V1394" s="1"/>
      <c r="W1394" s="1"/>
      <c r="X1394" s="1"/>
    </row>
    <row r="1395" spans="5:24">
      <c r="E1395" s="2"/>
      <c r="G1395" s="5" t="s">
        <v>442</v>
      </c>
      <c r="H1395" s="5" t="s">
        <v>1786</v>
      </c>
      <c r="J1395" s="585"/>
      <c r="K1395" s="585"/>
      <c r="T1395" s="1"/>
      <c r="U1395" s="1"/>
      <c r="V1395" s="1"/>
      <c r="W1395" s="1"/>
      <c r="X1395" s="1"/>
    </row>
    <row r="1396" spans="5:24">
      <c r="E1396" s="2"/>
      <c r="G1396" s="5" t="s">
        <v>442</v>
      </c>
      <c r="H1396" s="5" t="s">
        <v>1787</v>
      </c>
      <c r="J1396" s="585"/>
      <c r="K1396" s="585"/>
      <c r="T1396" s="1"/>
      <c r="U1396" s="1"/>
      <c r="V1396" s="1"/>
      <c r="W1396" s="1"/>
      <c r="X1396" s="1"/>
    </row>
    <row r="1397" spans="5:24">
      <c r="E1397" s="2"/>
      <c r="G1397" s="5" t="s">
        <v>442</v>
      </c>
      <c r="H1397" s="5" t="s">
        <v>1788</v>
      </c>
      <c r="J1397" s="585"/>
      <c r="K1397" s="585"/>
      <c r="T1397" s="1"/>
      <c r="U1397" s="1"/>
      <c r="V1397" s="1"/>
      <c r="W1397" s="1"/>
      <c r="X1397" s="1"/>
    </row>
    <row r="1398" spans="5:24">
      <c r="E1398" s="2"/>
      <c r="G1398" s="5" t="s">
        <v>442</v>
      </c>
      <c r="H1398" s="5" t="s">
        <v>1789</v>
      </c>
      <c r="J1398" s="585"/>
      <c r="K1398" s="585"/>
      <c r="T1398" s="1"/>
      <c r="U1398" s="1"/>
      <c r="V1398" s="1"/>
      <c r="W1398" s="1"/>
      <c r="X1398" s="1"/>
    </row>
    <row r="1399" spans="5:24">
      <c r="E1399" s="2"/>
      <c r="G1399" s="5" t="s">
        <v>442</v>
      </c>
      <c r="H1399" s="5" t="s">
        <v>1790</v>
      </c>
      <c r="J1399" s="585"/>
      <c r="K1399" s="585"/>
      <c r="T1399" s="1"/>
      <c r="U1399" s="1"/>
      <c r="V1399" s="1"/>
      <c r="W1399" s="1"/>
      <c r="X1399" s="1"/>
    </row>
    <row r="1400" spans="5:24">
      <c r="E1400" s="2"/>
      <c r="G1400" s="5" t="s">
        <v>442</v>
      </c>
      <c r="H1400" s="5" t="s">
        <v>1791</v>
      </c>
      <c r="J1400" s="585"/>
      <c r="K1400" s="585"/>
      <c r="T1400" s="1"/>
      <c r="U1400" s="1"/>
      <c r="V1400" s="1"/>
      <c r="W1400" s="1"/>
      <c r="X1400" s="1"/>
    </row>
    <row r="1401" spans="5:24">
      <c r="E1401" s="2"/>
      <c r="G1401" s="5" t="s">
        <v>442</v>
      </c>
      <c r="H1401" s="5" t="s">
        <v>1792</v>
      </c>
      <c r="J1401" s="585"/>
      <c r="K1401" s="585"/>
      <c r="T1401" s="1"/>
      <c r="U1401" s="1"/>
      <c r="V1401" s="1"/>
      <c r="W1401" s="1"/>
      <c r="X1401" s="1"/>
    </row>
    <row r="1402" spans="5:24">
      <c r="E1402" s="2"/>
      <c r="G1402" s="5" t="s">
        <v>442</v>
      </c>
      <c r="H1402" s="5" t="s">
        <v>1793</v>
      </c>
      <c r="J1402" s="585"/>
      <c r="K1402" s="585"/>
      <c r="T1402" s="1"/>
      <c r="U1402" s="1"/>
      <c r="V1402" s="1"/>
      <c r="W1402" s="1"/>
      <c r="X1402" s="1"/>
    </row>
    <row r="1403" spans="5:24">
      <c r="E1403" s="2"/>
      <c r="G1403" s="5" t="s">
        <v>442</v>
      </c>
      <c r="H1403" s="5" t="s">
        <v>1794</v>
      </c>
      <c r="J1403" s="585"/>
      <c r="K1403" s="585"/>
      <c r="T1403" s="1"/>
      <c r="U1403" s="1"/>
      <c r="V1403" s="1"/>
      <c r="W1403" s="1"/>
      <c r="X1403" s="1"/>
    </row>
    <row r="1404" spans="5:24">
      <c r="E1404" s="2"/>
      <c r="G1404" s="5" t="s">
        <v>442</v>
      </c>
      <c r="H1404" s="5" t="s">
        <v>1795</v>
      </c>
      <c r="J1404" s="585"/>
      <c r="K1404" s="585"/>
      <c r="T1404" s="1"/>
      <c r="U1404" s="1"/>
      <c r="V1404" s="1"/>
      <c r="W1404" s="1"/>
      <c r="X1404" s="1"/>
    </row>
    <row r="1405" spans="5:24">
      <c r="E1405" s="2"/>
      <c r="G1405" s="5" t="s">
        <v>444</v>
      </c>
      <c r="H1405" s="5" t="s">
        <v>1796</v>
      </c>
      <c r="J1405" s="585"/>
      <c r="K1405" s="585"/>
      <c r="T1405" s="1"/>
      <c r="U1405" s="1"/>
      <c r="V1405" s="1"/>
      <c r="W1405" s="1"/>
      <c r="X1405" s="1"/>
    </row>
    <row r="1406" spans="5:24">
      <c r="E1406" s="2"/>
      <c r="G1406" s="5" t="s">
        <v>444</v>
      </c>
      <c r="H1406" s="5" t="s">
        <v>1797</v>
      </c>
      <c r="J1406" s="585"/>
      <c r="K1406" s="585"/>
      <c r="T1406" s="1"/>
      <c r="U1406" s="1"/>
      <c r="V1406" s="1"/>
      <c r="W1406" s="1"/>
      <c r="X1406" s="1"/>
    </row>
    <row r="1407" spans="5:24">
      <c r="E1407" s="2"/>
      <c r="G1407" s="5" t="s">
        <v>444</v>
      </c>
      <c r="H1407" s="5" t="s">
        <v>1798</v>
      </c>
      <c r="J1407" s="585"/>
      <c r="K1407" s="585"/>
      <c r="T1407" s="1"/>
      <c r="U1407" s="1"/>
      <c r="V1407" s="1"/>
      <c r="W1407" s="1"/>
      <c r="X1407" s="1"/>
    </row>
    <row r="1408" spans="5:24">
      <c r="E1408" s="2"/>
      <c r="G1408" s="5" t="s">
        <v>444</v>
      </c>
      <c r="H1408" s="5" t="s">
        <v>1799</v>
      </c>
      <c r="J1408" s="585"/>
      <c r="K1408" s="585"/>
      <c r="T1408" s="1"/>
      <c r="U1408" s="1"/>
      <c r="V1408" s="1"/>
      <c r="W1408" s="1"/>
      <c r="X1408" s="1"/>
    </row>
    <row r="1409" spans="5:24">
      <c r="E1409" s="2"/>
      <c r="G1409" s="5" t="s">
        <v>444</v>
      </c>
      <c r="H1409" s="5" t="s">
        <v>1800</v>
      </c>
      <c r="J1409" s="585"/>
      <c r="K1409" s="585"/>
      <c r="T1409" s="1"/>
      <c r="U1409" s="1"/>
      <c r="V1409" s="1"/>
      <c r="W1409" s="1"/>
      <c r="X1409" s="1"/>
    </row>
    <row r="1410" spans="5:24">
      <c r="E1410" s="2"/>
      <c r="G1410" s="5" t="s">
        <v>444</v>
      </c>
      <c r="H1410" s="5" t="s">
        <v>1801</v>
      </c>
      <c r="J1410" s="585"/>
      <c r="K1410" s="585"/>
      <c r="T1410" s="1"/>
      <c r="U1410" s="1"/>
      <c r="V1410" s="1"/>
      <c r="W1410" s="1"/>
      <c r="X1410" s="1"/>
    </row>
    <row r="1411" spans="5:24">
      <c r="E1411" s="2"/>
      <c r="G1411" s="5" t="s">
        <v>444</v>
      </c>
      <c r="H1411" s="5" t="s">
        <v>1802</v>
      </c>
      <c r="J1411" s="585"/>
      <c r="K1411" s="585"/>
      <c r="T1411" s="1"/>
      <c r="U1411" s="1"/>
      <c r="V1411" s="1"/>
      <c r="W1411" s="1"/>
      <c r="X1411" s="1"/>
    </row>
    <row r="1412" spans="5:24">
      <c r="E1412" s="2"/>
      <c r="G1412" s="5" t="s">
        <v>444</v>
      </c>
      <c r="H1412" s="5" t="s">
        <v>1803</v>
      </c>
      <c r="J1412" s="585"/>
      <c r="K1412" s="585"/>
      <c r="T1412" s="1"/>
      <c r="U1412" s="1"/>
      <c r="V1412" s="1"/>
      <c r="W1412" s="1"/>
      <c r="X1412" s="1"/>
    </row>
    <row r="1413" spans="5:24">
      <c r="E1413" s="2"/>
      <c r="G1413" s="5" t="s">
        <v>444</v>
      </c>
      <c r="H1413" s="5" t="s">
        <v>1804</v>
      </c>
      <c r="J1413" s="585"/>
      <c r="K1413" s="585"/>
      <c r="T1413" s="1"/>
      <c r="U1413" s="1"/>
      <c r="V1413" s="1"/>
      <c r="W1413" s="1"/>
      <c r="X1413" s="1"/>
    </row>
    <row r="1414" spans="5:24">
      <c r="E1414" s="2"/>
      <c r="G1414" s="5" t="s">
        <v>444</v>
      </c>
      <c r="H1414" s="5" t="s">
        <v>1805</v>
      </c>
      <c r="J1414" s="585"/>
      <c r="K1414" s="585"/>
      <c r="T1414" s="1"/>
      <c r="U1414" s="1"/>
      <c r="V1414" s="1"/>
      <c r="W1414" s="1"/>
      <c r="X1414" s="1"/>
    </row>
    <row r="1415" spans="5:24">
      <c r="E1415" s="2"/>
      <c r="G1415" s="5" t="s">
        <v>444</v>
      </c>
      <c r="H1415" s="5" t="s">
        <v>1806</v>
      </c>
      <c r="J1415" s="585"/>
      <c r="K1415" s="585"/>
      <c r="T1415" s="1"/>
      <c r="U1415" s="1"/>
      <c r="V1415" s="1"/>
      <c r="W1415" s="1"/>
      <c r="X1415" s="1"/>
    </row>
    <row r="1416" spans="5:24">
      <c r="E1416" s="2"/>
      <c r="G1416" s="5" t="s">
        <v>444</v>
      </c>
      <c r="H1416" s="5" t="s">
        <v>1807</v>
      </c>
      <c r="J1416" s="585"/>
      <c r="K1416" s="585"/>
      <c r="T1416" s="1"/>
      <c r="U1416" s="1"/>
      <c r="V1416" s="1"/>
      <c r="W1416" s="1"/>
      <c r="X1416" s="1"/>
    </row>
    <row r="1417" spans="5:24">
      <c r="E1417" s="2"/>
      <c r="G1417" s="5" t="s">
        <v>444</v>
      </c>
      <c r="H1417" s="5" t="s">
        <v>1808</v>
      </c>
      <c r="J1417" s="585"/>
      <c r="K1417" s="585"/>
      <c r="T1417" s="1"/>
      <c r="U1417" s="1"/>
      <c r="V1417" s="1"/>
      <c r="W1417" s="1"/>
      <c r="X1417" s="1"/>
    </row>
    <row r="1418" spans="5:24">
      <c r="E1418" s="2"/>
      <c r="G1418" s="5" t="s">
        <v>444</v>
      </c>
      <c r="H1418" s="5" t="s">
        <v>1809</v>
      </c>
      <c r="J1418" s="585"/>
      <c r="K1418" s="585"/>
      <c r="T1418" s="1"/>
      <c r="U1418" s="1"/>
      <c r="V1418" s="1"/>
      <c r="W1418" s="1"/>
      <c r="X1418" s="1"/>
    </row>
    <row r="1419" spans="5:24">
      <c r="E1419" s="2"/>
      <c r="G1419" s="5" t="s">
        <v>444</v>
      </c>
      <c r="H1419" s="5" t="s">
        <v>1810</v>
      </c>
      <c r="J1419" s="585"/>
      <c r="K1419" s="585"/>
      <c r="T1419" s="1"/>
      <c r="U1419" s="1"/>
      <c r="V1419" s="1"/>
      <c r="W1419" s="1"/>
      <c r="X1419" s="1"/>
    </row>
    <row r="1420" spans="5:24">
      <c r="E1420" s="2"/>
      <c r="G1420" s="5" t="s">
        <v>444</v>
      </c>
      <c r="H1420" s="5" t="s">
        <v>1811</v>
      </c>
      <c r="J1420" s="585"/>
      <c r="K1420" s="585"/>
      <c r="T1420" s="1"/>
      <c r="U1420" s="1"/>
      <c r="V1420" s="1"/>
      <c r="W1420" s="1"/>
      <c r="X1420" s="1"/>
    </row>
    <row r="1421" spans="5:24">
      <c r="E1421" s="2"/>
      <c r="G1421" s="5" t="s">
        <v>444</v>
      </c>
      <c r="H1421" s="5" t="s">
        <v>1812</v>
      </c>
      <c r="J1421" s="585"/>
      <c r="K1421" s="585"/>
      <c r="T1421" s="1"/>
      <c r="U1421" s="1"/>
      <c r="V1421" s="1"/>
      <c r="W1421" s="1"/>
      <c r="X1421" s="1"/>
    </row>
    <row r="1422" spans="5:24">
      <c r="E1422" s="2"/>
      <c r="G1422" s="5" t="s">
        <v>446</v>
      </c>
      <c r="H1422" s="5" t="s">
        <v>1813</v>
      </c>
      <c r="J1422" s="585"/>
      <c r="K1422" s="585"/>
      <c r="T1422" s="1"/>
      <c r="U1422" s="1"/>
      <c r="V1422" s="1"/>
      <c r="W1422" s="1"/>
      <c r="X1422" s="1"/>
    </row>
    <row r="1423" spans="5:24">
      <c r="E1423" s="2"/>
      <c r="G1423" s="5" t="s">
        <v>446</v>
      </c>
      <c r="H1423" s="5" t="s">
        <v>1814</v>
      </c>
      <c r="J1423" s="585"/>
      <c r="K1423" s="585"/>
      <c r="T1423" s="1"/>
      <c r="U1423" s="1"/>
      <c r="V1423" s="1"/>
      <c r="W1423" s="1"/>
      <c r="X1423" s="1"/>
    </row>
    <row r="1424" spans="5:24">
      <c r="E1424" s="2"/>
      <c r="G1424" s="5" t="s">
        <v>446</v>
      </c>
      <c r="H1424" s="5" t="s">
        <v>1815</v>
      </c>
      <c r="J1424" s="585"/>
      <c r="K1424" s="585"/>
      <c r="T1424" s="1"/>
      <c r="U1424" s="1"/>
      <c r="V1424" s="1"/>
      <c r="W1424" s="1"/>
      <c r="X1424" s="1"/>
    </row>
    <row r="1425" spans="5:24">
      <c r="E1425" s="2"/>
      <c r="G1425" s="5" t="s">
        <v>446</v>
      </c>
      <c r="H1425" s="5" t="s">
        <v>1816</v>
      </c>
      <c r="J1425" s="585"/>
      <c r="K1425" s="585"/>
      <c r="T1425" s="1"/>
      <c r="U1425" s="1"/>
      <c r="V1425" s="1"/>
      <c r="W1425" s="1"/>
      <c r="X1425" s="1"/>
    </row>
    <row r="1426" spans="5:24">
      <c r="E1426" s="2"/>
      <c r="G1426" s="5" t="s">
        <v>446</v>
      </c>
      <c r="H1426" s="5" t="s">
        <v>1817</v>
      </c>
      <c r="J1426" s="585"/>
      <c r="K1426" s="585"/>
      <c r="T1426" s="1"/>
      <c r="U1426" s="1"/>
      <c r="V1426" s="1"/>
      <c r="W1426" s="1"/>
      <c r="X1426" s="1"/>
    </row>
    <row r="1427" spans="5:24">
      <c r="E1427" s="2"/>
      <c r="G1427" s="5" t="s">
        <v>446</v>
      </c>
      <c r="H1427" s="5" t="s">
        <v>1818</v>
      </c>
      <c r="J1427" s="585"/>
      <c r="K1427" s="585"/>
      <c r="T1427" s="1"/>
      <c r="U1427" s="1"/>
      <c r="V1427" s="1"/>
      <c r="W1427" s="1"/>
      <c r="X1427" s="1"/>
    </row>
    <row r="1428" spans="5:24">
      <c r="E1428" s="2"/>
      <c r="G1428" s="5" t="s">
        <v>446</v>
      </c>
      <c r="H1428" s="5" t="s">
        <v>1819</v>
      </c>
      <c r="J1428" s="585"/>
      <c r="K1428" s="585"/>
      <c r="T1428" s="1"/>
      <c r="U1428" s="1"/>
      <c r="V1428" s="1"/>
      <c r="W1428" s="1"/>
      <c r="X1428" s="1"/>
    </row>
    <row r="1429" spans="5:24">
      <c r="E1429" s="2"/>
      <c r="G1429" s="5" t="s">
        <v>446</v>
      </c>
      <c r="H1429" s="5" t="s">
        <v>1820</v>
      </c>
      <c r="J1429" s="585"/>
      <c r="K1429" s="585"/>
      <c r="T1429" s="1"/>
      <c r="U1429" s="1"/>
      <c r="V1429" s="1"/>
      <c r="W1429" s="1"/>
      <c r="X1429" s="1"/>
    </row>
    <row r="1430" spans="5:24">
      <c r="E1430" s="2"/>
      <c r="G1430" s="5" t="s">
        <v>446</v>
      </c>
      <c r="H1430" s="5" t="s">
        <v>1821</v>
      </c>
      <c r="J1430" s="585"/>
      <c r="K1430" s="585"/>
      <c r="T1430" s="1"/>
      <c r="U1430" s="1"/>
      <c r="V1430" s="1"/>
      <c r="W1430" s="1"/>
      <c r="X1430" s="1"/>
    </row>
    <row r="1431" spans="5:24">
      <c r="E1431" s="2"/>
      <c r="G1431" s="5" t="s">
        <v>446</v>
      </c>
      <c r="H1431" s="5" t="s">
        <v>1822</v>
      </c>
      <c r="J1431" s="585"/>
      <c r="K1431" s="585"/>
      <c r="T1431" s="1"/>
      <c r="U1431" s="1"/>
      <c r="V1431" s="1"/>
      <c r="W1431" s="1"/>
      <c r="X1431" s="1"/>
    </row>
    <row r="1432" spans="5:24">
      <c r="E1432" s="2"/>
      <c r="G1432" s="5" t="s">
        <v>446</v>
      </c>
      <c r="H1432" s="5" t="s">
        <v>1823</v>
      </c>
      <c r="J1432" s="585"/>
      <c r="K1432" s="585"/>
      <c r="T1432" s="1"/>
      <c r="U1432" s="1"/>
      <c r="V1432" s="1"/>
      <c r="W1432" s="1"/>
      <c r="X1432" s="1"/>
    </row>
    <row r="1433" spans="5:24">
      <c r="E1433" s="2"/>
      <c r="G1433" s="5" t="s">
        <v>446</v>
      </c>
      <c r="H1433" s="5" t="s">
        <v>1824</v>
      </c>
      <c r="J1433" s="585"/>
      <c r="K1433" s="585"/>
      <c r="T1433" s="1"/>
      <c r="U1433" s="1"/>
      <c r="V1433" s="1"/>
      <c r="W1433" s="1"/>
      <c r="X1433" s="1"/>
    </row>
    <row r="1434" spans="5:24">
      <c r="E1434" s="2"/>
      <c r="G1434" s="5" t="s">
        <v>446</v>
      </c>
      <c r="H1434" s="5" t="s">
        <v>1825</v>
      </c>
      <c r="J1434" s="585"/>
      <c r="K1434" s="585"/>
      <c r="T1434" s="1"/>
      <c r="U1434" s="1"/>
      <c r="V1434" s="1"/>
      <c r="W1434" s="1"/>
      <c r="X1434" s="1"/>
    </row>
    <row r="1435" spans="5:24">
      <c r="E1435" s="2"/>
      <c r="G1435" s="5" t="s">
        <v>446</v>
      </c>
      <c r="H1435" s="5" t="s">
        <v>447</v>
      </c>
      <c r="J1435" s="585"/>
      <c r="K1435" s="585"/>
      <c r="T1435" s="1"/>
      <c r="U1435" s="1"/>
      <c r="V1435" s="1"/>
      <c r="W1435" s="1"/>
      <c r="X1435" s="1"/>
    </row>
    <row r="1436" spans="5:24">
      <c r="E1436" s="2"/>
      <c r="G1436" s="5" t="s">
        <v>446</v>
      </c>
      <c r="H1436" s="5" t="s">
        <v>1826</v>
      </c>
      <c r="J1436" s="585"/>
      <c r="K1436" s="585"/>
      <c r="T1436" s="1"/>
      <c r="U1436" s="1"/>
      <c r="V1436" s="1"/>
      <c r="W1436" s="1"/>
      <c r="X1436" s="1"/>
    </row>
    <row r="1437" spans="5:24">
      <c r="E1437" s="2"/>
      <c r="G1437" s="5" t="s">
        <v>446</v>
      </c>
      <c r="H1437" s="5" t="s">
        <v>1827</v>
      </c>
      <c r="J1437" s="585"/>
      <c r="K1437" s="585"/>
      <c r="T1437" s="1"/>
      <c r="U1437" s="1"/>
      <c r="V1437" s="1"/>
      <c r="W1437" s="1"/>
      <c r="X1437" s="1"/>
    </row>
    <row r="1438" spans="5:24">
      <c r="E1438" s="2"/>
      <c r="G1438" s="5" t="s">
        <v>446</v>
      </c>
      <c r="H1438" s="5" t="s">
        <v>1828</v>
      </c>
      <c r="J1438" s="585"/>
      <c r="K1438" s="585"/>
      <c r="T1438" s="1"/>
      <c r="U1438" s="1"/>
      <c r="V1438" s="1"/>
      <c r="W1438" s="1"/>
      <c r="X1438" s="1"/>
    </row>
    <row r="1439" spans="5:24">
      <c r="E1439" s="2"/>
      <c r="G1439" s="5" t="s">
        <v>446</v>
      </c>
      <c r="H1439" s="5" t="s">
        <v>1829</v>
      </c>
      <c r="J1439" s="585"/>
      <c r="K1439" s="585"/>
      <c r="T1439" s="1"/>
      <c r="U1439" s="1"/>
      <c r="V1439" s="1"/>
      <c r="W1439" s="1"/>
      <c r="X1439" s="1"/>
    </row>
    <row r="1440" spans="5:24">
      <c r="E1440" s="2"/>
      <c r="G1440" s="5" t="s">
        <v>446</v>
      </c>
      <c r="H1440" s="5" t="s">
        <v>1830</v>
      </c>
      <c r="J1440" s="585"/>
      <c r="K1440" s="585"/>
      <c r="T1440" s="1"/>
      <c r="U1440" s="1"/>
      <c r="V1440" s="1"/>
      <c r="W1440" s="1"/>
      <c r="X1440" s="1"/>
    </row>
    <row r="1441" spans="5:24">
      <c r="E1441" s="2"/>
      <c r="G1441" s="5" t="s">
        <v>446</v>
      </c>
      <c r="H1441" s="5" t="s">
        <v>1831</v>
      </c>
      <c r="J1441" s="585"/>
      <c r="K1441" s="585"/>
      <c r="T1441" s="1"/>
      <c r="U1441" s="1"/>
      <c r="V1441" s="1"/>
      <c r="W1441" s="1"/>
      <c r="X1441" s="1"/>
    </row>
    <row r="1442" spans="5:24">
      <c r="E1442" s="2"/>
      <c r="G1442" s="5" t="s">
        <v>448</v>
      </c>
      <c r="H1442" s="5" t="s">
        <v>1832</v>
      </c>
      <c r="J1442" s="585"/>
      <c r="K1442" s="585"/>
      <c r="T1442" s="1"/>
      <c r="U1442" s="1"/>
      <c r="V1442" s="1"/>
      <c r="W1442" s="1"/>
      <c r="X1442" s="1"/>
    </row>
    <row r="1443" spans="5:24">
      <c r="E1443" s="2"/>
      <c r="G1443" s="5" t="s">
        <v>448</v>
      </c>
      <c r="H1443" s="5" t="s">
        <v>1833</v>
      </c>
      <c r="J1443" s="585"/>
      <c r="K1443" s="585"/>
      <c r="T1443" s="1"/>
      <c r="U1443" s="1"/>
      <c r="V1443" s="1"/>
      <c r="W1443" s="1"/>
      <c r="X1443" s="1"/>
    </row>
    <row r="1444" spans="5:24">
      <c r="E1444" s="2"/>
      <c r="G1444" s="5" t="s">
        <v>448</v>
      </c>
      <c r="H1444" s="5" t="s">
        <v>1834</v>
      </c>
      <c r="J1444" s="585"/>
      <c r="K1444" s="585"/>
      <c r="T1444" s="1"/>
      <c r="U1444" s="1"/>
      <c r="V1444" s="1"/>
      <c r="W1444" s="1"/>
      <c r="X1444" s="1"/>
    </row>
    <row r="1445" spans="5:24">
      <c r="E1445" s="2"/>
      <c r="G1445" s="5" t="s">
        <v>448</v>
      </c>
      <c r="H1445" s="5" t="s">
        <v>1835</v>
      </c>
      <c r="J1445" s="585"/>
      <c r="K1445" s="585"/>
      <c r="T1445" s="1"/>
      <c r="U1445" s="1"/>
      <c r="V1445" s="1"/>
      <c r="W1445" s="1"/>
      <c r="X1445" s="1"/>
    </row>
    <row r="1446" spans="5:24">
      <c r="E1446" s="2"/>
      <c r="G1446" s="5" t="s">
        <v>448</v>
      </c>
      <c r="H1446" s="5" t="s">
        <v>1836</v>
      </c>
      <c r="J1446" s="585"/>
      <c r="K1446" s="585"/>
      <c r="T1446" s="1"/>
      <c r="U1446" s="1"/>
      <c r="V1446" s="1"/>
      <c r="W1446" s="1"/>
      <c r="X1446" s="1"/>
    </row>
    <row r="1447" spans="5:24">
      <c r="E1447" s="2"/>
      <c r="G1447" s="5" t="s">
        <v>448</v>
      </c>
      <c r="H1447" s="5" t="s">
        <v>1837</v>
      </c>
      <c r="J1447" s="585"/>
      <c r="K1447" s="585"/>
      <c r="T1447" s="1"/>
      <c r="U1447" s="1"/>
      <c r="V1447" s="1"/>
      <c r="W1447" s="1"/>
      <c r="X1447" s="1"/>
    </row>
    <row r="1448" spans="5:24">
      <c r="E1448" s="2"/>
      <c r="G1448" s="5" t="s">
        <v>448</v>
      </c>
      <c r="H1448" s="5" t="s">
        <v>1838</v>
      </c>
      <c r="J1448" s="585"/>
      <c r="K1448" s="585"/>
      <c r="T1448" s="1"/>
      <c r="U1448" s="1"/>
      <c r="V1448" s="1"/>
      <c r="W1448" s="1"/>
      <c r="X1448" s="1"/>
    </row>
    <row r="1449" spans="5:24">
      <c r="E1449" s="2"/>
      <c r="G1449" s="5" t="s">
        <v>448</v>
      </c>
      <c r="H1449" s="5" t="s">
        <v>1839</v>
      </c>
      <c r="J1449" s="585"/>
      <c r="K1449" s="585"/>
      <c r="T1449" s="1"/>
      <c r="U1449" s="1"/>
      <c r="V1449" s="1"/>
      <c r="W1449" s="1"/>
      <c r="X1449" s="1"/>
    </row>
    <row r="1450" spans="5:24">
      <c r="E1450" s="2"/>
      <c r="G1450" s="5" t="s">
        <v>448</v>
      </c>
      <c r="H1450" s="5" t="s">
        <v>1840</v>
      </c>
      <c r="J1450" s="585"/>
      <c r="K1450" s="585"/>
      <c r="T1450" s="1"/>
      <c r="U1450" s="1"/>
      <c r="V1450" s="1"/>
      <c r="W1450" s="1"/>
      <c r="X1450" s="1"/>
    </row>
    <row r="1451" spans="5:24">
      <c r="E1451" s="2"/>
      <c r="G1451" s="5" t="s">
        <v>448</v>
      </c>
      <c r="H1451" s="5" t="s">
        <v>1841</v>
      </c>
      <c r="J1451" s="585"/>
      <c r="K1451" s="585"/>
      <c r="T1451" s="1"/>
      <c r="U1451" s="1"/>
      <c r="V1451" s="1"/>
      <c r="W1451" s="1"/>
      <c r="X1451" s="1"/>
    </row>
    <row r="1452" spans="5:24">
      <c r="E1452" s="2"/>
      <c r="G1452" s="5" t="s">
        <v>448</v>
      </c>
      <c r="H1452" s="5" t="s">
        <v>1842</v>
      </c>
      <c r="J1452" s="585"/>
      <c r="K1452" s="585"/>
      <c r="T1452" s="1"/>
      <c r="U1452" s="1"/>
      <c r="V1452" s="1"/>
      <c r="W1452" s="1"/>
      <c r="X1452" s="1"/>
    </row>
    <row r="1453" spans="5:24">
      <c r="E1453" s="2"/>
      <c r="G1453" s="5" t="s">
        <v>448</v>
      </c>
      <c r="H1453" s="5" t="s">
        <v>1843</v>
      </c>
      <c r="J1453" s="585"/>
      <c r="K1453" s="585"/>
      <c r="T1453" s="1"/>
      <c r="U1453" s="1"/>
      <c r="V1453" s="1"/>
      <c r="W1453" s="1"/>
      <c r="X1453" s="1"/>
    </row>
    <row r="1454" spans="5:24">
      <c r="E1454" s="2"/>
      <c r="G1454" s="5" t="s">
        <v>448</v>
      </c>
      <c r="H1454" s="5" t="s">
        <v>1844</v>
      </c>
      <c r="J1454" s="585"/>
      <c r="K1454" s="585"/>
      <c r="T1454" s="1"/>
      <c r="U1454" s="1"/>
      <c r="V1454" s="1"/>
      <c r="W1454" s="1"/>
      <c r="X1454" s="1"/>
    </row>
    <row r="1455" spans="5:24">
      <c r="E1455" s="2"/>
      <c r="G1455" s="5" t="s">
        <v>448</v>
      </c>
      <c r="H1455" s="5" t="s">
        <v>1845</v>
      </c>
      <c r="J1455" s="585"/>
      <c r="K1455" s="585"/>
      <c r="T1455" s="1"/>
      <c r="U1455" s="1"/>
      <c r="V1455" s="1"/>
      <c r="W1455" s="1"/>
      <c r="X1455" s="1"/>
    </row>
    <row r="1456" spans="5:24">
      <c r="E1456" s="2"/>
      <c r="G1456" s="5" t="s">
        <v>448</v>
      </c>
      <c r="H1456" s="5" t="s">
        <v>1846</v>
      </c>
      <c r="J1456" s="585"/>
      <c r="K1456" s="585"/>
      <c r="T1456" s="1"/>
      <c r="U1456" s="1"/>
      <c r="V1456" s="1"/>
      <c r="W1456" s="1"/>
      <c r="X1456" s="1"/>
    </row>
    <row r="1457" spans="5:24">
      <c r="E1457" s="2"/>
      <c r="G1457" s="5" t="s">
        <v>448</v>
      </c>
      <c r="H1457" s="5" t="s">
        <v>1847</v>
      </c>
      <c r="J1457" s="585"/>
      <c r="K1457" s="585"/>
      <c r="T1457" s="1"/>
      <c r="U1457" s="1"/>
      <c r="V1457" s="1"/>
      <c r="W1457" s="1"/>
      <c r="X1457" s="1"/>
    </row>
    <row r="1458" spans="5:24">
      <c r="E1458" s="2"/>
      <c r="G1458" s="5" t="s">
        <v>448</v>
      </c>
      <c r="H1458" s="5" t="s">
        <v>1848</v>
      </c>
      <c r="J1458" s="585"/>
      <c r="K1458" s="585"/>
      <c r="T1458" s="1"/>
      <c r="U1458" s="1"/>
      <c r="V1458" s="1"/>
      <c r="W1458" s="1"/>
      <c r="X1458" s="1"/>
    </row>
    <row r="1459" spans="5:24">
      <c r="E1459" s="2"/>
      <c r="G1459" s="5" t="s">
        <v>448</v>
      </c>
      <c r="H1459" s="5" t="s">
        <v>1849</v>
      </c>
      <c r="J1459" s="585"/>
      <c r="K1459" s="585"/>
      <c r="T1459" s="1"/>
      <c r="U1459" s="1"/>
      <c r="V1459" s="1"/>
      <c r="W1459" s="1"/>
      <c r="X1459" s="1"/>
    </row>
    <row r="1460" spans="5:24">
      <c r="E1460" s="2"/>
      <c r="G1460" s="5" t="s">
        <v>448</v>
      </c>
      <c r="H1460" s="5" t="s">
        <v>1850</v>
      </c>
      <c r="J1460" s="585"/>
      <c r="K1460" s="585"/>
      <c r="T1460" s="1"/>
      <c r="U1460" s="1"/>
      <c r="V1460" s="1"/>
      <c r="W1460" s="1"/>
      <c r="X1460" s="1"/>
    </row>
    <row r="1461" spans="5:24">
      <c r="E1461" s="2"/>
      <c r="G1461" s="5" t="s">
        <v>448</v>
      </c>
      <c r="H1461" s="5" t="s">
        <v>1851</v>
      </c>
      <c r="J1461" s="585"/>
      <c r="K1461" s="585"/>
      <c r="T1461" s="1"/>
      <c r="U1461" s="1"/>
      <c r="V1461" s="1"/>
      <c r="W1461" s="1"/>
      <c r="X1461" s="1"/>
    </row>
    <row r="1462" spans="5:24">
      <c r="E1462" s="2"/>
      <c r="G1462" s="5" t="s">
        <v>448</v>
      </c>
      <c r="H1462" s="5" t="s">
        <v>1852</v>
      </c>
      <c r="J1462" s="585"/>
      <c r="K1462" s="585"/>
      <c r="T1462" s="1"/>
      <c r="U1462" s="1"/>
      <c r="V1462" s="1"/>
      <c r="W1462" s="1"/>
      <c r="X1462" s="1"/>
    </row>
    <row r="1463" spans="5:24">
      <c r="E1463" s="2"/>
      <c r="G1463" s="5" t="s">
        <v>448</v>
      </c>
      <c r="H1463" s="5" t="s">
        <v>1853</v>
      </c>
      <c r="J1463" s="585"/>
      <c r="K1463" s="585"/>
      <c r="T1463" s="1"/>
      <c r="U1463" s="1"/>
      <c r="V1463" s="1"/>
      <c r="W1463" s="1"/>
      <c r="X1463" s="1"/>
    </row>
    <row r="1464" spans="5:24">
      <c r="E1464" s="2"/>
      <c r="G1464" s="5" t="s">
        <v>448</v>
      </c>
      <c r="H1464" s="5" t="s">
        <v>1854</v>
      </c>
      <c r="J1464" s="585"/>
      <c r="K1464" s="585"/>
      <c r="T1464" s="1"/>
      <c r="U1464" s="1"/>
      <c r="V1464" s="1"/>
      <c r="W1464" s="1"/>
      <c r="X1464" s="1"/>
    </row>
    <row r="1465" spans="5:24">
      <c r="E1465" s="2"/>
      <c r="G1465" s="5" t="s">
        <v>448</v>
      </c>
      <c r="H1465" s="5" t="s">
        <v>1855</v>
      </c>
      <c r="J1465" s="585"/>
      <c r="K1465" s="585"/>
      <c r="T1465" s="1"/>
      <c r="U1465" s="1"/>
      <c r="V1465" s="1"/>
      <c r="W1465" s="1"/>
      <c r="X1465" s="1"/>
    </row>
    <row r="1466" spans="5:24">
      <c r="E1466" s="2"/>
      <c r="G1466" s="5" t="s">
        <v>448</v>
      </c>
      <c r="H1466" s="5" t="s">
        <v>1856</v>
      </c>
      <c r="J1466" s="585"/>
      <c r="K1466" s="585"/>
      <c r="T1466" s="1"/>
      <c r="U1466" s="1"/>
      <c r="V1466" s="1"/>
      <c r="W1466" s="1"/>
      <c r="X1466" s="1"/>
    </row>
    <row r="1467" spans="5:24">
      <c r="E1467" s="2"/>
      <c r="G1467" s="5" t="s">
        <v>448</v>
      </c>
      <c r="H1467" s="5" t="s">
        <v>1857</v>
      </c>
      <c r="J1467" s="585"/>
      <c r="K1467" s="585"/>
      <c r="T1467" s="1"/>
      <c r="U1467" s="1"/>
      <c r="V1467" s="1"/>
      <c r="W1467" s="1"/>
      <c r="X1467" s="1"/>
    </row>
    <row r="1468" spans="5:24">
      <c r="E1468" s="2"/>
      <c r="G1468" s="5" t="s">
        <v>448</v>
      </c>
      <c r="H1468" s="5" t="s">
        <v>1858</v>
      </c>
      <c r="J1468" s="585"/>
      <c r="K1468" s="585"/>
      <c r="T1468" s="1"/>
      <c r="U1468" s="1"/>
      <c r="V1468" s="1"/>
      <c r="W1468" s="1"/>
      <c r="X1468" s="1"/>
    </row>
    <row r="1469" spans="5:24">
      <c r="E1469" s="2"/>
      <c r="G1469" s="5" t="s">
        <v>448</v>
      </c>
      <c r="H1469" s="5" t="s">
        <v>1859</v>
      </c>
      <c r="J1469" s="585"/>
      <c r="K1469" s="585"/>
      <c r="T1469" s="1"/>
      <c r="U1469" s="1"/>
      <c r="V1469" s="1"/>
      <c r="W1469" s="1"/>
      <c r="X1469" s="1"/>
    </row>
    <row r="1470" spans="5:24">
      <c r="E1470" s="2"/>
      <c r="G1470" s="5" t="s">
        <v>448</v>
      </c>
      <c r="H1470" s="5" t="s">
        <v>1860</v>
      </c>
      <c r="J1470" s="585"/>
      <c r="K1470" s="585"/>
      <c r="T1470" s="1"/>
      <c r="U1470" s="1"/>
      <c r="V1470" s="1"/>
      <c r="W1470" s="1"/>
      <c r="X1470" s="1"/>
    </row>
    <row r="1471" spans="5:24">
      <c r="E1471" s="2"/>
      <c r="G1471" s="5" t="s">
        <v>448</v>
      </c>
      <c r="H1471" s="5" t="s">
        <v>1861</v>
      </c>
      <c r="J1471" s="585"/>
      <c r="K1471" s="585"/>
      <c r="T1471" s="1"/>
      <c r="U1471" s="1"/>
      <c r="V1471" s="1"/>
      <c r="W1471" s="1"/>
      <c r="X1471" s="1"/>
    </row>
    <row r="1472" spans="5:24">
      <c r="E1472" s="2"/>
      <c r="G1472" s="5" t="s">
        <v>448</v>
      </c>
      <c r="H1472" s="5" t="s">
        <v>1862</v>
      </c>
      <c r="J1472" s="585"/>
      <c r="K1472" s="585"/>
      <c r="T1472" s="1"/>
      <c r="U1472" s="1"/>
      <c r="V1472" s="1"/>
      <c r="W1472" s="1"/>
      <c r="X1472" s="1"/>
    </row>
    <row r="1473" spans="5:24">
      <c r="E1473" s="2"/>
      <c r="G1473" s="5" t="s">
        <v>448</v>
      </c>
      <c r="H1473" s="5" t="s">
        <v>1863</v>
      </c>
      <c r="J1473" s="585"/>
      <c r="K1473" s="585"/>
      <c r="T1473" s="1"/>
      <c r="U1473" s="1"/>
      <c r="V1473" s="1"/>
      <c r="W1473" s="1"/>
      <c r="X1473" s="1"/>
    </row>
    <row r="1474" spans="5:24">
      <c r="E1474" s="2"/>
      <c r="G1474" s="5" t="s">
        <v>448</v>
      </c>
      <c r="H1474" s="5" t="s">
        <v>1864</v>
      </c>
      <c r="J1474" s="585"/>
      <c r="K1474" s="585"/>
      <c r="T1474" s="1"/>
      <c r="U1474" s="1"/>
      <c r="V1474" s="1"/>
      <c r="W1474" s="1"/>
      <c r="X1474" s="1"/>
    </row>
    <row r="1475" spans="5:24">
      <c r="E1475" s="2"/>
      <c r="G1475" s="5" t="s">
        <v>448</v>
      </c>
      <c r="H1475" s="5" t="s">
        <v>1865</v>
      </c>
      <c r="J1475" s="585"/>
      <c r="K1475" s="585"/>
      <c r="T1475" s="1"/>
      <c r="U1475" s="1"/>
      <c r="V1475" s="1"/>
      <c r="W1475" s="1"/>
      <c r="X1475" s="1"/>
    </row>
    <row r="1476" spans="5:24">
      <c r="E1476" s="2"/>
      <c r="G1476" s="5" t="s">
        <v>450</v>
      </c>
      <c r="H1476" s="5" t="s">
        <v>1866</v>
      </c>
      <c r="J1476" s="585"/>
      <c r="K1476" s="585"/>
      <c r="T1476" s="1"/>
      <c r="U1476" s="1"/>
      <c r="V1476" s="1"/>
      <c r="W1476" s="1"/>
      <c r="X1476" s="1"/>
    </row>
    <row r="1477" spans="5:24">
      <c r="E1477" s="2"/>
      <c r="G1477" s="5" t="s">
        <v>450</v>
      </c>
      <c r="H1477" s="5" t="s">
        <v>1867</v>
      </c>
      <c r="J1477" s="585"/>
      <c r="K1477" s="585"/>
      <c r="T1477" s="1"/>
      <c r="U1477" s="1"/>
      <c r="V1477" s="1"/>
      <c r="W1477" s="1"/>
      <c r="X1477" s="1"/>
    </row>
    <row r="1478" spans="5:24">
      <c r="E1478" s="2"/>
      <c r="G1478" s="5" t="s">
        <v>450</v>
      </c>
      <c r="H1478" s="5" t="s">
        <v>1868</v>
      </c>
      <c r="J1478" s="585"/>
      <c r="K1478" s="585"/>
      <c r="T1478" s="1"/>
      <c r="U1478" s="1"/>
      <c r="V1478" s="1"/>
      <c r="W1478" s="1"/>
      <c r="X1478" s="1"/>
    </row>
    <row r="1479" spans="5:24">
      <c r="E1479" s="2"/>
      <c r="G1479" s="5" t="s">
        <v>450</v>
      </c>
      <c r="H1479" s="5" t="s">
        <v>1869</v>
      </c>
      <c r="J1479" s="585"/>
      <c r="K1479" s="585"/>
      <c r="T1479" s="1"/>
      <c r="U1479" s="1"/>
      <c r="V1479" s="1"/>
      <c r="W1479" s="1"/>
      <c r="X1479" s="1"/>
    </row>
    <row r="1480" spans="5:24">
      <c r="E1480" s="2"/>
      <c r="G1480" s="5" t="s">
        <v>450</v>
      </c>
      <c r="H1480" s="5" t="s">
        <v>1870</v>
      </c>
      <c r="J1480" s="585"/>
      <c r="K1480" s="585"/>
      <c r="T1480" s="1"/>
      <c r="U1480" s="1"/>
      <c r="V1480" s="1"/>
      <c r="W1480" s="1"/>
      <c r="X1480" s="1"/>
    </row>
    <row r="1481" spans="5:24">
      <c r="E1481" s="2"/>
      <c r="G1481" s="5" t="s">
        <v>450</v>
      </c>
      <c r="H1481" s="5" t="s">
        <v>1871</v>
      </c>
      <c r="J1481" s="585"/>
      <c r="K1481" s="585"/>
      <c r="T1481" s="1"/>
      <c r="U1481" s="1"/>
      <c r="V1481" s="1"/>
      <c r="W1481" s="1"/>
      <c r="X1481" s="1"/>
    </row>
    <row r="1482" spans="5:24">
      <c r="E1482" s="2"/>
      <c r="G1482" s="5" t="s">
        <v>450</v>
      </c>
      <c r="H1482" s="5" t="s">
        <v>1872</v>
      </c>
      <c r="J1482" s="585"/>
      <c r="K1482" s="585"/>
      <c r="T1482" s="1"/>
      <c r="U1482" s="1"/>
      <c r="V1482" s="1"/>
      <c r="W1482" s="1"/>
      <c r="X1482" s="1"/>
    </row>
    <row r="1483" spans="5:24">
      <c r="E1483" s="2"/>
      <c r="G1483" s="5" t="s">
        <v>450</v>
      </c>
      <c r="H1483" s="5" t="s">
        <v>1873</v>
      </c>
      <c r="J1483" s="585"/>
      <c r="K1483" s="585"/>
      <c r="T1483" s="1"/>
      <c r="U1483" s="1"/>
      <c r="V1483" s="1"/>
      <c r="W1483" s="1"/>
      <c r="X1483" s="1"/>
    </row>
    <row r="1484" spans="5:24">
      <c r="E1484" s="2"/>
      <c r="G1484" s="5" t="s">
        <v>450</v>
      </c>
      <c r="H1484" s="5" t="s">
        <v>1874</v>
      </c>
      <c r="J1484" s="585"/>
      <c r="K1484" s="585"/>
      <c r="T1484" s="1"/>
      <c r="U1484" s="1"/>
      <c r="V1484" s="1"/>
      <c r="W1484" s="1"/>
      <c r="X1484" s="1"/>
    </row>
    <row r="1485" spans="5:24">
      <c r="E1485" s="2"/>
      <c r="G1485" s="5" t="s">
        <v>450</v>
      </c>
      <c r="H1485" s="5" t="s">
        <v>1875</v>
      </c>
      <c r="J1485" s="585"/>
      <c r="K1485" s="585"/>
      <c r="T1485" s="1"/>
      <c r="U1485" s="1"/>
      <c r="V1485" s="1"/>
      <c r="W1485" s="1"/>
      <c r="X1485" s="1"/>
    </row>
    <row r="1486" spans="5:24">
      <c r="E1486" s="2"/>
      <c r="G1486" s="5" t="s">
        <v>450</v>
      </c>
      <c r="H1486" s="5" t="s">
        <v>1876</v>
      </c>
      <c r="J1486" s="585"/>
      <c r="K1486" s="585"/>
      <c r="T1486" s="1"/>
      <c r="U1486" s="1"/>
      <c r="V1486" s="1"/>
      <c r="W1486" s="1"/>
      <c r="X1486" s="1"/>
    </row>
    <row r="1487" spans="5:24">
      <c r="E1487" s="2"/>
      <c r="G1487" s="5" t="s">
        <v>450</v>
      </c>
      <c r="H1487" s="5" t="s">
        <v>1877</v>
      </c>
      <c r="J1487" s="585"/>
      <c r="K1487" s="585"/>
      <c r="T1487" s="1"/>
      <c r="U1487" s="1"/>
      <c r="V1487" s="1"/>
      <c r="W1487" s="1"/>
      <c r="X1487" s="1"/>
    </row>
    <row r="1488" spans="5:24">
      <c r="E1488" s="2"/>
      <c r="G1488" s="5" t="s">
        <v>450</v>
      </c>
      <c r="H1488" s="5" t="s">
        <v>1878</v>
      </c>
      <c r="J1488" s="585"/>
      <c r="K1488" s="585"/>
      <c r="T1488" s="1"/>
      <c r="U1488" s="1"/>
      <c r="V1488" s="1"/>
      <c r="W1488" s="1"/>
      <c r="X1488" s="1"/>
    </row>
    <row r="1489" spans="5:24">
      <c r="E1489" s="2"/>
      <c r="G1489" s="5" t="s">
        <v>450</v>
      </c>
      <c r="H1489" s="5" t="s">
        <v>1879</v>
      </c>
      <c r="J1489" s="585"/>
      <c r="K1489" s="585"/>
      <c r="T1489" s="1"/>
      <c r="U1489" s="1"/>
      <c r="V1489" s="1"/>
      <c r="W1489" s="1"/>
      <c r="X1489" s="1"/>
    </row>
    <row r="1490" spans="5:24">
      <c r="E1490" s="2"/>
      <c r="G1490" s="5" t="s">
        <v>450</v>
      </c>
      <c r="H1490" s="5" t="s">
        <v>1880</v>
      </c>
      <c r="J1490" s="585"/>
      <c r="K1490" s="585"/>
      <c r="T1490" s="1"/>
      <c r="U1490" s="1"/>
      <c r="V1490" s="1"/>
      <c r="W1490" s="1"/>
      <c r="X1490" s="1"/>
    </row>
    <row r="1491" spans="5:24">
      <c r="E1491" s="2"/>
      <c r="G1491" s="5" t="s">
        <v>450</v>
      </c>
      <c r="H1491" s="5" t="s">
        <v>1881</v>
      </c>
      <c r="J1491" s="585"/>
      <c r="K1491" s="585"/>
      <c r="T1491" s="1"/>
      <c r="U1491" s="1"/>
      <c r="V1491" s="1"/>
      <c r="W1491" s="1"/>
      <c r="X1491" s="1"/>
    </row>
    <row r="1492" spans="5:24">
      <c r="E1492" s="2"/>
      <c r="G1492" s="5" t="s">
        <v>450</v>
      </c>
      <c r="H1492" s="5" t="s">
        <v>1882</v>
      </c>
      <c r="J1492" s="585"/>
      <c r="K1492" s="585"/>
      <c r="T1492" s="1"/>
      <c r="U1492" s="1"/>
      <c r="V1492" s="1"/>
      <c r="W1492" s="1"/>
      <c r="X1492" s="1"/>
    </row>
    <row r="1493" spans="5:24">
      <c r="E1493" s="2"/>
      <c r="G1493" s="5" t="s">
        <v>450</v>
      </c>
      <c r="H1493" s="5" t="s">
        <v>1883</v>
      </c>
      <c r="J1493" s="585"/>
      <c r="K1493" s="585"/>
      <c r="T1493" s="1"/>
      <c r="U1493" s="1"/>
      <c r="V1493" s="1"/>
      <c r="W1493" s="1"/>
      <c r="X1493" s="1"/>
    </row>
    <row r="1494" spans="5:24">
      <c r="E1494" s="2"/>
      <c r="G1494" s="5" t="s">
        <v>450</v>
      </c>
      <c r="H1494" s="5" t="s">
        <v>1884</v>
      </c>
      <c r="J1494" s="585"/>
      <c r="K1494" s="585"/>
      <c r="T1494" s="1"/>
      <c r="U1494" s="1"/>
      <c r="V1494" s="1"/>
      <c r="W1494" s="1"/>
      <c r="X1494" s="1"/>
    </row>
    <row r="1495" spans="5:24">
      <c r="E1495" s="2"/>
      <c r="G1495" s="5" t="s">
        <v>450</v>
      </c>
      <c r="H1495" s="5" t="s">
        <v>1885</v>
      </c>
      <c r="J1495" s="585"/>
      <c r="K1495" s="585"/>
      <c r="T1495" s="1"/>
      <c r="U1495" s="1"/>
      <c r="V1495" s="1"/>
      <c r="W1495" s="1"/>
      <c r="X1495" s="1"/>
    </row>
    <row r="1496" spans="5:24">
      <c r="E1496" s="2"/>
      <c r="G1496" s="5" t="s">
        <v>450</v>
      </c>
      <c r="H1496" s="5" t="s">
        <v>1886</v>
      </c>
      <c r="J1496" s="585"/>
      <c r="K1496" s="585"/>
      <c r="T1496" s="1"/>
      <c r="U1496" s="1"/>
      <c r="V1496" s="1"/>
      <c r="W1496" s="1"/>
      <c r="X1496" s="1"/>
    </row>
    <row r="1497" spans="5:24">
      <c r="E1497" s="2"/>
      <c r="G1497" s="5" t="s">
        <v>450</v>
      </c>
      <c r="H1497" s="5" t="s">
        <v>1887</v>
      </c>
      <c r="J1497" s="585"/>
      <c r="K1497" s="585"/>
      <c r="T1497" s="1"/>
      <c r="U1497" s="1"/>
      <c r="V1497" s="1"/>
      <c r="W1497" s="1"/>
      <c r="X1497" s="1"/>
    </row>
    <row r="1498" spans="5:24">
      <c r="E1498" s="2"/>
      <c r="G1498" s="5" t="s">
        <v>450</v>
      </c>
      <c r="H1498" s="5" t="s">
        <v>1888</v>
      </c>
      <c r="J1498" s="585"/>
      <c r="K1498" s="585"/>
      <c r="T1498" s="1"/>
      <c r="U1498" s="1"/>
      <c r="V1498" s="1"/>
      <c r="W1498" s="1"/>
      <c r="X1498" s="1"/>
    </row>
    <row r="1499" spans="5:24">
      <c r="E1499" s="2"/>
      <c r="G1499" s="5" t="s">
        <v>450</v>
      </c>
      <c r="H1499" s="5" t="s">
        <v>1889</v>
      </c>
      <c r="J1499" s="585"/>
      <c r="K1499" s="585"/>
      <c r="T1499" s="1"/>
      <c r="U1499" s="1"/>
      <c r="V1499" s="1"/>
      <c r="W1499" s="1"/>
      <c r="X1499" s="1"/>
    </row>
    <row r="1500" spans="5:24">
      <c r="E1500" s="2"/>
      <c r="G1500" s="5" t="s">
        <v>450</v>
      </c>
      <c r="H1500" s="5" t="s">
        <v>1890</v>
      </c>
      <c r="J1500" s="585"/>
      <c r="K1500" s="585"/>
      <c r="T1500" s="1"/>
      <c r="U1500" s="1"/>
      <c r="V1500" s="1"/>
      <c r="W1500" s="1"/>
      <c r="X1500" s="1"/>
    </row>
    <row r="1501" spans="5:24">
      <c r="E1501" s="2"/>
      <c r="G1501" s="5" t="s">
        <v>450</v>
      </c>
      <c r="H1501" s="5" t="s">
        <v>1891</v>
      </c>
      <c r="J1501" s="585"/>
      <c r="K1501" s="585"/>
      <c r="T1501" s="1"/>
      <c r="U1501" s="1"/>
      <c r="V1501" s="1"/>
      <c r="W1501" s="1"/>
      <c r="X1501" s="1"/>
    </row>
    <row r="1502" spans="5:24">
      <c r="E1502" s="2"/>
      <c r="G1502" s="5" t="s">
        <v>450</v>
      </c>
      <c r="H1502" s="5" t="s">
        <v>1892</v>
      </c>
      <c r="J1502" s="585"/>
      <c r="K1502" s="585"/>
      <c r="T1502" s="1"/>
      <c r="U1502" s="1"/>
      <c r="V1502" s="1"/>
      <c r="W1502" s="1"/>
      <c r="X1502" s="1"/>
    </row>
    <row r="1503" spans="5:24">
      <c r="E1503" s="2"/>
      <c r="G1503" s="5" t="s">
        <v>450</v>
      </c>
      <c r="H1503" s="5" t="s">
        <v>1893</v>
      </c>
      <c r="J1503" s="585"/>
      <c r="K1503" s="585"/>
      <c r="T1503" s="1"/>
      <c r="U1503" s="1"/>
      <c r="V1503" s="1"/>
      <c r="W1503" s="1"/>
      <c r="X1503" s="1"/>
    </row>
    <row r="1504" spans="5:24">
      <c r="E1504" s="2"/>
      <c r="G1504" s="5" t="s">
        <v>1894</v>
      </c>
      <c r="H1504" s="5" t="s">
        <v>1895</v>
      </c>
      <c r="J1504" s="585"/>
      <c r="K1504" s="585"/>
      <c r="T1504" s="1"/>
      <c r="U1504" s="1"/>
      <c r="V1504" s="1"/>
      <c r="W1504" s="1"/>
      <c r="X1504" s="1"/>
    </row>
    <row r="1505" spans="5:24">
      <c r="E1505" s="2"/>
      <c r="G1505" s="5" t="s">
        <v>450</v>
      </c>
      <c r="H1505" s="5" t="s">
        <v>1896</v>
      </c>
      <c r="J1505" s="585"/>
      <c r="K1505" s="585"/>
      <c r="T1505" s="1"/>
      <c r="U1505" s="1"/>
      <c r="V1505" s="1"/>
      <c r="W1505" s="1"/>
      <c r="X1505" s="1"/>
    </row>
    <row r="1506" spans="5:24">
      <c r="E1506" s="2"/>
      <c r="G1506" s="5" t="s">
        <v>450</v>
      </c>
      <c r="H1506" s="5" t="s">
        <v>1897</v>
      </c>
      <c r="J1506" s="585"/>
      <c r="K1506" s="585"/>
      <c r="T1506" s="1"/>
      <c r="U1506" s="1"/>
      <c r="V1506" s="1"/>
      <c r="W1506" s="1"/>
      <c r="X1506" s="1"/>
    </row>
    <row r="1507" spans="5:24">
      <c r="E1507" s="2"/>
      <c r="G1507" s="5" t="s">
        <v>450</v>
      </c>
      <c r="H1507" s="5" t="s">
        <v>1898</v>
      </c>
      <c r="J1507" s="585"/>
      <c r="K1507" s="585"/>
      <c r="T1507" s="1"/>
      <c r="U1507" s="1"/>
      <c r="V1507" s="1"/>
      <c r="W1507" s="1"/>
      <c r="X1507" s="1"/>
    </row>
    <row r="1508" spans="5:24">
      <c r="E1508" s="2"/>
      <c r="G1508" s="5" t="s">
        <v>450</v>
      </c>
      <c r="H1508" s="5" t="s">
        <v>1899</v>
      </c>
      <c r="J1508" s="585"/>
      <c r="K1508" s="585"/>
      <c r="T1508" s="1"/>
      <c r="U1508" s="1"/>
      <c r="V1508" s="1"/>
      <c r="W1508" s="1"/>
      <c r="X1508" s="1"/>
    </row>
    <row r="1509" spans="5:24">
      <c r="E1509" s="2"/>
      <c r="G1509" s="5" t="s">
        <v>450</v>
      </c>
      <c r="H1509" s="5" t="s">
        <v>1900</v>
      </c>
      <c r="J1509" s="585"/>
      <c r="K1509" s="585"/>
      <c r="T1509" s="1"/>
      <c r="U1509" s="1"/>
      <c r="V1509" s="1"/>
      <c r="W1509" s="1"/>
      <c r="X1509" s="1"/>
    </row>
    <row r="1510" spans="5:24">
      <c r="E1510" s="2"/>
      <c r="G1510" s="5" t="s">
        <v>450</v>
      </c>
      <c r="H1510" s="5" t="s">
        <v>1901</v>
      </c>
      <c r="J1510" s="585"/>
      <c r="K1510" s="585"/>
      <c r="T1510" s="1"/>
      <c r="U1510" s="1"/>
      <c r="V1510" s="1"/>
      <c r="W1510" s="1"/>
      <c r="X1510" s="1"/>
    </row>
    <row r="1511" spans="5:24">
      <c r="E1511" s="2"/>
      <c r="G1511" s="5" t="s">
        <v>450</v>
      </c>
      <c r="H1511" s="5" t="s">
        <v>1902</v>
      </c>
      <c r="J1511" s="585"/>
      <c r="K1511" s="585"/>
      <c r="T1511" s="1"/>
      <c r="U1511" s="1"/>
      <c r="V1511" s="1"/>
      <c r="W1511" s="1"/>
      <c r="X1511" s="1"/>
    </row>
    <row r="1512" spans="5:24">
      <c r="E1512" s="2"/>
      <c r="G1512" s="5" t="s">
        <v>450</v>
      </c>
      <c r="H1512" s="5" t="s">
        <v>1903</v>
      </c>
      <c r="J1512" s="585"/>
      <c r="K1512" s="585"/>
      <c r="T1512" s="1"/>
      <c r="U1512" s="1"/>
      <c r="V1512" s="1"/>
      <c r="W1512" s="1"/>
      <c r="X1512" s="1"/>
    </row>
    <row r="1513" spans="5:24">
      <c r="E1513" s="2"/>
      <c r="G1513" s="5" t="s">
        <v>450</v>
      </c>
      <c r="H1513" s="5" t="s">
        <v>1904</v>
      </c>
      <c r="J1513" s="585"/>
      <c r="K1513" s="585"/>
      <c r="T1513" s="1"/>
      <c r="U1513" s="1"/>
      <c r="V1513" s="1"/>
      <c r="W1513" s="1"/>
      <c r="X1513" s="1"/>
    </row>
    <row r="1514" spans="5:24">
      <c r="E1514" s="2"/>
      <c r="G1514" s="5" t="s">
        <v>450</v>
      </c>
      <c r="H1514" s="5" t="s">
        <v>1905</v>
      </c>
      <c r="J1514" s="585"/>
      <c r="K1514" s="585"/>
      <c r="T1514" s="1"/>
      <c r="U1514" s="1"/>
      <c r="V1514" s="1"/>
      <c r="W1514" s="1"/>
      <c r="X1514" s="1"/>
    </row>
    <row r="1515" spans="5:24">
      <c r="E1515" s="2"/>
      <c r="G1515" s="5" t="s">
        <v>450</v>
      </c>
      <c r="H1515" s="5" t="s">
        <v>1906</v>
      </c>
      <c r="J1515" s="585"/>
      <c r="K1515" s="585"/>
      <c r="T1515" s="1"/>
      <c r="U1515" s="1"/>
      <c r="V1515" s="1"/>
      <c r="W1515" s="1"/>
      <c r="X1515" s="1"/>
    </row>
    <row r="1516" spans="5:24">
      <c r="E1516" s="2"/>
      <c r="G1516" s="5" t="s">
        <v>450</v>
      </c>
      <c r="H1516" s="5" t="s">
        <v>1907</v>
      </c>
      <c r="J1516" s="585"/>
      <c r="K1516" s="585"/>
      <c r="T1516" s="1"/>
      <c r="U1516" s="1"/>
      <c r="V1516" s="1"/>
      <c r="W1516" s="1"/>
      <c r="X1516" s="1"/>
    </row>
    <row r="1517" spans="5:24">
      <c r="E1517" s="2"/>
      <c r="G1517" s="5" t="s">
        <v>450</v>
      </c>
      <c r="H1517" s="5" t="s">
        <v>1908</v>
      </c>
      <c r="J1517" s="585"/>
      <c r="K1517" s="585"/>
      <c r="T1517" s="1"/>
      <c r="U1517" s="1"/>
      <c r="V1517" s="1"/>
      <c r="W1517" s="1"/>
      <c r="X1517" s="1"/>
    </row>
    <row r="1518" spans="5:24">
      <c r="E1518" s="2"/>
      <c r="G1518" s="5" t="s">
        <v>450</v>
      </c>
      <c r="H1518" s="5" t="s">
        <v>1909</v>
      </c>
      <c r="J1518" s="585"/>
      <c r="K1518" s="585"/>
      <c r="T1518" s="1"/>
      <c r="U1518" s="1"/>
      <c r="V1518" s="1"/>
      <c r="W1518" s="1"/>
      <c r="X1518" s="1"/>
    </row>
    <row r="1519" spans="5:24">
      <c r="E1519" s="2"/>
      <c r="G1519" s="5" t="s">
        <v>450</v>
      </c>
      <c r="H1519" s="5" t="s">
        <v>1910</v>
      </c>
      <c r="J1519" s="585"/>
      <c r="K1519" s="585"/>
      <c r="T1519" s="1"/>
      <c r="U1519" s="1"/>
      <c r="V1519" s="1"/>
      <c r="W1519" s="1"/>
      <c r="X1519" s="1"/>
    </row>
    <row r="1520" spans="5:24">
      <c r="E1520" s="2"/>
      <c r="G1520" s="5" t="s">
        <v>450</v>
      </c>
      <c r="H1520" s="5" t="s">
        <v>1911</v>
      </c>
      <c r="J1520" s="585"/>
      <c r="K1520" s="585"/>
      <c r="T1520" s="1"/>
      <c r="U1520" s="1"/>
      <c r="V1520" s="1"/>
      <c r="W1520" s="1"/>
      <c r="X1520" s="1"/>
    </row>
    <row r="1521" spans="5:24">
      <c r="E1521" s="2"/>
      <c r="G1521" s="5" t="s">
        <v>450</v>
      </c>
      <c r="H1521" s="5" t="s">
        <v>1912</v>
      </c>
      <c r="J1521" s="585"/>
      <c r="K1521" s="585"/>
      <c r="T1521" s="1"/>
      <c r="U1521" s="1"/>
      <c r="V1521" s="1"/>
      <c r="W1521" s="1"/>
      <c r="X1521" s="1"/>
    </row>
    <row r="1522" spans="5:24">
      <c r="E1522" s="2"/>
      <c r="G1522" s="5" t="s">
        <v>450</v>
      </c>
      <c r="H1522" s="5" t="s">
        <v>1913</v>
      </c>
      <c r="J1522" s="585"/>
      <c r="K1522" s="585"/>
      <c r="T1522" s="1"/>
      <c r="U1522" s="1"/>
      <c r="V1522" s="1"/>
      <c r="W1522" s="1"/>
      <c r="X1522" s="1"/>
    </row>
    <row r="1523" spans="5:24">
      <c r="E1523" s="2"/>
      <c r="G1523" s="5" t="s">
        <v>450</v>
      </c>
      <c r="H1523" s="5" t="s">
        <v>1655</v>
      </c>
      <c r="J1523" s="585"/>
      <c r="K1523" s="585"/>
      <c r="T1523" s="1"/>
      <c r="U1523" s="1"/>
      <c r="V1523" s="1"/>
      <c r="W1523" s="1"/>
      <c r="X1523" s="1"/>
    </row>
    <row r="1524" spans="5:24">
      <c r="E1524" s="2"/>
      <c r="G1524" s="5" t="s">
        <v>450</v>
      </c>
      <c r="H1524" s="5" t="s">
        <v>1914</v>
      </c>
      <c r="J1524" s="585"/>
      <c r="K1524" s="585"/>
      <c r="T1524" s="1"/>
      <c r="U1524" s="1"/>
      <c r="V1524" s="1"/>
      <c r="W1524" s="1"/>
      <c r="X1524" s="1"/>
    </row>
    <row r="1525" spans="5:24">
      <c r="E1525" s="2"/>
      <c r="G1525" s="5" t="s">
        <v>450</v>
      </c>
      <c r="H1525" s="5" t="s">
        <v>1915</v>
      </c>
      <c r="J1525" s="585"/>
      <c r="K1525" s="585"/>
      <c r="T1525" s="1"/>
      <c r="U1525" s="1"/>
      <c r="V1525" s="1"/>
      <c r="W1525" s="1"/>
      <c r="X1525" s="1"/>
    </row>
    <row r="1526" spans="5:24">
      <c r="E1526" s="2"/>
      <c r="G1526" s="5" t="s">
        <v>450</v>
      </c>
      <c r="H1526" s="5" t="s">
        <v>1916</v>
      </c>
      <c r="J1526" s="585"/>
      <c r="K1526" s="585"/>
      <c r="T1526" s="1"/>
      <c r="U1526" s="1"/>
      <c r="V1526" s="1"/>
      <c r="W1526" s="1"/>
      <c r="X1526" s="1"/>
    </row>
    <row r="1527" spans="5:24">
      <c r="E1527" s="2"/>
      <c r="G1527" s="5" t="s">
        <v>450</v>
      </c>
      <c r="H1527" s="5" t="s">
        <v>696</v>
      </c>
      <c r="J1527" s="585"/>
      <c r="K1527" s="585"/>
      <c r="T1527" s="1"/>
      <c r="U1527" s="1"/>
      <c r="V1527" s="1"/>
      <c r="W1527" s="1"/>
      <c r="X1527" s="1"/>
    </row>
    <row r="1528" spans="5:24">
      <c r="E1528" s="2"/>
      <c r="G1528" s="5" t="s">
        <v>450</v>
      </c>
      <c r="H1528" s="5" t="s">
        <v>1917</v>
      </c>
      <c r="J1528" s="585"/>
      <c r="K1528" s="585"/>
      <c r="T1528" s="1"/>
      <c r="U1528" s="1"/>
      <c r="V1528" s="1"/>
      <c r="W1528" s="1"/>
      <c r="X1528" s="1"/>
    </row>
    <row r="1529" spans="5:24">
      <c r="E1529" s="2"/>
      <c r="G1529" s="5" t="s">
        <v>450</v>
      </c>
      <c r="H1529" s="5" t="s">
        <v>1918</v>
      </c>
      <c r="J1529" s="585"/>
      <c r="K1529" s="585"/>
      <c r="T1529" s="1"/>
      <c r="U1529" s="1"/>
      <c r="V1529" s="1"/>
      <c r="W1529" s="1"/>
      <c r="X1529" s="1"/>
    </row>
    <row r="1530" spans="5:24">
      <c r="E1530" s="2"/>
      <c r="G1530" s="5" t="s">
        <v>450</v>
      </c>
      <c r="H1530" s="5" t="s">
        <v>1919</v>
      </c>
      <c r="J1530" s="585"/>
      <c r="K1530" s="585"/>
      <c r="T1530" s="1"/>
      <c r="U1530" s="1"/>
      <c r="V1530" s="1"/>
      <c r="W1530" s="1"/>
      <c r="X1530" s="1"/>
    </row>
    <row r="1531" spans="5:24">
      <c r="E1531" s="2"/>
      <c r="G1531" s="5" t="s">
        <v>450</v>
      </c>
      <c r="H1531" s="5" t="s">
        <v>1920</v>
      </c>
      <c r="J1531" s="585"/>
      <c r="K1531" s="585"/>
      <c r="T1531" s="1"/>
      <c r="U1531" s="1"/>
      <c r="V1531" s="1"/>
      <c r="W1531" s="1"/>
      <c r="X1531" s="1"/>
    </row>
    <row r="1532" spans="5:24">
      <c r="E1532" s="2"/>
      <c r="G1532" s="5" t="s">
        <v>450</v>
      </c>
      <c r="H1532" s="5" t="s">
        <v>1921</v>
      </c>
      <c r="J1532" s="585"/>
      <c r="K1532" s="585"/>
      <c r="T1532" s="1"/>
      <c r="U1532" s="1"/>
      <c r="V1532" s="1"/>
      <c r="W1532" s="1"/>
      <c r="X1532" s="1"/>
    </row>
    <row r="1533" spans="5:24">
      <c r="E1533" s="2"/>
      <c r="G1533" s="5" t="s">
        <v>450</v>
      </c>
      <c r="H1533" s="5" t="s">
        <v>1922</v>
      </c>
      <c r="J1533" s="585"/>
      <c r="K1533" s="585"/>
      <c r="T1533" s="1"/>
      <c r="U1533" s="1"/>
      <c r="V1533" s="1"/>
      <c r="W1533" s="1"/>
      <c r="X1533" s="1"/>
    </row>
    <row r="1534" spans="5:24">
      <c r="E1534" s="2"/>
      <c r="G1534" s="5" t="s">
        <v>450</v>
      </c>
      <c r="H1534" s="5" t="s">
        <v>1923</v>
      </c>
      <c r="J1534" s="585"/>
      <c r="K1534" s="585"/>
      <c r="T1534" s="1"/>
      <c r="U1534" s="1"/>
      <c r="V1534" s="1"/>
      <c r="W1534" s="1"/>
      <c r="X1534" s="1"/>
    </row>
    <row r="1535" spans="5:24">
      <c r="E1535" s="2"/>
      <c r="G1535" s="5" t="s">
        <v>450</v>
      </c>
      <c r="H1535" s="5" t="s">
        <v>1924</v>
      </c>
      <c r="J1535" s="585"/>
      <c r="K1535" s="585"/>
      <c r="T1535" s="1"/>
      <c r="U1535" s="1"/>
      <c r="V1535" s="1"/>
      <c r="W1535" s="1"/>
      <c r="X1535" s="1"/>
    </row>
    <row r="1536" spans="5:24">
      <c r="E1536" s="2"/>
      <c r="G1536" s="5" t="s">
        <v>452</v>
      </c>
      <c r="H1536" s="5" t="s">
        <v>1925</v>
      </c>
      <c r="J1536" s="585"/>
      <c r="K1536" s="585"/>
      <c r="T1536" s="1"/>
      <c r="U1536" s="1"/>
      <c r="V1536" s="1"/>
      <c r="W1536" s="1"/>
      <c r="X1536" s="1"/>
    </row>
    <row r="1537" spans="5:24">
      <c r="E1537" s="2"/>
      <c r="G1537" s="5" t="s">
        <v>452</v>
      </c>
      <c r="H1537" s="5" t="s">
        <v>1926</v>
      </c>
      <c r="J1537" s="585"/>
      <c r="K1537" s="585"/>
      <c r="T1537" s="1"/>
      <c r="U1537" s="1"/>
      <c r="V1537" s="1"/>
      <c r="W1537" s="1"/>
      <c r="X1537" s="1"/>
    </row>
    <row r="1538" spans="5:24">
      <c r="E1538" s="2"/>
      <c r="G1538" s="5" t="s">
        <v>452</v>
      </c>
      <c r="H1538" s="5" t="s">
        <v>1927</v>
      </c>
      <c r="J1538" s="585"/>
      <c r="K1538" s="585"/>
      <c r="T1538" s="1"/>
      <c r="U1538" s="1"/>
      <c r="V1538" s="1"/>
      <c r="W1538" s="1"/>
      <c r="X1538" s="1"/>
    </row>
    <row r="1539" spans="5:24">
      <c r="E1539" s="2"/>
      <c r="G1539" s="5" t="s">
        <v>452</v>
      </c>
      <c r="H1539" s="5" t="s">
        <v>1928</v>
      </c>
      <c r="J1539" s="585"/>
      <c r="K1539" s="585"/>
      <c r="T1539" s="1"/>
      <c r="U1539" s="1"/>
      <c r="V1539" s="1"/>
      <c r="W1539" s="1"/>
      <c r="X1539" s="1"/>
    </row>
    <row r="1540" spans="5:24">
      <c r="E1540" s="2"/>
      <c r="G1540" s="5" t="s">
        <v>452</v>
      </c>
      <c r="H1540" s="5" t="s">
        <v>1929</v>
      </c>
      <c r="J1540" s="585"/>
      <c r="K1540" s="585"/>
      <c r="T1540" s="1"/>
      <c r="U1540" s="1"/>
      <c r="V1540" s="1"/>
      <c r="W1540" s="1"/>
      <c r="X1540" s="1"/>
    </row>
    <row r="1541" spans="5:24">
      <c r="E1541" s="2"/>
      <c r="G1541" s="5" t="s">
        <v>452</v>
      </c>
      <c r="H1541" s="5" t="s">
        <v>1930</v>
      </c>
      <c r="J1541" s="585"/>
      <c r="K1541" s="585"/>
      <c r="T1541" s="1"/>
      <c r="U1541" s="1"/>
      <c r="V1541" s="1"/>
      <c r="W1541" s="1"/>
      <c r="X1541" s="1"/>
    </row>
    <row r="1542" spans="5:24">
      <c r="E1542" s="2"/>
      <c r="G1542" s="5" t="s">
        <v>452</v>
      </c>
      <c r="H1542" s="5" t="s">
        <v>1931</v>
      </c>
      <c r="J1542" s="585"/>
      <c r="K1542" s="585"/>
      <c r="T1542" s="1"/>
      <c r="U1542" s="1"/>
      <c r="V1542" s="1"/>
      <c r="W1542" s="1"/>
      <c r="X1542" s="1"/>
    </row>
    <row r="1543" spans="5:24">
      <c r="E1543" s="2"/>
      <c r="G1543" s="5" t="s">
        <v>452</v>
      </c>
      <c r="H1543" s="5" t="s">
        <v>1932</v>
      </c>
      <c r="J1543" s="585"/>
      <c r="K1543" s="585"/>
      <c r="T1543" s="1"/>
      <c r="U1543" s="1"/>
      <c r="V1543" s="1"/>
      <c r="W1543" s="1"/>
      <c r="X1543" s="1"/>
    </row>
    <row r="1544" spans="5:24">
      <c r="E1544" s="2"/>
      <c r="G1544" s="5" t="s">
        <v>452</v>
      </c>
      <c r="H1544" s="5" t="s">
        <v>1933</v>
      </c>
      <c r="J1544" s="585"/>
      <c r="K1544" s="585"/>
      <c r="T1544" s="1"/>
      <c r="U1544" s="1"/>
      <c r="V1544" s="1"/>
      <c r="W1544" s="1"/>
      <c r="X1544" s="1"/>
    </row>
    <row r="1545" spans="5:24">
      <c r="E1545" s="2"/>
      <c r="G1545" s="5" t="s">
        <v>452</v>
      </c>
      <c r="H1545" s="5" t="s">
        <v>1934</v>
      </c>
      <c r="J1545" s="585"/>
      <c r="K1545" s="585"/>
      <c r="T1545" s="1"/>
      <c r="U1545" s="1"/>
      <c r="V1545" s="1"/>
      <c r="W1545" s="1"/>
      <c r="X1545" s="1"/>
    </row>
    <row r="1546" spans="5:24">
      <c r="E1546" s="2"/>
      <c r="G1546" s="5" t="s">
        <v>452</v>
      </c>
      <c r="H1546" s="5" t="s">
        <v>1935</v>
      </c>
      <c r="J1546" s="585"/>
      <c r="K1546" s="585"/>
      <c r="T1546" s="1"/>
      <c r="U1546" s="1"/>
      <c r="V1546" s="1"/>
      <c r="W1546" s="1"/>
      <c r="X1546" s="1"/>
    </row>
    <row r="1547" spans="5:24">
      <c r="E1547" s="2"/>
      <c r="G1547" s="5" t="s">
        <v>452</v>
      </c>
      <c r="H1547" s="5" t="s">
        <v>1936</v>
      </c>
      <c r="J1547" s="585"/>
      <c r="K1547" s="585"/>
      <c r="T1547" s="1"/>
      <c r="U1547" s="1"/>
      <c r="V1547" s="1"/>
      <c r="W1547" s="1"/>
      <c r="X1547" s="1"/>
    </row>
    <row r="1548" spans="5:24">
      <c r="E1548" s="2"/>
      <c r="G1548" s="5" t="s">
        <v>452</v>
      </c>
      <c r="H1548" s="5" t="s">
        <v>1937</v>
      </c>
      <c r="J1548" s="585"/>
      <c r="K1548" s="585"/>
      <c r="T1548" s="1"/>
      <c r="U1548" s="1"/>
      <c r="V1548" s="1"/>
      <c r="W1548" s="1"/>
      <c r="X1548" s="1"/>
    </row>
    <row r="1549" spans="5:24">
      <c r="E1549" s="2"/>
      <c r="G1549" s="5" t="s">
        <v>452</v>
      </c>
      <c r="H1549" s="5" t="s">
        <v>1938</v>
      </c>
      <c r="J1549" s="585"/>
      <c r="K1549" s="585"/>
      <c r="T1549" s="1"/>
      <c r="U1549" s="1"/>
      <c r="V1549" s="1"/>
      <c r="W1549" s="1"/>
      <c r="X1549" s="1"/>
    </row>
    <row r="1550" spans="5:24">
      <c r="E1550" s="2"/>
      <c r="G1550" s="5" t="s">
        <v>452</v>
      </c>
      <c r="H1550" s="5" t="s">
        <v>1939</v>
      </c>
      <c r="J1550" s="585"/>
      <c r="K1550" s="585"/>
      <c r="T1550" s="1"/>
      <c r="U1550" s="1"/>
      <c r="V1550" s="1"/>
      <c r="W1550" s="1"/>
      <c r="X1550" s="1"/>
    </row>
    <row r="1551" spans="5:24">
      <c r="E1551" s="2"/>
      <c r="G1551" s="5" t="s">
        <v>452</v>
      </c>
      <c r="H1551" s="5" t="s">
        <v>1940</v>
      </c>
      <c r="J1551" s="585"/>
      <c r="K1551" s="585"/>
      <c r="T1551" s="1"/>
      <c r="U1551" s="1"/>
      <c r="V1551" s="1"/>
      <c r="W1551" s="1"/>
      <c r="X1551" s="1"/>
    </row>
    <row r="1552" spans="5:24">
      <c r="E1552" s="2"/>
      <c r="G1552" s="5" t="s">
        <v>452</v>
      </c>
      <c r="H1552" s="5" t="s">
        <v>1941</v>
      </c>
      <c r="J1552" s="585"/>
      <c r="K1552" s="585"/>
      <c r="T1552" s="1"/>
      <c r="U1552" s="1"/>
      <c r="V1552" s="1"/>
      <c r="W1552" s="1"/>
      <c r="X1552" s="1"/>
    </row>
    <row r="1553" spans="5:24">
      <c r="E1553" s="2"/>
      <c r="G1553" s="5" t="s">
        <v>452</v>
      </c>
      <c r="H1553" s="5" t="s">
        <v>1942</v>
      </c>
      <c r="J1553" s="585"/>
      <c r="K1553" s="585"/>
      <c r="T1553" s="1"/>
      <c r="U1553" s="1"/>
      <c r="V1553" s="1"/>
      <c r="W1553" s="1"/>
      <c r="X1553" s="1"/>
    </row>
    <row r="1554" spans="5:24">
      <c r="E1554" s="2"/>
      <c r="G1554" s="5" t="s">
        <v>452</v>
      </c>
      <c r="H1554" s="5" t="s">
        <v>1943</v>
      </c>
      <c r="J1554" s="585"/>
      <c r="K1554" s="585"/>
      <c r="T1554" s="1"/>
      <c r="U1554" s="1"/>
      <c r="V1554" s="1"/>
      <c r="W1554" s="1"/>
      <c r="X1554" s="1"/>
    </row>
    <row r="1555" spans="5:24">
      <c r="E1555" s="2"/>
      <c r="G1555" s="5" t="s">
        <v>452</v>
      </c>
      <c r="H1555" s="5" t="s">
        <v>1944</v>
      </c>
      <c r="J1555" s="585"/>
      <c r="K1555" s="585"/>
      <c r="T1555" s="1"/>
      <c r="U1555" s="1"/>
      <c r="V1555" s="1"/>
      <c r="W1555" s="1"/>
      <c r="X1555" s="1"/>
    </row>
    <row r="1556" spans="5:24">
      <c r="E1556" s="2"/>
      <c r="G1556" s="5" t="s">
        <v>454</v>
      </c>
      <c r="H1556" s="5" t="s">
        <v>1945</v>
      </c>
      <c r="J1556" s="585"/>
      <c r="K1556" s="585"/>
      <c r="T1556" s="1"/>
      <c r="U1556" s="1"/>
      <c r="V1556" s="1"/>
      <c r="W1556" s="1"/>
      <c r="X1556" s="1"/>
    </row>
    <row r="1557" spans="5:24">
      <c r="E1557" s="2"/>
      <c r="G1557" s="5" t="s">
        <v>454</v>
      </c>
      <c r="H1557" s="5" t="s">
        <v>1946</v>
      </c>
      <c r="J1557" s="585"/>
      <c r="K1557" s="585"/>
      <c r="T1557" s="1"/>
      <c r="U1557" s="1"/>
      <c r="V1557" s="1"/>
      <c r="W1557" s="1"/>
      <c r="X1557" s="1"/>
    </row>
    <row r="1558" spans="5:24">
      <c r="E1558" s="2"/>
      <c r="G1558" s="5" t="s">
        <v>454</v>
      </c>
      <c r="H1558" s="5" t="s">
        <v>1947</v>
      </c>
      <c r="J1558" s="585"/>
      <c r="K1558" s="585"/>
      <c r="T1558" s="1"/>
      <c r="U1558" s="1"/>
      <c r="V1558" s="1"/>
      <c r="W1558" s="1"/>
      <c r="X1558" s="1"/>
    </row>
    <row r="1559" spans="5:24">
      <c r="E1559" s="2"/>
      <c r="G1559" s="5" t="s">
        <v>454</v>
      </c>
      <c r="H1559" s="5" t="s">
        <v>1948</v>
      </c>
      <c r="J1559" s="585"/>
      <c r="K1559" s="585"/>
      <c r="T1559" s="1"/>
      <c r="U1559" s="1"/>
      <c r="V1559" s="1"/>
      <c r="W1559" s="1"/>
      <c r="X1559" s="1"/>
    </row>
    <row r="1560" spans="5:24">
      <c r="E1560" s="2"/>
      <c r="G1560" s="5" t="s">
        <v>454</v>
      </c>
      <c r="H1560" s="5" t="s">
        <v>1949</v>
      </c>
      <c r="J1560" s="585"/>
      <c r="K1560" s="585"/>
      <c r="T1560" s="1"/>
      <c r="U1560" s="1"/>
      <c r="V1560" s="1"/>
      <c r="W1560" s="1"/>
      <c r="X1560" s="1"/>
    </row>
    <row r="1561" spans="5:24">
      <c r="E1561" s="2"/>
      <c r="G1561" s="5" t="s">
        <v>454</v>
      </c>
      <c r="H1561" s="5" t="s">
        <v>1950</v>
      </c>
      <c r="J1561" s="585"/>
      <c r="K1561" s="585"/>
      <c r="T1561" s="1"/>
      <c r="U1561" s="1"/>
      <c r="V1561" s="1"/>
      <c r="W1561" s="1"/>
      <c r="X1561" s="1"/>
    </row>
    <row r="1562" spans="5:24">
      <c r="E1562" s="2"/>
      <c r="G1562" s="5" t="s">
        <v>454</v>
      </c>
      <c r="H1562" s="5" t="s">
        <v>1951</v>
      </c>
      <c r="J1562" s="585"/>
      <c r="K1562" s="585"/>
      <c r="T1562" s="1"/>
      <c r="U1562" s="1"/>
      <c r="V1562" s="1"/>
      <c r="W1562" s="1"/>
      <c r="X1562" s="1"/>
    </row>
    <row r="1563" spans="5:24">
      <c r="E1563" s="2"/>
      <c r="G1563" s="5" t="s">
        <v>454</v>
      </c>
      <c r="H1563" s="5" t="s">
        <v>1952</v>
      </c>
      <c r="J1563" s="585"/>
      <c r="K1563" s="585"/>
      <c r="T1563" s="1"/>
      <c r="U1563" s="1"/>
      <c r="V1563" s="1"/>
      <c r="W1563" s="1"/>
      <c r="X1563" s="1"/>
    </row>
    <row r="1564" spans="5:24">
      <c r="E1564" s="2"/>
      <c r="G1564" s="5" t="s">
        <v>454</v>
      </c>
      <c r="H1564" s="5" t="s">
        <v>1953</v>
      </c>
      <c r="J1564" s="585"/>
      <c r="K1564" s="585"/>
      <c r="T1564" s="1"/>
      <c r="U1564" s="1"/>
      <c r="V1564" s="1"/>
      <c r="W1564" s="1"/>
      <c r="X1564" s="1"/>
    </row>
    <row r="1565" spans="5:24">
      <c r="E1565" s="2"/>
      <c r="G1565" s="5" t="s">
        <v>454</v>
      </c>
      <c r="H1565" s="5" t="s">
        <v>1954</v>
      </c>
      <c r="J1565" s="585"/>
      <c r="K1565" s="585"/>
      <c r="T1565" s="1"/>
      <c r="U1565" s="1"/>
      <c r="V1565" s="1"/>
      <c r="W1565" s="1"/>
      <c r="X1565" s="1"/>
    </row>
    <row r="1566" spans="5:24">
      <c r="E1566" s="2"/>
      <c r="G1566" s="5" t="s">
        <v>454</v>
      </c>
      <c r="H1566" s="5" t="s">
        <v>1955</v>
      </c>
      <c r="J1566" s="585"/>
      <c r="K1566" s="585"/>
      <c r="T1566" s="1"/>
      <c r="U1566" s="1"/>
      <c r="V1566" s="1"/>
      <c r="W1566" s="1"/>
      <c r="X1566" s="1"/>
    </row>
    <row r="1567" spans="5:24">
      <c r="E1567" s="2"/>
      <c r="G1567" s="5" t="s">
        <v>454</v>
      </c>
      <c r="H1567" s="5" t="s">
        <v>1956</v>
      </c>
      <c r="J1567" s="585"/>
      <c r="K1567" s="585"/>
      <c r="T1567" s="1"/>
      <c r="U1567" s="1"/>
      <c r="V1567" s="1"/>
      <c r="W1567" s="1"/>
      <c r="X1567" s="1"/>
    </row>
    <row r="1568" spans="5:24">
      <c r="E1568" s="2"/>
      <c r="G1568" s="5" t="s">
        <v>454</v>
      </c>
      <c r="H1568" s="5" t="s">
        <v>1957</v>
      </c>
      <c r="J1568" s="585"/>
      <c r="K1568" s="585"/>
      <c r="T1568" s="1"/>
      <c r="U1568" s="1"/>
      <c r="V1568" s="1"/>
      <c r="W1568" s="1"/>
      <c r="X1568" s="1"/>
    </row>
    <row r="1569" spans="5:24">
      <c r="E1569" s="2"/>
      <c r="G1569" s="5" t="s">
        <v>454</v>
      </c>
      <c r="H1569" s="5" t="s">
        <v>1958</v>
      </c>
      <c r="J1569" s="585"/>
      <c r="K1569" s="585"/>
      <c r="T1569" s="1"/>
      <c r="U1569" s="1"/>
      <c r="V1569" s="1"/>
      <c r="W1569" s="1"/>
      <c r="X1569" s="1"/>
    </row>
    <row r="1570" spans="5:24">
      <c r="E1570" s="2"/>
      <c r="G1570" s="5" t="s">
        <v>454</v>
      </c>
      <c r="H1570" s="5" t="s">
        <v>1959</v>
      </c>
      <c r="J1570" s="585"/>
      <c r="K1570" s="585"/>
      <c r="T1570" s="1"/>
      <c r="U1570" s="1"/>
      <c r="V1570" s="1"/>
      <c r="W1570" s="1"/>
      <c r="X1570" s="1"/>
    </row>
    <row r="1571" spans="5:24">
      <c r="E1571" s="2"/>
      <c r="G1571" s="5" t="s">
        <v>454</v>
      </c>
      <c r="H1571" s="5" t="s">
        <v>1960</v>
      </c>
      <c r="J1571" s="585"/>
      <c r="K1571" s="585"/>
      <c r="T1571" s="1"/>
      <c r="U1571" s="1"/>
      <c r="V1571" s="1"/>
      <c r="W1571" s="1"/>
      <c r="X1571" s="1"/>
    </row>
    <row r="1572" spans="5:24">
      <c r="E1572" s="2"/>
      <c r="G1572" s="5" t="s">
        <v>454</v>
      </c>
      <c r="H1572" s="5" t="s">
        <v>1961</v>
      </c>
      <c r="J1572" s="585"/>
      <c r="K1572" s="585"/>
      <c r="T1572" s="1"/>
      <c r="U1572" s="1"/>
      <c r="V1572" s="1"/>
      <c r="W1572" s="1"/>
      <c r="X1572" s="1"/>
    </row>
    <row r="1573" spans="5:24">
      <c r="E1573" s="2"/>
      <c r="G1573" s="5" t="s">
        <v>454</v>
      </c>
      <c r="H1573" s="5" t="s">
        <v>1962</v>
      </c>
      <c r="J1573" s="585"/>
      <c r="K1573" s="585"/>
      <c r="T1573" s="1"/>
      <c r="U1573" s="1"/>
      <c r="V1573" s="1"/>
      <c r="W1573" s="1"/>
      <c r="X1573" s="1"/>
    </row>
    <row r="1574" spans="5:24">
      <c r="E1574" s="2"/>
      <c r="G1574" s="5" t="s">
        <v>454</v>
      </c>
      <c r="H1574" s="5" t="s">
        <v>1963</v>
      </c>
      <c r="J1574" s="585"/>
      <c r="K1574" s="585"/>
      <c r="T1574" s="1"/>
      <c r="U1574" s="1"/>
      <c r="V1574" s="1"/>
      <c r="W1574" s="1"/>
      <c r="X1574" s="1"/>
    </row>
    <row r="1575" spans="5:24">
      <c r="E1575" s="2"/>
      <c r="G1575" s="5" t="s">
        <v>454</v>
      </c>
      <c r="H1575" s="5" t="s">
        <v>1964</v>
      </c>
      <c r="J1575" s="585"/>
      <c r="K1575" s="585"/>
      <c r="T1575" s="1"/>
      <c r="U1575" s="1"/>
      <c r="V1575" s="1"/>
      <c r="W1575" s="1"/>
      <c r="X1575" s="1"/>
    </row>
    <row r="1576" spans="5:24">
      <c r="E1576" s="2"/>
      <c r="G1576" s="5" t="s">
        <v>454</v>
      </c>
      <c r="H1576" s="5" t="s">
        <v>1965</v>
      </c>
      <c r="J1576" s="585"/>
      <c r="K1576" s="585"/>
      <c r="T1576" s="1"/>
      <c r="U1576" s="1"/>
      <c r="V1576" s="1"/>
      <c r="W1576" s="1"/>
      <c r="X1576" s="1"/>
    </row>
    <row r="1577" spans="5:24">
      <c r="E1577" s="2"/>
      <c r="G1577" s="5" t="s">
        <v>456</v>
      </c>
      <c r="H1577" s="5" t="s">
        <v>1966</v>
      </c>
      <c r="J1577" s="585"/>
      <c r="K1577" s="585"/>
      <c r="T1577" s="1"/>
      <c r="U1577" s="1"/>
      <c r="V1577" s="1"/>
      <c r="W1577" s="1"/>
      <c r="X1577" s="1"/>
    </row>
    <row r="1578" spans="5:24">
      <c r="E1578" s="2"/>
      <c r="G1578" s="5" t="s">
        <v>456</v>
      </c>
      <c r="H1578" s="5" t="s">
        <v>1967</v>
      </c>
      <c r="J1578" s="585"/>
      <c r="K1578" s="585"/>
      <c r="T1578" s="1"/>
      <c r="U1578" s="1"/>
      <c r="V1578" s="1"/>
      <c r="W1578" s="1"/>
      <c r="X1578" s="1"/>
    </row>
    <row r="1579" spans="5:24">
      <c r="E1579" s="2"/>
      <c r="G1579" s="5" t="s">
        <v>456</v>
      </c>
      <c r="H1579" s="5" t="s">
        <v>1968</v>
      </c>
      <c r="J1579" s="585"/>
      <c r="K1579" s="585"/>
      <c r="T1579" s="1"/>
      <c r="U1579" s="1"/>
      <c r="V1579" s="1"/>
      <c r="W1579" s="1"/>
      <c r="X1579" s="1"/>
    </row>
    <row r="1580" spans="5:24">
      <c r="E1580" s="2"/>
      <c r="G1580" s="5" t="s">
        <v>456</v>
      </c>
      <c r="H1580" s="5" t="s">
        <v>1969</v>
      </c>
      <c r="J1580" s="585"/>
      <c r="K1580" s="585"/>
      <c r="T1580" s="1"/>
      <c r="U1580" s="1"/>
      <c r="V1580" s="1"/>
      <c r="W1580" s="1"/>
      <c r="X1580" s="1"/>
    </row>
    <row r="1581" spans="5:24">
      <c r="E1581" s="2"/>
      <c r="G1581" s="5" t="s">
        <v>456</v>
      </c>
      <c r="H1581" s="5" t="s">
        <v>1970</v>
      </c>
      <c r="J1581" s="585"/>
      <c r="K1581" s="585"/>
      <c r="T1581" s="1"/>
      <c r="U1581" s="1"/>
      <c r="V1581" s="1"/>
      <c r="W1581" s="1"/>
      <c r="X1581" s="1"/>
    </row>
    <row r="1582" spans="5:24">
      <c r="E1582" s="2"/>
      <c r="G1582" s="5" t="s">
        <v>456</v>
      </c>
      <c r="H1582" s="5" t="s">
        <v>1971</v>
      </c>
      <c r="J1582" s="585"/>
      <c r="K1582" s="585"/>
      <c r="T1582" s="1"/>
      <c r="U1582" s="1"/>
      <c r="V1582" s="1"/>
      <c r="W1582" s="1"/>
      <c r="X1582" s="1"/>
    </row>
    <row r="1583" spans="5:24">
      <c r="E1583" s="2"/>
      <c r="G1583" s="5" t="s">
        <v>456</v>
      </c>
      <c r="H1583" s="5" t="s">
        <v>1972</v>
      </c>
      <c r="J1583" s="585"/>
      <c r="K1583" s="585"/>
      <c r="T1583" s="1"/>
      <c r="U1583" s="1"/>
      <c r="V1583" s="1"/>
      <c r="W1583" s="1"/>
      <c r="X1583" s="1"/>
    </row>
    <row r="1584" spans="5:24">
      <c r="E1584" s="2"/>
      <c r="G1584" s="5" t="s">
        <v>456</v>
      </c>
      <c r="H1584" s="5" t="s">
        <v>1973</v>
      </c>
      <c r="J1584" s="585"/>
      <c r="K1584" s="585"/>
      <c r="T1584" s="1"/>
      <c r="U1584" s="1"/>
      <c r="V1584" s="1"/>
      <c r="W1584" s="1"/>
      <c r="X1584" s="1"/>
    </row>
    <row r="1585" spans="5:24">
      <c r="E1585" s="2"/>
      <c r="G1585" s="5" t="s">
        <v>456</v>
      </c>
      <c r="H1585" s="5" t="s">
        <v>1974</v>
      </c>
      <c r="J1585" s="585"/>
      <c r="K1585" s="585"/>
      <c r="T1585" s="1"/>
      <c r="U1585" s="1"/>
      <c r="V1585" s="1"/>
      <c r="W1585" s="1"/>
      <c r="X1585" s="1"/>
    </row>
    <row r="1586" spans="5:24">
      <c r="E1586" s="2"/>
      <c r="G1586" s="5" t="s">
        <v>456</v>
      </c>
      <c r="H1586" s="5" t="s">
        <v>1975</v>
      </c>
      <c r="J1586" s="585"/>
      <c r="K1586" s="585"/>
      <c r="T1586" s="1"/>
      <c r="U1586" s="1"/>
      <c r="V1586" s="1"/>
      <c r="W1586" s="1"/>
      <c r="X1586" s="1"/>
    </row>
    <row r="1587" spans="5:24">
      <c r="E1587" s="2"/>
      <c r="G1587" s="5" t="s">
        <v>456</v>
      </c>
      <c r="H1587" s="5" t="s">
        <v>1976</v>
      </c>
      <c r="J1587" s="585"/>
      <c r="K1587" s="585"/>
      <c r="T1587" s="1"/>
      <c r="U1587" s="1"/>
      <c r="V1587" s="1"/>
      <c r="W1587" s="1"/>
      <c r="X1587" s="1"/>
    </row>
    <row r="1588" spans="5:24">
      <c r="E1588" s="2"/>
      <c r="G1588" s="5" t="s">
        <v>456</v>
      </c>
      <c r="H1588" s="5" t="s">
        <v>1977</v>
      </c>
      <c r="J1588" s="585"/>
      <c r="K1588" s="585"/>
      <c r="T1588" s="1"/>
      <c r="U1588" s="1"/>
      <c r="V1588" s="1"/>
      <c r="W1588" s="1"/>
      <c r="X1588" s="1"/>
    </row>
    <row r="1589" spans="5:24">
      <c r="E1589" s="2"/>
      <c r="G1589" s="5" t="s">
        <v>456</v>
      </c>
      <c r="H1589" s="5" t="s">
        <v>1978</v>
      </c>
      <c r="J1589" s="585"/>
      <c r="K1589" s="585"/>
      <c r="T1589" s="1"/>
      <c r="U1589" s="1"/>
      <c r="V1589" s="1"/>
      <c r="W1589" s="1"/>
      <c r="X1589" s="1"/>
    </row>
    <row r="1590" spans="5:24">
      <c r="E1590" s="2"/>
      <c r="G1590" s="5" t="s">
        <v>456</v>
      </c>
      <c r="H1590" s="5" t="s">
        <v>1979</v>
      </c>
      <c r="J1590" s="585"/>
      <c r="K1590" s="585"/>
      <c r="T1590" s="1"/>
      <c r="U1590" s="1"/>
      <c r="V1590" s="1"/>
      <c r="W1590" s="1"/>
      <c r="X1590" s="1"/>
    </row>
    <row r="1591" spans="5:24">
      <c r="E1591" s="2"/>
      <c r="G1591" s="5" t="s">
        <v>456</v>
      </c>
      <c r="H1591" s="5" t="s">
        <v>709</v>
      </c>
      <c r="J1591" s="585"/>
      <c r="K1591" s="585"/>
      <c r="T1591" s="1"/>
      <c r="U1591" s="1"/>
      <c r="V1591" s="1"/>
      <c r="W1591" s="1"/>
      <c r="X1591" s="1"/>
    </row>
    <row r="1592" spans="5:24">
      <c r="E1592" s="2"/>
      <c r="G1592" s="5" t="s">
        <v>456</v>
      </c>
      <c r="H1592" s="5" t="s">
        <v>1980</v>
      </c>
      <c r="J1592" s="585"/>
      <c r="K1592" s="585"/>
      <c r="T1592" s="1"/>
      <c r="U1592" s="1"/>
      <c r="V1592" s="1"/>
      <c r="W1592" s="1"/>
      <c r="X1592" s="1"/>
    </row>
    <row r="1593" spans="5:24">
      <c r="E1593" s="2"/>
      <c r="G1593" s="5" t="s">
        <v>456</v>
      </c>
      <c r="H1593" s="5" t="s">
        <v>1981</v>
      </c>
      <c r="J1593" s="585"/>
      <c r="K1593" s="585"/>
      <c r="T1593" s="1"/>
      <c r="U1593" s="1"/>
      <c r="V1593" s="1"/>
      <c r="W1593" s="1"/>
      <c r="X1593" s="1"/>
    </row>
    <row r="1594" spans="5:24">
      <c r="E1594" s="2"/>
      <c r="G1594" s="5" t="s">
        <v>456</v>
      </c>
      <c r="H1594" s="5" t="s">
        <v>1982</v>
      </c>
      <c r="J1594" s="585"/>
      <c r="K1594" s="585"/>
      <c r="T1594" s="1"/>
      <c r="U1594" s="1"/>
      <c r="V1594" s="1"/>
      <c r="W1594" s="1"/>
      <c r="X1594" s="1"/>
    </row>
    <row r="1595" spans="5:24">
      <c r="E1595" s="2"/>
      <c r="G1595" s="5" t="s">
        <v>456</v>
      </c>
      <c r="H1595" s="5" t="s">
        <v>1983</v>
      </c>
      <c r="J1595" s="585"/>
      <c r="K1595" s="585"/>
      <c r="T1595" s="1"/>
      <c r="U1595" s="1"/>
      <c r="V1595" s="1"/>
      <c r="W1595" s="1"/>
      <c r="X1595" s="1"/>
    </row>
    <row r="1596" spans="5:24">
      <c r="E1596" s="2"/>
      <c r="G1596" s="5" t="s">
        <v>456</v>
      </c>
      <c r="H1596" s="5" t="s">
        <v>1984</v>
      </c>
      <c r="J1596" s="585"/>
      <c r="K1596" s="585"/>
      <c r="T1596" s="1"/>
      <c r="U1596" s="1"/>
      <c r="V1596" s="1"/>
      <c r="W1596" s="1"/>
      <c r="X1596" s="1"/>
    </row>
    <row r="1597" spans="5:24">
      <c r="E1597" s="2"/>
      <c r="G1597" s="5" t="s">
        <v>456</v>
      </c>
      <c r="H1597" s="5" t="s">
        <v>1985</v>
      </c>
      <c r="J1597" s="585"/>
      <c r="K1597" s="585"/>
      <c r="T1597" s="1"/>
      <c r="U1597" s="1"/>
      <c r="V1597" s="1"/>
      <c r="W1597" s="1"/>
      <c r="X1597" s="1"/>
    </row>
    <row r="1598" spans="5:24">
      <c r="E1598" s="2"/>
      <c r="G1598" s="5" t="s">
        <v>456</v>
      </c>
      <c r="H1598" s="5" t="s">
        <v>1986</v>
      </c>
      <c r="J1598" s="585"/>
      <c r="K1598" s="585"/>
      <c r="T1598" s="1"/>
      <c r="U1598" s="1"/>
      <c r="V1598" s="1"/>
      <c r="W1598" s="1"/>
      <c r="X1598" s="1"/>
    </row>
    <row r="1599" spans="5:24">
      <c r="E1599" s="2"/>
      <c r="G1599" s="5" t="s">
        <v>456</v>
      </c>
      <c r="H1599" s="5" t="s">
        <v>766</v>
      </c>
      <c r="J1599" s="585"/>
      <c r="K1599" s="585"/>
      <c r="T1599" s="1"/>
      <c r="U1599" s="1"/>
      <c r="V1599" s="1"/>
      <c r="W1599" s="1"/>
      <c r="X1599" s="1"/>
    </row>
    <row r="1600" spans="5:24">
      <c r="E1600" s="2"/>
      <c r="G1600" s="5" t="s">
        <v>456</v>
      </c>
      <c r="H1600" s="5" t="s">
        <v>1987</v>
      </c>
      <c r="J1600" s="585"/>
      <c r="K1600" s="585"/>
      <c r="T1600" s="1"/>
      <c r="U1600" s="1"/>
      <c r="V1600" s="1"/>
      <c r="W1600" s="1"/>
      <c r="X1600" s="1"/>
    </row>
    <row r="1601" spans="5:24">
      <c r="E1601" s="2"/>
      <c r="G1601" s="5" t="s">
        <v>456</v>
      </c>
      <c r="H1601" s="5" t="s">
        <v>1287</v>
      </c>
      <c r="J1601" s="585"/>
      <c r="K1601" s="585"/>
      <c r="T1601" s="1"/>
      <c r="U1601" s="1"/>
      <c r="V1601" s="1"/>
      <c r="W1601" s="1"/>
      <c r="X1601" s="1"/>
    </row>
    <row r="1602" spans="5:24">
      <c r="E1602" s="2"/>
      <c r="G1602" s="5" t="s">
        <v>456</v>
      </c>
      <c r="H1602" s="5" t="s">
        <v>1988</v>
      </c>
      <c r="J1602" s="585"/>
      <c r="K1602" s="585"/>
      <c r="T1602" s="1"/>
      <c r="U1602" s="1"/>
      <c r="V1602" s="1"/>
      <c r="W1602" s="1"/>
      <c r="X1602" s="1"/>
    </row>
    <row r="1603" spans="5:24">
      <c r="E1603" s="2"/>
      <c r="G1603" s="5" t="s">
        <v>456</v>
      </c>
      <c r="H1603" s="5" t="s">
        <v>1989</v>
      </c>
      <c r="J1603" s="585"/>
      <c r="K1603" s="585"/>
      <c r="T1603" s="1"/>
      <c r="U1603" s="1"/>
      <c r="V1603" s="1"/>
      <c r="W1603" s="1"/>
      <c r="X1603" s="1"/>
    </row>
    <row r="1604" spans="5:24">
      <c r="E1604" s="2"/>
      <c r="G1604" s="5" t="s">
        <v>456</v>
      </c>
      <c r="H1604" s="5" t="s">
        <v>1990</v>
      </c>
      <c r="J1604" s="585"/>
      <c r="K1604" s="585"/>
      <c r="T1604" s="1"/>
      <c r="U1604" s="1"/>
      <c r="V1604" s="1"/>
      <c r="W1604" s="1"/>
      <c r="X1604" s="1"/>
    </row>
    <row r="1605" spans="5:24">
      <c r="E1605" s="2"/>
      <c r="G1605" s="5" t="s">
        <v>456</v>
      </c>
      <c r="H1605" s="5" t="s">
        <v>1991</v>
      </c>
      <c r="J1605" s="585"/>
      <c r="K1605" s="585"/>
      <c r="T1605" s="1"/>
      <c r="U1605" s="1"/>
      <c r="V1605" s="1"/>
      <c r="W1605" s="1"/>
      <c r="X1605" s="1"/>
    </row>
    <row r="1606" spans="5:24">
      <c r="E1606" s="2"/>
      <c r="G1606" s="5" t="s">
        <v>456</v>
      </c>
      <c r="H1606" s="5" t="s">
        <v>1992</v>
      </c>
      <c r="J1606" s="585"/>
      <c r="K1606" s="585"/>
      <c r="T1606" s="1"/>
      <c r="U1606" s="1"/>
      <c r="V1606" s="1"/>
      <c r="W1606" s="1"/>
      <c r="X1606" s="1"/>
    </row>
    <row r="1607" spans="5:24">
      <c r="E1607" s="2"/>
      <c r="G1607" s="5" t="s">
        <v>456</v>
      </c>
      <c r="H1607" s="5" t="s">
        <v>1993</v>
      </c>
      <c r="J1607" s="585"/>
      <c r="K1607" s="585"/>
      <c r="T1607" s="1"/>
      <c r="U1607" s="1"/>
      <c r="V1607" s="1"/>
      <c r="W1607" s="1"/>
      <c r="X1607" s="1"/>
    </row>
    <row r="1608" spans="5:24">
      <c r="E1608" s="2"/>
      <c r="G1608" s="5" t="s">
        <v>456</v>
      </c>
      <c r="H1608" s="5" t="s">
        <v>1994</v>
      </c>
      <c r="J1608" s="585"/>
      <c r="K1608" s="585"/>
      <c r="T1608" s="1"/>
      <c r="U1608" s="1"/>
      <c r="V1608" s="1"/>
      <c r="W1608" s="1"/>
      <c r="X1608" s="1"/>
    </row>
    <row r="1609" spans="5:24">
      <c r="E1609" s="2"/>
      <c r="G1609" s="5" t="s">
        <v>456</v>
      </c>
      <c r="H1609" s="5" t="s">
        <v>1995</v>
      </c>
      <c r="J1609" s="585"/>
      <c r="K1609" s="585"/>
      <c r="T1609" s="1"/>
      <c r="U1609" s="1"/>
      <c r="V1609" s="1"/>
      <c r="W1609" s="1"/>
      <c r="X1609" s="1"/>
    </row>
    <row r="1610" spans="5:24">
      <c r="E1610" s="2"/>
      <c r="G1610" s="5" t="s">
        <v>456</v>
      </c>
      <c r="H1610" s="5" t="s">
        <v>1996</v>
      </c>
      <c r="J1610" s="585"/>
      <c r="K1610" s="585"/>
      <c r="T1610" s="1"/>
      <c r="U1610" s="1"/>
      <c r="V1610" s="1"/>
      <c r="W1610" s="1"/>
      <c r="X1610" s="1"/>
    </row>
    <row r="1611" spans="5:24">
      <c r="E1611" s="2"/>
      <c r="G1611" s="5" t="s">
        <v>456</v>
      </c>
      <c r="H1611" s="5" t="s">
        <v>1997</v>
      </c>
      <c r="J1611" s="585"/>
      <c r="K1611" s="585"/>
      <c r="T1611" s="1"/>
      <c r="U1611" s="1"/>
      <c r="V1611" s="1"/>
      <c r="W1611" s="1"/>
      <c r="X1611" s="1"/>
    </row>
    <row r="1612" spans="5:24">
      <c r="E1612" s="2"/>
      <c r="G1612" s="5" t="s">
        <v>456</v>
      </c>
      <c r="H1612" s="5" t="s">
        <v>1998</v>
      </c>
      <c r="J1612" s="585"/>
      <c r="K1612" s="585"/>
      <c r="T1612" s="1"/>
      <c r="U1612" s="1"/>
      <c r="V1612" s="1"/>
      <c r="W1612" s="1"/>
      <c r="X1612" s="1"/>
    </row>
    <row r="1613" spans="5:24">
      <c r="E1613" s="2"/>
      <c r="G1613" s="5" t="s">
        <v>456</v>
      </c>
      <c r="H1613" s="5" t="s">
        <v>1999</v>
      </c>
      <c r="J1613" s="585"/>
      <c r="K1613" s="585"/>
      <c r="T1613" s="1"/>
      <c r="U1613" s="1"/>
      <c r="V1613" s="1"/>
      <c r="W1613" s="1"/>
      <c r="X1613" s="1"/>
    </row>
    <row r="1614" spans="5:24">
      <c r="E1614" s="2"/>
      <c r="G1614" s="5" t="s">
        <v>456</v>
      </c>
      <c r="H1614" s="5" t="s">
        <v>2000</v>
      </c>
      <c r="J1614" s="585"/>
      <c r="K1614" s="585"/>
      <c r="T1614" s="1"/>
      <c r="U1614" s="1"/>
      <c r="V1614" s="1"/>
      <c r="W1614" s="1"/>
      <c r="X1614" s="1"/>
    </row>
    <row r="1615" spans="5:24">
      <c r="E1615" s="2"/>
      <c r="G1615" s="5" t="s">
        <v>456</v>
      </c>
      <c r="H1615" s="5" t="s">
        <v>2001</v>
      </c>
      <c r="J1615" s="585"/>
      <c r="K1615" s="585"/>
      <c r="T1615" s="1"/>
      <c r="U1615" s="1"/>
      <c r="V1615" s="1"/>
      <c r="W1615" s="1"/>
      <c r="X1615" s="1"/>
    </row>
    <row r="1616" spans="5:24">
      <c r="E1616" s="2"/>
      <c r="G1616" s="5" t="s">
        <v>456</v>
      </c>
      <c r="H1616" s="5" t="s">
        <v>2002</v>
      </c>
      <c r="J1616" s="585"/>
      <c r="K1616" s="585"/>
      <c r="T1616" s="1"/>
      <c r="U1616" s="1"/>
      <c r="V1616" s="1"/>
      <c r="W1616" s="1"/>
      <c r="X1616" s="1"/>
    </row>
    <row r="1617" spans="5:24">
      <c r="E1617" s="2"/>
      <c r="G1617" s="5" t="s">
        <v>456</v>
      </c>
      <c r="H1617" s="5" t="s">
        <v>2003</v>
      </c>
      <c r="J1617" s="585"/>
      <c r="K1617" s="585"/>
      <c r="T1617" s="1"/>
      <c r="U1617" s="1"/>
      <c r="V1617" s="1"/>
      <c r="W1617" s="1"/>
      <c r="X1617" s="1"/>
    </row>
    <row r="1618" spans="5:24">
      <c r="E1618" s="2"/>
      <c r="G1618" s="5" t="s">
        <v>456</v>
      </c>
      <c r="H1618" s="5" t="s">
        <v>2004</v>
      </c>
      <c r="J1618" s="585"/>
      <c r="K1618" s="585"/>
      <c r="T1618" s="1"/>
      <c r="U1618" s="1"/>
      <c r="V1618" s="1"/>
      <c r="W1618" s="1"/>
      <c r="X1618" s="1"/>
    </row>
    <row r="1619" spans="5:24">
      <c r="E1619" s="2"/>
      <c r="G1619" s="5" t="s">
        <v>456</v>
      </c>
      <c r="H1619" s="5" t="s">
        <v>2005</v>
      </c>
      <c r="J1619" s="585"/>
      <c r="K1619" s="585"/>
      <c r="T1619" s="1"/>
      <c r="U1619" s="1"/>
      <c r="V1619" s="1"/>
      <c r="W1619" s="1"/>
      <c r="X1619" s="1"/>
    </row>
    <row r="1620" spans="5:24">
      <c r="E1620" s="2"/>
      <c r="G1620" s="5" t="s">
        <v>456</v>
      </c>
      <c r="H1620" s="5" t="s">
        <v>2006</v>
      </c>
      <c r="J1620" s="585"/>
      <c r="K1620" s="585"/>
      <c r="T1620" s="1"/>
      <c r="U1620" s="1"/>
      <c r="V1620" s="1"/>
      <c r="W1620" s="1"/>
      <c r="X1620" s="1"/>
    </row>
    <row r="1621" spans="5:24">
      <c r="E1621" s="2"/>
      <c r="G1621" s="5" t="s">
        <v>456</v>
      </c>
      <c r="H1621" s="5" t="s">
        <v>2007</v>
      </c>
      <c r="J1621" s="585"/>
      <c r="K1621" s="585"/>
      <c r="T1621" s="1"/>
      <c r="U1621" s="1"/>
      <c r="V1621" s="1"/>
      <c r="W1621" s="1"/>
      <c r="X1621" s="1"/>
    </row>
    <row r="1622" spans="5:24">
      <c r="E1622" s="2"/>
      <c r="G1622" s="5" t="s">
        <v>458</v>
      </c>
      <c r="H1622" s="5" t="s">
        <v>2008</v>
      </c>
      <c r="J1622" s="585"/>
      <c r="K1622" s="585"/>
      <c r="T1622" s="1"/>
      <c r="U1622" s="1"/>
      <c r="V1622" s="1"/>
      <c r="W1622" s="1"/>
      <c r="X1622" s="1"/>
    </row>
    <row r="1623" spans="5:24">
      <c r="E1623" s="2"/>
      <c r="G1623" s="5" t="s">
        <v>458</v>
      </c>
      <c r="H1623" s="5" t="s">
        <v>2009</v>
      </c>
      <c r="J1623" s="585"/>
      <c r="K1623" s="585"/>
      <c r="T1623" s="1"/>
      <c r="U1623" s="1"/>
      <c r="V1623" s="1"/>
      <c r="W1623" s="1"/>
      <c r="X1623" s="1"/>
    </row>
    <row r="1624" spans="5:24">
      <c r="E1624" s="2"/>
      <c r="G1624" s="5" t="s">
        <v>458</v>
      </c>
      <c r="H1624" s="5" t="s">
        <v>2010</v>
      </c>
      <c r="J1624" s="585"/>
      <c r="K1624" s="585"/>
      <c r="T1624" s="1"/>
      <c r="U1624" s="1"/>
      <c r="V1624" s="1"/>
      <c r="W1624" s="1"/>
      <c r="X1624" s="1"/>
    </row>
    <row r="1625" spans="5:24">
      <c r="E1625" s="2"/>
      <c r="G1625" s="5" t="s">
        <v>458</v>
      </c>
      <c r="H1625" s="5" t="s">
        <v>2011</v>
      </c>
      <c r="J1625" s="585"/>
      <c r="K1625" s="585"/>
      <c r="T1625" s="1"/>
      <c r="U1625" s="1"/>
      <c r="V1625" s="1"/>
      <c r="W1625" s="1"/>
      <c r="X1625" s="1"/>
    </row>
    <row r="1626" spans="5:24">
      <c r="E1626" s="2"/>
      <c r="G1626" s="5" t="s">
        <v>458</v>
      </c>
      <c r="H1626" s="5" t="s">
        <v>2012</v>
      </c>
      <c r="J1626" s="585"/>
      <c r="K1626" s="585"/>
      <c r="T1626" s="1"/>
      <c r="U1626" s="1"/>
      <c r="V1626" s="1"/>
      <c r="W1626" s="1"/>
      <c r="X1626" s="1"/>
    </row>
    <row r="1627" spans="5:24">
      <c r="E1627" s="2"/>
      <c r="G1627" s="5" t="s">
        <v>458</v>
      </c>
      <c r="H1627" s="5" t="s">
        <v>2013</v>
      </c>
      <c r="J1627" s="585"/>
      <c r="K1627" s="585"/>
      <c r="T1627" s="1"/>
      <c r="U1627" s="1"/>
      <c r="V1627" s="1"/>
      <c r="W1627" s="1"/>
      <c r="X1627" s="1"/>
    </row>
    <row r="1628" spans="5:24">
      <c r="E1628" s="2"/>
      <c r="G1628" s="5" t="s">
        <v>458</v>
      </c>
      <c r="H1628" s="5" t="s">
        <v>2014</v>
      </c>
      <c r="J1628" s="585"/>
      <c r="K1628" s="585"/>
      <c r="T1628" s="1"/>
      <c r="U1628" s="1"/>
      <c r="V1628" s="1"/>
      <c r="W1628" s="1"/>
      <c r="X1628" s="1"/>
    </row>
    <row r="1629" spans="5:24">
      <c r="E1629" s="2"/>
      <c r="G1629" s="5" t="s">
        <v>458</v>
      </c>
      <c r="H1629" s="5" t="s">
        <v>2015</v>
      </c>
      <c r="J1629" s="585"/>
      <c r="K1629" s="585"/>
      <c r="T1629" s="1"/>
      <c r="U1629" s="1"/>
      <c r="V1629" s="1"/>
      <c r="W1629" s="1"/>
      <c r="X1629" s="1"/>
    </row>
    <row r="1630" spans="5:24">
      <c r="E1630" s="2"/>
      <c r="G1630" s="5" t="s">
        <v>458</v>
      </c>
      <c r="H1630" s="5" t="s">
        <v>2016</v>
      </c>
      <c r="J1630" s="585"/>
      <c r="K1630" s="585"/>
      <c r="T1630" s="1"/>
      <c r="U1630" s="1"/>
      <c r="V1630" s="1"/>
      <c r="W1630" s="1"/>
      <c r="X1630" s="1"/>
    </row>
    <row r="1631" spans="5:24">
      <c r="E1631" s="2"/>
      <c r="G1631" s="5" t="s">
        <v>458</v>
      </c>
      <c r="H1631" s="5" t="s">
        <v>2017</v>
      </c>
      <c r="J1631" s="585"/>
      <c r="K1631" s="585"/>
      <c r="T1631" s="1"/>
      <c r="U1631" s="1"/>
      <c r="V1631" s="1"/>
      <c r="W1631" s="1"/>
      <c r="X1631" s="1"/>
    </row>
    <row r="1632" spans="5:24">
      <c r="E1632" s="2"/>
      <c r="G1632" s="5" t="s">
        <v>458</v>
      </c>
      <c r="H1632" s="5" t="s">
        <v>2018</v>
      </c>
      <c r="J1632" s="585"/>
      <c r="K1632" s="585"/>
      <c r="T1632" s="1"/>
      <c r="U1632" s="1"/>
      <c r="V1632" s="1"/>
      <c r="W1632" s="1"/>
      <c r="X1632" s="1"/>
    </row>
    <row r="1633" spans="5:24">
      <c r="E1633" s="2"/>
      <c r="G1633" s="5" t="s">
        <v>458</v>
      </c>
      <c r="H1633" s="5" t="s">
        <v>2019</v>
      </c>
      <c r="J1633" s="585"/>
      <c r="K1633" s="585"/>
      <c r="T1633" s="1"/>
      <c r="U1633" s="1"/>
      <c r="V1633" s="1"/>
      <c r="W1633" s="1"/>
      <c r="X1633" s="1"/>
    </row>
    <row r="1634" spans="5:24">
      <c r="E1634" s="2"/>
      <c r="G1634" s="5" t="s">
        <v>458</v>
      </c>
      <c r="H1634" s="5" t="s">
        <v>2020</v>
      </c>
      <c r="J1634" s="585"/>
      <c r="K1634" s="585"/>
      <c r="T1634" s="1"/>
      <c r="U1634" s="1"/>
      <c r="V1634" s="1"/>
      <c r="W1634" s="1"/>
      <c r="X1634" s="1"/>
    </row>
    <row r="1635" spans="5:24">
      <c r="E1635" s="2"/>
      <c r="G1635" s="5" t="s">
        <v>458</v>
      </c>
      <c r="H1635" s="5" t="s">
        <v>2021</v>
      </c>
      <c r="J1635" s="585"/>
      <c r="K1635" s="585"/>
      <c r="T1635" s="1"/>
      <c r="U1635" s="1"/>
      <c r="V1635" s="1"/>
      <c r="W1635" s="1"/>
      <c r="X1635" s="1"/>
    </row>
    <row r="1636" spans="5:24">
      <c r="E1636" s="2"/>
      <c r="G1636" s="5" t="s">
        <v>458</v>
      </c>
      <c r="H1636" s="5" t="s">
        <v>2022</v>
      </c>
      <c r="J1636" s="585"/>
      <c r="K1636" s="585"/>
      <c r="T1636" s="1"/>
      <c r="U1636" s="1"/>
      <c r="V1636" s="1"/>
      <c r="W1636" s="1"/>
      <c r="X1636" s="1"/>
    </row>
    <row r="1637" spans="5:24">
      <c r="E1637" s="2"/>
      <c r="G1637" s="5" t="s">
        <v>458</v>
      </c>
      <c r="H1637" s="5" t="s">
        <v>2023</v>
      </c>
      <c r="J1637" s="585"/>
      <c r="K1637" s="585"/>
      <c r="T1637" s="1"/>
      <c r="U1637" s="1"/>
      <c r="V1637" s="1"/>
      <c r="W1637" s="1"/>
      <c r="X1637" s="1"/>
    </row>
    <row r="1638" spans="5:24">
      <c r="E1638" s="2"/>
      <c r="G1638" s="5" t="s">
        <v>458</v>
      </c>
      <c r="H1638" s="5" t="s">
        <v>2024</v>
      </c>
      <c r="J1638" s="585"/>
      <c r="K1638" s="585"/>
      <c r="T1638" s="1"/>
      <c r="U1638" s="1"/>
      <c r="V1638" s="1"/>
      <c r="W1638" s="1"/>
      <c r="X1638" s="1"/>
    </row>
    <row r="1639" spans="5:24">
      <c r="E1639" s="2"/>
      <c r="G1639" s="5" t="s">
        <v>458</v>
      </c>
      <c r="H1639" s="5" t="s">
        <v>2025</v>
      </c>
      <c r="J1639" s="585"/>
      <c r="K1639" s="585"/>
      <c r="T1639" s="1"/>
      <c r="U1639" s="1"/>
      <c r="V1639" s="1"/>
      <c r="W1639" s="1"/>
      <c r="X1639" s="1"/>
    </row>
    <row r="1640" spans="5:24">
      <c r="E1640" s="2"/>
      <c r="G1640" s="5" t="s">
        <v>460</v>
      </c>
      <c r="H1640" s="5" t="s">
        <v>2026</v>
      </c>
      <c r="J1640" s="585"/>
      <c r="K1640" s="585"/>
      <c r="T1640" s="1"/>
      <c r="U1640" s="1"/>
      <c r="V1640" s="1"/>
      <c r="W1640" s="1"/>
      <c r="X1640" s="1"/>
    </row>
    <row r="1641" spans="5:24">
      <c r="E1641" s="2"/>
      <c r="G1641" s="5" t="s">
        <v>460</v>
      </c>
      <c r="H1641" s="5" t="s">
        <v>2027</v>
      </c>
      <c r="J1641" s="585"/>
      <c r="K1641" s="585"/>
      <c r="T1641" s="1"/>
      <c r="U1641" s="1"/>
      <c r="V1641" s="1"/>
      <c r="W1641" s="1"/>
      <c r="X1641" s="1"/>
    </row>
    <row r="1642" spans="5:24">
      <c r="E1642" s="2"/>
      <c r="G1642" s="5" t="s">
        <v>460</v>
      </c>
      <c r="H1642" s="5" t="s">
        <v>2028</v>
      </c>
      <c r="J1642" s="585"/>
      <c r="K1642" s="585"/>
      <c r="T1642" s="1"/>
      <c r="U1642" s="1"/>
      <c r="V1642" s="1"/>
      <c r="W1642" s="1"/>
      <c r="X1642" s="1"/>
    </row>
    <row r="1643" spans="5:24">
      <c r="E1643" s="2"/>
      <c r="G1643" s="5" t="s">
        <v>460</v>
      </c>
      <c r="H1643" s="5" t="s">
        <v>2029</v>
      </c>
      <c r="J1643" s="585"/>
      <c r="K1643" s="585"/>
      <c r="T1643" s="1"/>
      <c r="U1643" s="1"/>
      <c r="V1643" s="1"/>
      <c r="W1643" s="1"/>
      <c r="X1643" s="1"/>
    </row>
    <row r="1644" spans="5:24">
      <c r="E1644" s="2"/>
      <c r="G1644" s="5" t="s">
        <v>460</v>
      </c>
      <c r="H1644" s="5" t="s">
        <v>2030</v>
      </c>
      <c r="J1644" s="585"/>
      <c r="K1644" s="585"/>
      <c r="T1644" s="1"/>
      <c r="U1644" s="1"/>
      <c r="V1644" s="1"/>
      <c r="W1644" s="1"/>
      <c r="X1644" s="1"/>
    </row>
    <row r="1645" spans="5:24">
      <c r="E1645" s="2"/>
      <c r="G1645" s="5" t="s">
        <v>460</v>
      </c>
      <c r="H1645" s="5" t="s">
        <v>2031</v>
      </c>
      <c r="J1645" s="585"/>
      <c r="K1645" s="585"/>
      <c r="T1645" s="1"/>
      <c r="U1645" s="1"/>
      <c r="V1645" s="1"/>
      <c r="W1645" s="1"/>
      <c r="X1645" s="1"/>
    </row>
    <row r="1646" spans="5:24">
      <c r="E1646" s="2"/>
      <c r="G1646" s="5" t="s">
        <v>460</v>
      </c>
      <c r="H1646" s="5" t="s">
        <v>2032</v>
      </c>
      <c r="J1646" s="585"/>
      <c r="K1646" s="585"/>
      <c r="T1646" s="1"/>
      <c r="U1646" s="1"/>
      <c r="V1646" s="1"/>
      <c r="W1646" s="1"/>
      <c r="X1646" s="1"/>
    </row>
    <row r="1647" spans="5:24">
      <c r="E1647" s="2"/>
      <c r="G1647" s="5" t="s">
        <v>460</v>
      </c>
      <c r="H1647" s="5" t="s">
        <v>2033</v>
      </c>
      <c r="J1647" s="585"/>
      <c r="K1647" s="585"/>
      <c r="T1647" s="1"/>
      <c r="U1647" s="1"/>
      <c r="V1647" s="1"/>
      <c r="W1647" s="1"/>
      <c r="X1647" s="1"/>
    </row>
    <row r="1648" spans="5:24">
      <c r="E1648" s="2"/>
      <c r="G1648" s="5" t="s">
        <v>460</v>
      </c>
      <c r="H1648" s="5" t="s">
        <v>2034</v>
      </c>
      <c r="J1648" s="585"/>
      <c r="K1648" s="585"/>
      <c r="T1648" s="1"/>
      <c r="U1648" s="1"/>
      <c r="V1648" s="1"/>
      <c r="W1648" s="1"/>
      <c r="X1648" s="1"/>
    </row>
    <row r="1649" spans="5:24">
      <c r="E1649" s="2"/>
      <c r="G1649" s="5" t="s">
        <v>460</v>
      </c>
      <c r="H1649" s="5" t="s">
        <v>2035</v>
      </c>
      <c r="J1649" s="585"/>
      <c r="K1649" s="585"/>
      <c r="T1649" s="1"/>
      <c r="U1649" s="1"/>
      <c r="V1649" s="1"/>
      <c r="W1649" s="1"/>
      <c r="X1649" s="1"/>
    </row>
    <row r="1650" spans="5:24">
      <c r="E1650" s="2"/>
      <c r="G1650" s="5" t="s">
        <v>460</v>
      </c>
      <c r="H1650" s="5" t="s">
        <v>2036</v>
      </c>
      <c r="J1650" s="585"/>
      <c r="K1650" s="585"/>
      <c r="T1650" s="1"/>
      <c r="U1650" s="1"/>
      <c r="V1650" s="1"/>
      <c r="W1650" s="1"/>
      <c r="X1650" s="1"/>
    </row>
    <row r="1651" spans="5:24">
      <c r="E1651" s="2"/>
      <c r="G1651" s="5" t="s">
        <v>460</v>
      </c>
      <c r="H1651" s="5" t="s">
        <v>2037</v>
      </c>
      <c r="J1651" s="585"/>
      <c r="K1651" s="585"/>
      <c r="T1651" s="1"/>
      <c r="U1651" s="1"/>
      <c r="V1651" s="1"/>
      <c r="W1651" s="1"/>
      <c r="X1651" s="1"/>
    </row>
    <row r="1652" spans="5:24">
      <c r="E1652" s="2"/>
      <c r="G1652" s="5" t="s">
        <v>460</v>
      </c>
      <c r="H1652" s="5" t="s">
        <v>2038</v>
      </c>
      <c r="J1652" s="585"/>
      <c r="K1652" s="585"/>
      <c r="T1652" s="1"/>
      <c r="U1652" s="1"/>
      <c r="V1652" s="1"/>
      <c r="W1652" s="1"/>
      <c r="X1652" s="1"/>
    </row>
    <row r="1653" spans="5:24">
      <c r="E1653" s="2"/>
      <c r="G1653" s="5" t="s">
        <v>460</v>
      </c>
      <c r="H1653" s="5" t="s">
        <v>2039</v>
      </c>
      <c r="J1653" s="585"/>
      <c r="K1653" s="585"/>
      <c r="T1653" s="1"/>
      <c r="U1653" s="1"/>
      <c r="V1653" s="1"/>
      <c r="W1653" s="1"/>
      <c r="X1653" s="1"/>
    </row>
    <row r="1654" spans="5:24">
      <c r="E1654" s="2"/>
      <c r="G1654" s="5" t="s">
        <v>460</v>
      </c>
      <c r="H1654" s="5" t="s">
        <v>2040</v>
      </c>
      <c r="J1654" s="585"/>
      <c r="K1654" s="585"/>
      <c r="T1654" s="1"/>
      <c r="U1654" s="1"/>
      <c r="V1654" s="1"/>
      <c r="W1654" s="1"/>
      <c r="X1654" s="1"/>
    </row>
    <row r="1655" spans="5:24">
      <c r="E1655" s="2"/>
      <c r="G1655" s="5" t="s">
        <v>460</v>
      </c>
      <c r="H1655" s="5" t="s">
        <v>2041</v>
      </c>
      <c r="J1655" s="585"/>
      <c r="K1655" s="585"/>
      <c r="T1655" s="1"/>
      <c r="U1655" s="1"/>
      <c r="V1655" s="1"/>
      <c r="W1655" s="1"/>
      <c r="X1655" s="1"/>
    </row>
    <row r="1656" spans="5:24">
      <c r="E1656" s="2"/>
      <c r="G1656" s="5" t="s">
        <v>460</v>
      </c>
      <c r="H1656" s="5" t="s">
        <v>2042</v>
      </c>
      <c r="J1656" s="585"/>
      <c r="K1656" s="585"/>
      <c r="T1656" s="1"/>
      <c r="U1656" s="1"/>
      <c r="V1656" s="1"/>
      <c r="W1656" s="1"/>
      <c r="X1656" s="1"/>
    </row>
    <row r="1657" spans="5:24">
      <c r="E1657" s="2"/>
      <c r="G1657" s="5" t="s">
        <v>460</v>
      </c>
      <c r="H1657" s="5" t="s">
        <v>2043</v>
      </c>
      <c r="J1657" s="585"/>
      <c r="K1657" s="585"/>
      <c r="T1657" s="1"/>
      <c r="U1657" s="1"/>
      <c r="V1657" s="1"/>
      <c r="W1657" s="1"/>
      <c r="X1657" s="1"/>
    </row>
    <row r="1658" spans="5:24">
      <c r="E1658" s="2"/>
      <c r="G1658" s="5" t="s">
        <v>460</v>
      </c>
      <c r="H1658" s="5" t="s">
        <v>2044</v>
      </c>
      <c r="J1658" s="585"/>
      <c r="K1658" s="585"/>
      <c r="T1658" s="1"/>
      <c r="U1658" s="1"/>
      <c r="V1658" s="1"/>
      <c r="W1658" s="1"/>
      <c r="X1658" s="1"/>
    </row>
    <row r="1659" spans="5:24">
      <c r="E1659" s="2"/>
      <c r="G1659" s="5" t="s">
        <v>460</v>
      </c>
      <c r="H1659" s="5" t="s">
        <v>2045</v>
      </c>
      <c r="J1659" s="585"/>
      <c r="K1659" s="585"/>
      <c r="T1659" s="1"/>
      <c r="U1659" s="1"/>
      <c r="V1659" s="1"/>
      <c r="W1659" s="1"/>
      <c r="X1659" s="1"/>
    </row>
    <row r="1660" spans="5:24">
      <c r="E1660" s="2"/>
      <c r="G1660" s="5" t="s">
        <v>460</v>
      </c>
      <c r="H1660" s="5" t="s">
        <v>2046</v>
      </c>
      <c r="J1660" s="585"/>
      <c r="K1660" s="585"/>
      <c r="T1660" s="1"/>
      <c r="U1660" s="1"/>
      <c r="V1660" s="1"/>
      <c r="W1660" s="1"/>
      <c r="X1660" s="1"/>
    </row>
    <row r="1661" spans="5:24">
      <c r="E1661" s="2"/>
      <c r="G1661" s="5" t="s">
        <v>460</v>
      </c>
      <c r="H1661" s="5" t="s">
        <v>2047</v>
      </c>
      <c r="J1661" s="585"/>
      <c r="K1661" s="585"/>
      <c r="T1661" s="1"/>
      <c r="U1661" s="1"/>
      <c r="V1661" s="1"/>
      <c r="W1661" s="1"/>
      <c r="X1661" s="1"/>
    </row>
    <row r="1662" spans="5:24">
      <c r="E1662" s="2"/>
      <c r="G1662" s="5" t="s">
        <v>460</v>
      </c>
      <c r="H1662" s="5" t="s">
        <v>734</v>
      </c>
      <c r="J1662" s="585"/>
      <c r="K1662" s="585"/>
      <c r="T1662" s="1"/>
      <c r="U1662" s="1"/>
      <c r="V1662" s="1"/>
      <c r="W1662" s="1"/>
      <c r="X1662" s="1"/>
    </row>
    <row r="1663" spans="5:24">
      <c r="E1663" s="2"/>
      <c r="G1663" s="5" t="s">
        <v>460</v>
      </c>
      <c r="H1663" s="5" t="s">
        <v>2048</v>
      </c>
      <c r="J1663" s="585"/>
      <c r="K1663" s="585"/>
      <c r="T1663" s="1"/>
      <c r="U1663" s="1"/>
      <c r="V1663" s="1"/>
      <c r="W1663" s="1"/>
      <c r="X1663" s="1"/>
    </row>
    <row r="1664" spans="5:24">
      <c r="E1664" s="2"/>
      <c r="G1664" s="5" t="s">
        <v>460</v>
      </c>
      <c r="H1664" s="5" t="s">
        <v>2049</v>
      </c>
      <c r="J1664" s="585"/>
      <c r="K1664" s="585"/>
      <c r="T1664" s="1"/>
      <c r="U1664" s="1"/>
      <c r="V1664" s="1"/>
      <c r="W1664" s="1"/>
      <c r="X1664" s="1"/>
    </row>
    <row r="1665" spans="5:24">
      <c r="E1665" s="2"/>
      <c r="G1665" s="5" t="s">
        <v>460</v>
      </c>
      <c r="H1665" s="5" t="s">
        <v>2050</v>
      </c>
      <c r="J1665" s="585"/>
      <c r="K1665" s="585"/>
      <c r="T1665" s="1"/>
      <c r="U1665" s="1"/>
      <c r="V1665" s="1"/>
      <c r="W1665" s="1"/>
      <c r="X1665" s="1"/>
    </row>
    <row r="1666" spans="5:24">
      <c r="E1666" s="2"/>
      <c r="G1666" s="5" t="s">
        <v>462</v>
      </c>
      <c r="H1666" s="5" t="s">
        <v>2051</v>
      </c>
      <c r="J1666" s="585"/>
      <c r="K1666" s="585"/>
      <c r="T1666" s="1"/>
      <c r="U1666" s="1"/>
      <c r="V1666" s="1"/>
      <c r="W1666" s="1"/>
      <c r="X1666" s="1"/>
    </row>
    <row r="1667" spans="5:24">
      <c r="E1667" s="2"/>
      <c r="G1667" s="5" t="s">
        <v>462</v>
      </c>
      <c r="H1667" s="5" t="s">
        <v>2052</v>
      </c>
      <c r="J1667" s="585"/>
      <c r="K1667" s="585"/>
      <c r="T1667" s="1"/>
      <c r="U1667" s="1"/>
      <c r="V1667" s="1"/>
      <c r="W1667" s="1"/>
      <c r="X1667" s="1"/>
    </row>
    <row r="1668" spans="5:24">
      <c r="E1668" s="2"/>
      <c r="G1668" s="5" t="s">
        <v>462</v>
      </c>
      <c r="H1668" s="5" t="s">
        <v>2053</v>
      </c>
      <c r="J1668" s="585"/>
      <c r="K1668" s="585"/>
      <c r="T1668" s="1"/>
      <c r="U1668" s="1"/>
      <c r="V1668" s="1"/>
      <c r="W1668" s="1"/>
      <c r="X1668" s="1"/>
    </row>
    <row r="1669" spans="5:24">
      <c r="E1669" s="2"/>
      <c r="G1669" s="5" t="s">
        <v>462</v>
      </c>
      <c r="H1669" s="5" t="s">
        <v>2054</v>
      </c>
      <c r="J1669" s="585"/>
      <c r="K1669" s="585"/>
      <c r="T1669" s="1"/>
      <c r="U1669" s="1"/>
      <c r="V1669" s="1"/>
      <c r="W1669" s="1"/>
      <c r="X1669" s="1"/>
    </row>
    <row r="1670" spans="5:24">
      <c r="E1670" s="2"/>
      <c r="G1670" s="5" t="s">
        <v>462</v>
      </c>
      <c r="H1670" s="5" t="s">
        <v>2055</v>
      </c>
      <c r="J1670" s="585"/>
      <c r="K1670" s="585"/>
      <c r="T1670" s="1"/>
      <c r="U1670" s="1"/>
      <c r="V1670" s="1"/>
      <c r="W1670" s="1"/>
      <c r="X1670" s="1"/>
    </row>
    <row r="1671" spans="5:24">
      <c r="E1671" s="2"/>
      <c r="G1671" s="5" t="s">
        <v>462</v>
      </c>
      <c r="H1671" s="5" t="s">
        <v>2056</v>
      </c>
      <c r="J1671" s="585"/>
      <c r="K1671" s="585"/>
      <c r="T1671" s="1"/>
      <c r="U1671" s="1"/>
      <c r="V1671" s="1"/>
      <c r="W1671" s="1"/>
      <c r="X1671" s="1"/>
    </row>
    <row r="1672" spans="5:24">
      <c r="E1672" s="2"/>
      <c r="G1672" s="5" t="s">
        <v>462</v>
      </c>
      <c r="H1672" s="5" t="s">
        <v>2057</v>
      </c>
      <c r="J1672" s="585"/>
      <c r="K1672" s="585"/>
      <c r="T1672" s="1"/>
      <c r="U1672" s="1"/>
      <c r="V1672" s="1"/>
      <c r="W1672" s="1"/>
      <c r="X1672" s="1"/>
    </row>
    <row r="1673" spans="5:24">
      <c r="E1673" s="2"/>
      <c r="G1673" s="5" t="s">
        <v>462</v>
      </c>
      <c r="H1673" s="5" t="s">
        <v>2058</v>
      </c>
      <c r="J1673" s="585"/>
      <c r="K1673" s="585"/>
      <c r="T1673" s="1"/>
      <c r="U1673" s="1"/>
      <c r="V1673" s="1"/>
      <c r="W1673" s="1"/>
      <c r="X1673" s="1"/>
    </row>
    <row r="1674" spans="5:24">
      <c r="E1674" s="2"/>
      <c r="G1674" s="5" t="s">
        <v>462</v>
      </c>
      <c r="H1674" s="5" t="s">
        <v>2059</v>
      </c>
      <c r="J1674" s="585"/>
      <c r="K1674" s="585"/>
      <c r="T1674" s="1"/>
      <c r="U1674" s="1"/>
      <c r="V1674" s="1"/>
      <c r="W1674" s="1"/>
      <c r="X1674" s="1"/>
    </row>
    <row r="1675" spans="5:24">
      <c r="E1675" s="2"/>
      <c r="G1675" s="5" t="s">
        <v>462</v>
      </c>
      <c r="H1675" s="5" t="s">
        <v>2060</v>
      </c>
      <c r="J1675" s="585"/>
      <c r="K1675" s="585"/>
      <c r="T1675" s="1"/>
      <c r="U1675" s="1"/>
      <c r="V1675" s="1"/>
      <c r="W1675" s="1"/>
      <c r="X1675" s="1"/>
    </row>
    <row r="1676" spans="5:24">
      <c r="E1676" s="2"/>
      <c r="G1676" s="5" t="s">
        <v>462</v>
      </c>
      <c r="H1676" s="5" t="s">
        <v>2061</v>
      </c>
      <c r="J1676" s="585"/>
      <c r="K1676" s="585"/>
      <c r="T1676" s="1"/>
      <c r="U1676" s="1"/>
      <c r="V1676" s="1"/>
      <c r="W1676" s="1"/>
      <c r="X1676" s="1"/>
    </row>
    <row r="1677" spans="5:24">
      <c r="E1677" s="2"/>
      <c r="G1677" s="5" t="s">
        <v>462</v>
      </c>
      <c r="H1677" s="5" t="s">
        <v>2062</v>
      </c>
      <c r="J1677" s="585"/>
      <c r="K1677" s="585"/>
      <c r="T1677" s="1"/>
      <c r="U1677" s="1"/>
      <c r="V1677" s="1"/>
      <c r="W1677" s="1"/>
      <c r="X1677" s="1"/>
    </row>
    <row r="1678" spans="5:24">
      <c r="E1678" s="2"/>
      <c r="G1678" s="5" t="s">
        <v>462</v>
      </c>
      <c r="H1678" s="5" t="s">
        <v>2063</v>
      </c>
      <c r="J1678" s="585"/>
      <c r="K1678" s="585"/>
      <c r="T1678" s="1"/>
      <c r="U1678" s="1"/>
      <c r="V1678" s="1"/>
      <c r="W1678" s="1"/>
      <c r="X1678" s="1"/>
    </row>
    <row r="1679" spans="5:24">
      <c r="E1679" s="2"/>
      <c r="G1679" s="5" t="s">
        <v>462</v>
      </c>
      <c r="H1679" s="5" t="s">
        <v>2064</v>
      </c>
      <c r="J1679" s="585"/>
      <c r="K1679" s="585"/>
      <c r="T1679" s="1"/>
      <c r="U1679" s="1"/>
      <c r="V1679" s="1"/>
      <c r="W1679" s="1"/>
      <c r="X1679" s="1"/>
    </row>
    <row r="1680" spans="5:24">
      <c r="E1680" s="2"/>
      <c r="G1680" s="5" t="s">
        <v>462</v>
      </c>
      <c r="H1680" s="5" t="s">
        <v>2065</v>
      </c>
      <c r="J1680" s="585"/>
      <c r="K1680" s="585"/>
      <c r="T1680" s="1"/>
      <c r="U1680" s="1"/>
      <c r="V1680" s="1"/>
      <c r="W1680" s="1"/>
      <c r="X1680" s="1"/>
    </row>
    <row r="1681" spans="5:24">
      <c r="E1681" s="2"/>
      <c r="G1681" s="5" t="s">
        <v>462</v>
      </c>
      <c r="H1681" s="5" t="s">
        <v>2066</v>
      </c>
      <c r="J1681" s="585"/>
      <c r="K1681" s="585"/>
      <c r="T1681" s="1"/>
      <c r="U1681" s="1"/>
      <c r="V1681" s="1"/>
      <c r="W1681" s="1"/>
      <c r="X1681" s="1"/>
    </row>
    <row r="1682" spans="5:24">
      <c r="E1682" s="2"/>
      <c r="G1682" s="5" t="s">
        <v>462</v>
      </c>
      <c r="H1682" s="5" t="s">
        <v>2067</v>
      </c>
      <c r="J1682" s="585"/>
      <c r="K1682" s="585"/>
      <c r="T1682" s="1"/>
      <c r="U1682" s="1"/>
      <c r="V1682" s="1"/>
      <c r="W1682" s="1"/>
      <c r="X1682" s="1"/>
    </row>
    <row r="1683" spans="5:24">
      <c r="E1683" s="2"/>
      <c r="G1683" s="5" t="s">
        <v>462</v>
      </c>
      <c r="H1683" s="5" t="s">
        <v>2068</v>
      </c>
      <c r="J1683" s="585"/>
      <c r="K1683" s="585"/>
      <c r="T1683" s="1"/>
      <c r="U1683" s="1"/>
      <c r="V1683" s="1"/>
      <c r="W1683" s="1"/>
      <c r="X1683" s="1"/>
    </row>
    <row r="1684" spans="5:24">
      <c r="E1684" s="2"/>
      <c r="G1684" s="5" t="s">
        <v>462</v>
      </c>
      <c r="H1684" s="5" t="s">
        <v>2069</v>
      </c>
      <c r="J1684" s="585"/>
      <c r="K1684" s="585"/>
      <c r="T1684" s="1"/>
      <c r="U1684" s="1"/>
      <c r="V1684" s="1"/>
      <c r="W1684" s="1"/>
      <c r="X1684" s="1"/>
    </row>
    <row r="1685" spans="5:24">
      <c r="E1685" s="2"/>
      <c r="G1685" s="5" t="s">
        <v>462</v>
      </c>
      <c r="H1685" s="5" t="s">
        <v>2070</v>
      </c>
      <c r="J1685" s="585"/>
      <c r="K1685" s="585"/>
      <c r="T1685" s="1"/>
      <c r="U1685" s="1"/>
      <c r="V1685" s="1"/>
      <c r="W1685" s="1"/>
      <c r="X1685" s="1"/>
    </row>
    <row r="1686" spans="5:24">
      <c r="E1686" s="2"/>
      <c r="G1686" s="5" t="s">
        <v>462</v>
      </c>
      <c r="H1686" s="5" t="s">
        <v>2071</v>
      </c>
      <c r="J1686" s="585"/>
      <c r="K1686" s="585"/>
      <c r="T1686" s="1"/>
      <c r="U1686" s="1"/>
      <c r="V1686" s="1"/>
      <c r="W1686" s="1"/>
      <c r="X1686" s="1"/>
    </row>
    <row r="1687" spans="5:24">
      <c r="E1687" s="2"/>
      <c r="G1687" s="5" t="s">
        <v>462</v>
      </c>
      <c r="H1687" s="5" t="s">
        <v>2072</v>
      </c>
      <c r="J1687" s="585"/>
      <c r="K1687" s="585"/>
      <c r="T1687" s="1"/>
      <c r="U1687" s="1"/>
      <c r="V1687" s="1"/>
      <c r="W1687" s="1"/>
      <c r="X1687" s="1"/>
    </row>
    <row r="1688" spans="5:24">
      <c r="E1688" s="2"/>
      <c r="G1688" s="5" t="s">
        <v>462</v>
      </c>
      <c r="H1688" s="5" t="s">
        <v>2073</v>
      </c>
      <c r="J1688" s="585"/>
      <c r="K1688" s="585"/>
      <c r="T1688" s="1"/>
      <c r="U1688" s="1"/>
      <c r="V1688" s="1"/>
      <c r="W1688" s="1"/>
      <c r="X1688" s="1"/>
    </row>
    <row r="1689" spans="5:24">
      <c r="E1689" s="2"/>
      <c r="G1689" s="5" t="s">
        <v>462</v>
      </c>
      <c r="H1689" s="5" t="s">
        <v>2074</v>
      </c>
      <c r="J1689" s="585"/>
      <c r="K1689" s="585"/>
      <c r="T1689" s="1"/>
      <c r="U1689" s="1"/>
      <c r="V1689" s="1"/>
      <c r="W1689" s="1"/>
      <c r="X1689" s="1"/>
    </row>
    <row r="1690" spans="5:24">
      <c r="E1690" s="2"/>
      <c r="G1690" s="5" t="s">
        <v>462</v>
      </c>
      <c r="H1690" s="5" t="s">
        <v>2075</v>
      </c>
      <c r="J1690" s="585"/>
      <c r="K1690" s="585"/>
      <c r="T1690" s="1"/>
      <c r="U1690" s="1"/>
      <c r="V1690" s="1"/>
      <c r="W1690" s="1"/>
      <c r="X1690" s="1"/>
    </row>
    <row r="1691" spans="5:24">
      <c r="E1691" s="2"/>
      <c r="G1691" s="5" t="s">
        <v>462</v>
      </c>
      <c r="H1691" s="5" t="s">
        <v>2076</v>
      </c>
      <c r="J1691" s="585"/>
      <c r="K1691" s="585"/>
      <c r="T1691" s="1"/>
      <c r="U1691" s="1"/>
      <c r="V1691" s="1"/>
      <c r="W1691" s="1"/>
      <c r="X1691" s="1"/>
    </row>
    <row r="1692" spans="5:24">
      <c r="E1692" s="2"/>
      <c r="G1692" s="5" t="s">
        <v>462</v>
      </c>
      <c r="H1692" s="5" t="s">
        <v>2077</v>
      </c>
      <c r="J1692" s="585"/>
      <c r="K1692" s="585"/>
      <c r="T1692" s="1"/>
      <c r="U1692" s="1"/>
      <c r="V1692" s="1"/>
      <c r="W1692" s="1"/>
      <c r="X1692" s="1"/>
    </row>
    <row r="1693" spans="5:24">
      <c r="E1693" s="2"/>
      <c r="G1693" s="5" t="s">
        <v>462</v>
      </c>
      <c r="H1693" s="5" t="s">
        <v>2078</v>
      </c>
      <c r="J1693" s="585"/>
      <c r="K1693" s="585"/>
      <c r="T1693" s="1"/>
      <c r="U1693" s="1"/>
      <c r="V1693" s="1"/>
      <c r="W1693" s="1"/>
      <c r="X1693" s="1"/>
    </row>
    <row r="1694" spans="5:24">
      <c r="E1694" s="2"/>
      <c r="G1694" s="5" t="s">
        <v>462</v>
      </c>
      <c r="H1694" s="5" t="s">
        <v>2079</v>
      </c>
      <c r="J1694" s="585"/>
      <c r="K1694" s="585"/>
      <c r="T1694" s="1"/>
      <c r="U1694" s="1"/>
      <c r="V1694" s="1"/>
      <c r="W1694" s="1"/>
      <c r="X1694" s="1"/>
    </row>
    <row r="1695" spans="5:24">
      <c r="E1695" s="2"/>
      <c r="G1695" s="5" t="s">
        <v>462</v>
      </c>
      <c r="H1695" s="5" t="s">
        <v>2080</v>
      </c>
      <c r="J1695" s="585"/>
      <c r="K1695" s="585"/>
      <c r="T1695" s="1"/>
      <c r="U1695" s="1"/>
      <c r="V1695" s="1"/>
      <c r="W1695" s="1"/>
      <c r="X1695" s="1"/>
    </row>
    <row r="1696" spans="5:24">
      <c r="E1696" s="2"/>
      <c r="G1696" s="5" t="s">
        <v>462</v>
      </c>
      <c r="H1696" s="5" t="s">
        <v>2081</v>
      </c>
      <c r="J1696" s="585"/>
      <c r="K1696" s="585"/>
      <c r="T1696" s="1"/>
      <c r="U1696" s="1"/>
      <c r="V1696" s="1"/>
      <c r="W1696" s="1"/>
      <c r="X1696" s="1"/>
    </row>
    <row r="1697" spans="5:24">
      <c r="E1697" s="2"/>
      <c r="G1697" s="5" t="s">
        <v>462</v>
      </c>
      <c r="H1697" s="5" t="s">
        <v>2082</v>
      </c>
      <c r="J1697" s="585"/>
      <c r="K1697" s="585"/>
      <c r="T1697" s="1"/>
      <c r="U1697" s="1"/>
      <c r="V1697" s="1"/>
      <c r="W1697" s="1"/>
      <c r="X1697" s="1"/>
    </row>
    <row r="1698" spans="5:24">
      <c r="E1698" s="2"/>
      <c r="G1698" s="5" t="s">
        <v>462</v>
      </c>
      <c r="H1698" s="5" t="s">
        <v>2083</v>
      </c>
      <c r="J1698" s="585"/>
      <c r="K1698" s="585"/>
      <c r="T1698" s="1"/>
      <c r="U1698" s="1"/>
      <c r="V1698" s="1"/>
      <c r="W1698" s="1"/>
      <c r="X1698" s="1"/>
    </row>
    <row r="1699" spans="5:24">
      <c r="E1699" s="2"/>
      <c r="G1699" s="5" t="s">
        <v>462</v>
      </c>
      <c r="H1699" s="5" t="s">
        <v>2084</v>
      </c>
      <c r="J1699" s="585"/>
      <c r="K1699" s="585"/>
      <c r="T1699" s="1"/>
      <c r="U1699" s="1"/>
      <c r="V1699" s="1"/>
      <c r="W1699" s="1"/>
      <c r="X1699" s="1"/>
    </row>
    <row r="1700" spans="5:24">
      <c r="E1700" s="2"/>
      <c r="G1700" s="5" t="s">
        <v>462</v>
      </c>
      <c r="H1700" s="5" t="s">
        <v>2085</v>
      </c>
      <c r="J1700" s="585"/>
      <c r="K1700" s="585"/>
      <c r="T1700" s="1"/>
      <c r="U1700" s="1"/>
      <c r="V1700" s="1"/>
      <c r="W1700" s="1"/>
      <c r="X1700" s="1"/>
    </row>
    <row r="1701" spans="5:24">
      <c r="E1701" s="2"/>
      <c r="G1701" s="5" t="s">
        <v>462</v>
      </c>
      <c r="H1701" s="5" t="s">
        <v>2086</v>
      </c>
      <c r="J1701" s="585"/>
      <c r="K1701" s="585"/>
      <c r="T1701" s="1"/>
      <c r="U1701" s="1"/>
      <c r="V1701" s="1"/>
      <c r="W1701" s="1"/>
      <c r="X1701" s="1"/>
    </row>
    <row r="1702" spans="5:24">
      <c r="E1702" s="2"/>
      <c r="G1702" s="5" t="s">
        <v>462</v>
      </c>
      <c r="H1702" s="5" t="s">
        <v>2087</v>
      </c>
      <c r="J1702" s="585"/>
      <c r="K1702" s="585"/>
      <c r="T1702" s="1"/>
      <c r="U1702" s="1"/>
      <c r="V1702" s="1"/>
      <c r="W1702" s="1"/>
      <c r="X1702" s="1"/>
    </row>
    <row r="1703" spans="5:24">
      <c r="E1703" s="2"/>
      <c r="G1703" s="5" t="s">
        <v>462</v>
      </c>
      <c r="H1703" s="5" t="s">
        <v>2088</v>
      </c>
      <c r="J1703" s="585"/>
      <c r="K1703" s="585"/>
      <c r="T1703" s="1"/>
      <c r="U1703" s="1"/>
      <c r="V1703" s="1"/>
      <c r="W1703" s="1"/>
      <c r="X1703" s="1"/>
    </row>
    <row r="1704" spans="5:24">
      <c r="E1704" s="2"/>
      <c r="G1704" s="5" t="s">
        <v>462</v>
      </c>
      <c r="H1704" s="5" t="s">
        <v>2089</v>
      </c>
      <c r="J1704" s="585"/>
      <c r="K1704" s="585"/>
      <c r="T1704" s="1"/>
      <c r="U1704" s="1"/>
      <c r="V1704" s="1"/>
      <c r="W1704" s="1"/>
      <c r="X1704" s="1"/>
    </row>
    <row r="1705" spans="5:24">
      <c r="E1705" s="2"/>
      <c r="G1705" s="5" t="s">
        <v>462</v>
      </c>
      <c r="H1705" s="5" t="s">
        <v>2090</v>
      </c>
      <c r="J1705" s="585"/>
      <c r="K1705" s="585"/>
      <c r="T1705" s="1"/>
      <c r="U1705" s="1"/>
      <c r="V1705" s="1"/>
      <c r="W1705" s="1"/>
      <c r="X1705" s="1"/>
    </row>
    <row r="1706" spans="5:24">
      <c r="E1706" s="2"/>
      <c r="G1706" s="5" t="s">
        <v>462</v>
      </c>
      <c r="H1706" s="5" t="s">
        <v>2091</v>
      </c>
      <c r="J1706" s="585"/>
      <c r="K1706" s="585"/>
      <c r="T1706" s="1"/>
      <c r="U1706" s="1"/>
      <c r="V1706" s="1"/>
      <c r="W1706" s="1"/>
      <c r="X1706" s="1"/>
    </row>
    <row r="1707" spans="5:24">
      <c r="E1707" s="2"/>
      <c r="G1707" s="5" t="s">
        <v>462</v>
      </c>
      <c r="H1707" s="5" t="s">
        <v>2092</v>
      </c>
      <c r="J1707" s="585"/>
      <c r="K1707" s="585"/>
      <c r="T1707" s="1"/>
      <c r="U1707" s="1"/>
      <c r="V1707" s="1"/>
      <c r="W1707" s="1"/>
      <c r="X1707" s="1"/>
    </row>
    <row r="1708" spans="5:24">
      <c r="E1708" s="2"/>
      <c r="G1708" s="5" t="s">
        <v>462</v>
      </c>
      <c r="H1708" s="5" t="s">
        <v>2093</v>
      </c>
      <c r="J1708" s="585"/>
      <c r="K1708" s="585"/>
      <c r="T1708" s="1"/>
      <c r="U1708" s="1"/>
      <c r="V1708" s="1"/>
      <c r="W1708" s="1"/>
      <c r="X1708" s="1"/>
    </row>
    <row r="1709" spans="5:24">
      <c r="E1709" s="2"/>
      <c r="G1709" s="5" t="s">
        <v>464</v>
      </c>
      <c r="H1709" s="5" t="s">
        <v>2094</v>
      </c>
      <c r="J1709" s="585"/>
      <c r="K1709" s="585"/>
      <c r="T1709" s="1"/>
      <c r="U1709" s="1"/>
      <c r="V1709" s="1"/>
      <c r="W1709" s="1"/>
      <c r="X1709" s="1"/>
    </row>
    <row r="1710" spans="5:24">
      <c r="E1710" s="2"/>
      <c r="G1710" s="5" t="s">
        <v>464</v>
      </c>
      <c r="H1710" s="5" t="s">
        <v>2095</v>
      </c>
      <c r="J1710" s="585"/>
      <c r="K1710" s="585"/>
      <c r="T1710" s="1"/>
      <c r="U1710" s="1"/>
      <c r="V1710" s="1"/>
      <c r="W1710" s="1"/>
      <c r="X1710" s="1"/>
    </row>
    <row r="1711" spans="5:24">
      <c r="E1711" s="2"/>
      <c r="G1711" s="5" t="s">
        <v>464</v>
      </c>
      <c r="H1711" s="5" t="s">
        <v>2096</v>
      </c>
      <c r="J1711" s="585"/>
      <c r="K1711" s="585"/>
      <c r="T1711" s="1"/>
      <c r="U1711" s="1"/>
      <c r="V1711" s="1"/>
      <c r="W1711" s="1"/>
      <c r="X1711" s="1"/>
    </row>
    <row r="1712" spans="5:24">
      <c r="E1712" s="2"/>
      <c r="G1712" s="5" t="s">
        <v>464</v>
      </c>
      <c r="H1712" s="5" t="s">
        <v>2097</v>
      </c>
      <c r="J1712" s="585"/>
      <c r="K1712" s="585"/>
      <c r="T1712" s="1"/>
      <c r="U1712" s="1"/>
      <c r="V1712" s="1"/>
      <c r="W1712" s="1"/>
      <c r="X1712" s="1"/>
    </row>
    <row r="1713" spans="5:24">
      <c r="E1713" s="2"/>
      <c r="G1713" s="5" t="s">
        <v>464</v>
      </c>
      <c r="H1713" s="5" t="s">
        <v>2098</v>
      </c>
      <c r="J1713" s="585"/>
      <c r="K1713" s="585"/>
      <c r="T1713" s="1"/>
      <c r="U1713" s="1"/>
      <c r="V1713" s="1"/>
      <c r="W1713" s="1"/>
      <c r="X1713" s="1"/>
    </row>
    <row r="1714" spans="5:24">
      <c r="E1714" s="2"/>
      <c r="G1714" s="5" t="s">
        <v>464</v>
      </c>
      <c r="H1714" s="5" t="s">
        <v>2099</v>
      </c>
      <c r="J1714" s="585"/>
      <c r="K1714" s="585"/>
      <c r="T1714" s="1"/>
      <c r="U1714" s="1"/>
      <c r="V1714" s="1"/>
      <c r="W1714" s="1"/>
      <c r="X1714" s="1"/>
    </row>
    <row r="1715" spans="5:24">
      <c r="E1715" s="2"/>
      <c r="G1715" s="5" t="s">
        <v>464</v>
      </c>
      <c r="H1715" s="5" t="s">
        <v>2100</v>
      </c>
      <c r="J1715" s="585"/>
      <c r="K1715" s="585"/>
      <c r="T1715" s="1"/>
      <c r="U1715" s="1"/>
      <c r="V1715" s="1"/>
      <c r="W1715" s="1"/>
      <c r="X1715" s="1"/>
    </row>
    <row r="1716" spans="5:24">
      <c r="E1716" s="2"/>
      <c r="G1716" s="5" t="s">
        <v>464</v>
      </c>
      <c r="H1716" s="5" t="s">
        <v>2101</v>
      </c>
      <c r="J1716" s="585"/>
      <c r="K1716" s="585"/>
      <c r="T1716" s="1"/>
      <c r="U1716" s="1"/>
      <c r="V1716" s="1"/>
      <c r="W1716" s="1"/>
      <c r="X1716" s="1"/>
    </row>
    <row r="1717" spans="5:24">
      <c r="E1717" s="2"/>
      <c r="G1717" s="5" t="s">
        <v>464</v>
      </c>
      <c r="H1717" s="5" t="s">
        <v>2102</v>
      </c>
      <c r="J1717" s="585"/>
      <c r="K1717" s="585"/>
      <c r="T1717" s="1"/>
      <c r="U1717" s="1"/>
      <c r="V1717" s="1"/>
      <c r="W1717" s="1"/>
      <c r="X1717" s="1"/>
    </row>
    <row r="1718" spans="5:24">
      <c r="E1718" s="2"/>
      <c r="G1718" s="5" t="s">
        <v>464</v>
      </c>
      <c r="H1718" s="5" t="s">
        <v>2103</v>
      </c>
      <c r="J1718" s="585"/>
      <c r="K1718" s="585"/>
      <c r="T1718" s="1"/>
      <c r="U1718" s="1"/>
      <c r="V1718" s="1"/>
      <c r="W1718" s="1"/>
      <c r="X1718" s="1"/>
    </row>
    <row r="1719" spans="5:24">
      <c r="E1719" s="2"/>
      <c r="G1719" s="5" t="s">
        <v>464</v>
      </c>
      <c r="H1719" s="5" t="s">
        <v>2104</v>
      </c>
      <c r="J1719" s="585"/>
      <c r="K1719" s="585"/>
      <c r="T1719" s="1"/>
      <c r="U1719" s="1"/>
      <c r="V1719" s="1"/>
      <c r="W1719" s="1"/>
      <c r="X1719" s="1"/>
    </row>
    <row r="1720" spans="5:24">
      <c r="E1720" s="2"/>
      <c r="G1720" s="5" t="s">
        <v>464</v>
      </c>
      <c r="H1720" s="5" t="s">
        <v>2105</v>
      </c>
      <c r="J1720" s="585"/>
      <c r="K1720" s="585"/>
      <c r="T1720" s="1"/>
      <c r="U1720" s="1"/>
      <c r="V1720" s="1"/>
      <c r="W1720" s="1"/>
      <c r="X1720" s="1"/>
    </row>
    <row r="1721" spans="5:24">
      <c r="E1721" s="2"/>
      <c r="G1721" s="5" t="s">
        <v>464</v>
      </c>
      <c r="H1721" s="5" t="s">
        <v>2106</v>
      </c>
      <c r="J1721" s="585"/>
      <c r="K1721" s="585"/>
      <c r="T1721" s="1"/>
      <c r="U1721" s="1"/>
      <c r="V1721" s="1"/>
      <c r="W1721" s="1"/>
      <c r="X1721" s="1"/>
    </row>
    <row r="1722" spans="5:24">
      <c r="E1722" s="2"/>
      <c r="G1722" s="5" t="s">
        <v>464</v>
      </c>
      <c r="H1722" s="5" t="s">
        <v>2107</v>
      </c>
      <c r="J1722" s="585"/>
      <c r="K1722" s="585"/>
      <c r="T1722" s="1"/>
      <c r="U1722" s="1"/>
      <c r="V1722" s="1"/>
      <c r="W1722" s="1"/>
      <c r="X1722" s="1"/>
    </row>
    <row r="1723" spans="5:24">
      <c r="E1723" s="2"/>
      <c r="G1723" s="5" t="s">
        <v>464</v>
      </c>
      <c r="H1723" s="5" t="s">
        <v>2108</v>
      </c>
      <c r="J1723" s="585"/>
      <c r="K1723" s="585"/>
      <c r="T1723" s="1"/>
      <c r="U1723" s="1"/>
      <c r="V1723" s="1"/>
      <c r="W1723" s="1"/>
      <c r="X1723" s="1"/>
    </row>
    <row r="1724" spans="5:24">
      <c r="E1724" s="2"/>
      <c r="G1724" s="5" t="s">
        <v>464</v>
      </c>
      <c r="H1724" s="5" t="s">
        <v>2109</v>
      </c>
      <c r="J1724" s="585"/>
      <c r="K1724" s="585"/>
      <c r="T1724" s="1"/>
      <c r="U1724" s="1"/>
      <c r="V1724" s="1"/>
      <c r="W1724" s="1"/>
      <c r="X1724" s="1"/>
    </row>
    <row r="1725" spans="5:24">
      <c r="E1725" s="2"/>
      <c r="G1725" s="5" t="s">
        <v>464</v>
      </c>
      <c r="H1725" s="5" t="s">
        <v>2110</v>
      </c>
      <c r="J1725" s="585"/>
      <c r="K1725" s="585"/>
      <c r="T1725" s="1"/>
      <c r="U1725" s="1"/>
      <c r="V1725" s="1"/>
      <c r="W1725" s="1"/>
      <c r="X1725" s="1"/>
    </row>
    <row r="1726" spans="5:24">
      <c r="E1726" s="2"/>
      <c r="G1726" s="5" t="s">
        <v>464</v>
      </c>
      <c r="H1726" s="5" t="s">
        <v>2111</v>
      </c>
      <c r="J1726" s="585"/>
      <c r="K1726" s="585"/>
      <c r="T1726" s="1"/>
      <c r="U1726" s="1"/>
      <c r="V1726" s="1"/>
      <c r="W1726" s="1"/>
      <c r="X1726" s="1"/>
    </row>
    <row r="1727" spans="5:24">
      <c r="E1727" s="2"/>
      <c r="G1727" s="5" t="s">
        <v>464</v>
      </c>
      <c r="H1727" s="5" t="s">
        <v>2112</v>
      </c>
      <c r="J1727" s="585"/>
      <c r="K1727" s="585"/>
      <c r="T1727" s="1"/>
      <c r="U1727" s="1"/>
      <c r="V1727" s="1"/>
      <c r="W1727" s="1"/>
      <c r="X1727" s="1"/>
    </row>
    <row r="1728" spans="5:24">
      <c r="E1728" s="2"/>
      <c r="G1728" s="5" t="s">
        <v>464</v>
      </c>
      <c r="H1728" s="5" t="s">
        <v>2113</v>
      </c>
      <c r="J1728" s="585"/>
      <c r="K1728" s="585"/>
      <c r="T1728" s="1"/>
      <c r="U1728" s="1"/>
      <c r="V1728" s="1"/>
      <c r="W1728" s="1"/>
      <c r="X1728" s="1"/>
    </row>
    <row r="1729" spans="5:24">
      <c r="E1729" s="2"/>
      <c r="G1729" s="5" t="s">
        <v>464</v>
      </c>
      <c r="H1729" s="5" t="s">
        <v>2114</v>
      </c>
      <c r="J1729" s="585"/>
      <c r="K1729" s="585"/>
      <c r="T1729" s="1"/>
      <c r="U1729" s="1"/>
      <c r="V1729" s="1"/>
      <c r="W1729" s="1"/>
      <c r="X1729" s="1"/>
    </row>
    <row r="1730" spans="5:24">
      <c r="E1730" s="2"/>
      <c r="G1730" s="5" t="s">
        <v>464</v>
      </c>
      <c r="H1730" s="5" t="s">
        <v>2115</v>
      </c>
      <c r="J1730" s="585"/>
      <c r="K1730" s="585"/>
      <c r="T1730" s="1"/>
      <c r="U1730" s="1"/>
      <c r="V1730" s="1"/>
      <c r="W1730" s="1"/>
      <c r="X1730" s="1"/>
    </row>
    <row r="1731" spans="5:24">
      <c r="E1731" s="2"/>
      <c r="G1731" s="5" t="s">
        <v>464</v>
      </c>
      <c r="H1731" s="5" t="s">
        <v>2116</v>
      </c>
      <c r="J1731" s="585"/>
      <c r="K1731" s="585"/>
      <c r="T1731" s="1"/>
      <c r="U1731" s="1"/>
      <c r="V1731" s="1"/>
      <c r="W1731" s="1"/>
      <c r="X1731" s="1"/>
    </row>
    <row r="1732" spans="5:24">
      <c r="E1732" s="2"/>
      <c r="G1732" s="5" t="s">
        <v>464</v>
      </c>
      <c r="H1732" s="5" t="s">
        <v>2117</v>
      </c>
      <c r="J1732" s="585"/>
      <c r="K1732" s="585"/>
      <c r="T1732" s="1"/>
      <c r="U1732" s="1"/>
      <c r="V1732" s="1"/>
      <c r="W1732" s="1"/>
      <c r="X1732" s="1"/>
    </row>
    <row r="1733" spans="5:24">
      <c r="E1733" s="2"/>
      <c r="G1733" s="5" t="s">
        <v>464</v>
      </c>
      <c r="H1733" s="5" t="s">
        <v>2118</v>
      </c>
      <c r="J1733" s="585"/>
      <c r="K1733" s="585"/>
      <c r="T1733" s="1"/>
      <c r="U1733" s="1"/>
      <c r="V1733" s="1"/>
      <c r="W1733" s="1"/>
      <c r="X1733" s="1"/>
    </row>
    <row r="1734" spans="5:24">
      <c r="E1734" s="2"/>
      <c r="G1734" s="5" t="s">
        <v>464</v>
      </c>
      <c r="H1734" s="5" t="s">
        <v>2119</v>
      </c>
      <c r="J1734" s="585"/>
      <c r="K1734" s="585"/>
      <c r="T1734" s="1"/>
      <c r="U1734" s="1"/>
      <c r="V1734" s="1"/>
      <c r="W1734" s="1"/>
      <c r="X1734" s="1"/>
    </row>
    <row r="1735" spans="5:24">
      <c r="E1735" s="2"/>
      <c r="G1735" s="5" t="s">
        <v>464</v>
      </c>
      <c r="H1735" s="5" t="s">
        <v>2120</v>
      </c>
      <c r="J1735" s="585"/>
      <c r="K1735" s="585"/>
      <c r="T1735" s="1"/>
      <c r="U1735" s="1"/>
      <c r="V1735" s="1"/>
      <c r="W1735" s="1"/>
      <c r="X1735" s="1"/>
    </row>
    <row r="1736" spans="5:24">
      <c r="E1736" s="2"/>
      <c r="G1736" s="5" t="s">
        <v>464</v>
      </c>
      <c r="H1736" s="5" t="s">
        <v>2121</v>
      </c>
      <c r="J1736" s="585"/>
      <c r="K1736" s="585"/>
      <c r="T1736" s="1"/>
      <c r="U1736" s="1"/>
      <c r="V1736" s="1"/>
      <c r="W1736" s="1"/>
      <c r="X1736" s="1"/>
    </row>
    <row r="1737" spans="5:24">
      <c r="E1737" s="2"/>
      <c r="G1737" s="5" t="s">
        <v>464</v>
      </c>
      <c r="H1737" s="5" t="s">
        <v>2122</v>
      </c>
      <c r="J1737" s="585"/>
      <c r="K1737" s="585"/>
      <c r="T1737" s="1"/>
      <c r="U1737" s="1"/>
      <c r="V1737" s="1"/>
      <c r="W1737" s="1"/>
      <c r="X1737" s="1"/>
    </row>
    <row r="1738" spans="5:24">
      <c r="E1738" s="2"/>
      <c r="G1738" s="5" t="s">
        <v>464</v>
      </c>
      <c r="H1738" s="5" t="s">
        <v>2123</v>
      </c>
      <c r="J1738" s="585"/>
      <c r="K1738" s="585"/>
      <c r="T1738" s="1"/>
      <c r="U1738" s="1"/>
      <c r="V1738" s="1"/>
      <c r="W1738" s="1"/>
      <c r="X1738" s="1"/>
    </row>
    <row r="1739" spans="5:24">
      <c r="E1739" s="2"/>
      <c r="G1739" s="5" t="s">
        <v>464</v>
      </c>
      <c r="H1739" s="5" t="s">
        <v>2124</v>
      </c>
      <c r="J1739" s="585"/>
      <c r="K1739" s="585"/>
      <c r="T1739" s="1"/>
      <c r="U1739" s="1"/>
      <c r="V1739" s="1"/>
      <c r="W1739" s="1"/>
      <c r="X1739" s="1"/>
    </row>
    <row r="1740" spans="5:24">
      <c r="E1740" s="2"/>
      <c r="G1740" s="5" t="s">
        <v>464</v>
      </c>
      <c r="H1740" s="5" t="s">
        <v>2125</v>
      </c>
      <c r="J1740" s="585"/>
      <c r="K1740" s="585"/>
      <c r="T1740" s="1"/>
      <c r="U1740" s="1"/>
      <c r="V1740" s="1"/>
      <c r="W1740" s="1"/>
      <c r="X1740" s="1"/>
    </row>
    <row r="1741" spans="5:24">
      <c r="E1741" s="2"/>
      <c r="G1741" s="5" t="s">
        <v>464</v>
      </c>
      <c r="H1741" s="5" t="s">
        <v>2126</v>
      </c>
      <c r="J1741" s="585"/>
      <c r="K1741" s="585"/>
      <c r="T1741" s="1"/>
      <c r="U1741" s="1"/>
      <c r="V1741" s="1"/>
      <c r="W1741" s="1"/>
      <c r="X1741" s="1"/>
    </row>
    <row r="1742" spans="5:24">
      <c r="E1742" s="2"/>
      <c r="G1742" s="5" t="s">
        <v>464</v>
      </c>
      <c r="H1742" s="5" t="s">
        <v>2127</v>
      </c>
      <c r="J1742" s="585"/>
      <c r="K1742" s="585"/>
      <c r="T1742" s="1"/>
      <c r="U1742" s="1"/>
      <c r="V1742" s="1"/>
      <c r="W1742" s="1"/>
      <c r="X1742" s="1"/>
    </row>
    <row r="1743" spans="5:24">
      <c r="E1743" s="2"/>
      <c r="G1743" s="5" t="s">
        <v>464</v>
      </c>
      <c r="H1743" s="5" t="s">
        <v>2128</v>
      </c>
      <c r="J1743" s="585"/>
      <c r="K1743" s="585"/>
      <c r="T1743" s="1"/>
      <c r="U1743" s="1"/>
      <c r="V1743" s="1"/>
      <c r="W1743" s="1"/>
      <c r="X1743" s="1"/>
    </row>
    <row r="1744" spans="5:24">
      <c r="E1744" s="2"/>
      <c r="G1744" s="5" t="s">
        <v>464</v>
      </c>
      <c r="H1744" s="5" t="s">
        <v>2129</v>
      </c>
      <c r="J1744" s="585"/>
      <c r="K1744" s="585"/>
      <c r="T1744" s="1"/>
      <c r="U1744" s="1"/>
      <c r="V1744" s="1"/>
      <c r="W1744" s="1"/>
      <c r="X1744" s="1"/>
    </row>
    <row r="1745" spans="5:24">
      <c r="E1745" s="2"/>
      <c r="G1745" s="5" t="s">
        <v>464</v>
      </c>
      <c r="H1745" s="5" t="s">
        <v>2130</v>
      </c>
      <c r="J1745" s="585"/>
      <c r="K1745" s="585"/>
      <c r="T1745" s="1"/>
      <c r="U1745" s="1"/>
      <c r="V1745" s="1"/>
      <c r="W1745" s="1"/>
      <c r="X1745" s="1"/>
    </row>
    <row r="1746" spans="5:24">
      <c r="E1746" s="2"/>
      <c r="G1746" s="5" t="s">
        <v>464</v>
      </c>
      <c r="H1746" s="5" t="s">
        <v>2131</v>
      </c>
      <c r="J1746" s="585"/>
      <c r="K1746" s="585"/>
      <c r="T1746" s="1"/>
      <c r="U1746" s="1"/>
      <c r="V1746" s="1"/>
      <c r="W1746" s="1"/>
      <c r="X1746" s="1"/>
    </row>
    <row r="1747" spans="5:24">
      <c r="E1747" s="2"/>
      <c r="G1747" s="5" t="s">
        <v>464</v>
      </c>
      <c r="H1747" s="5" t="s">
        <v>2132</v>
      </c>
      <c r="J1747" s="585"/>
      <c r="K1747" s="585"/>
      <c r="T1747" s="1"/>
      <c r="U1747" s="1"/>
      <c r="V1747" s="1"/>
      <c r="W1747" s="1"/>
      <c r="X1747" s="1"/>
    </row>
    <row r="1748" spans="5:24">
      <c r="E1748" s="2"/>
      <c r="G1748" s="5" t="s">
        <v>464</v>
      </c>
      <c r="H1748" s="5" t="s">
        <v>2133</v>
      </c>
      <c r="J1748" s="585"/>
      <c r="K1748" s="585"/>
      <c r="T1748" s="1"/>
      <c r="U1748" s="1"/>
      <c r="V1748" s="1"/>
      <c r="W1748" s="1"/>
      <c r="X1748" s="1"/>
    </row>
    <row r="1749" spans="5:24" ht="13.8" thickBot="1">
      <c r="E1749" s="2"/>
      <c r="G1749" s="6" t="s">
        <v>464</v>
      </c>
      <c r="H1749" s="6" t="s">
        <v>2134</v>
      </c>
      <c r="J1749" s="585"/>
      <c r="K1749" s="585"/>
      <c r="T1749" s="1"/>
      <c r="U1749" s="1"/>
      <c r="V1749" s="1"/>
      <c r="W1749" s="1"/>
      <c r="X1749" s="1"/>
    </row>
    <row r="1750" spans="5:24">
      <c r="E1750" s="2"/>
      <c r="H1750" s="1"/>
      <c r="J1750" s="585"/>
      <c r="K1750" s="585"/>
      <c r="T1750" s="1"/>
      <c r="U1750" s="1"/>
      <c r="V1750" s="1"/>
      <c r="W1750" s="1"/>
      <c r="X1750" s="1"/>
    </row>
    <row r="1751" spans="5:24">
      <c r="E1751" s="2"/>
      <c r="H1751" s="1"/>
      <c r="J1751" s="585"/>
      <c r="K1751" s="585"/>
      <c r="T1751" s="1"/>
      <c r="U1751" s="1"/>
      <c r="V1751" s="1"/>
      <c r="W1751" s="1"/>
      <c r="X1751" s="1"/>
    </row>
    <row r="1752" spans="5:24">
      <c r="E1752" s="2"/>
      <c r="H1752" s="1"/>
      <c r="J1752" s="585"/>
      <c r="K1752" s="585"/>
      <c r="T1752" s="1"/>
      <c r="U1752" s="1"/>
      <c r="V1752" s="1"/>
      <c r="W1752" s="1"/>
      <c r="X1752" s="1"/>
    </row>
    <row r="1753" spans="5:24">
      <c r="E1753" s="2"/>
      <c r="H1753" s="1"/>
      <c r="J1753" s="585"/>
      <c r="K1753" s="585"/>
      <c r="T1753" s="1"/>
      <c r="U1753" s="1"/>
      <c r="V1753" s="1"/>
      <c r="W1753" s="1"/>
      <c r="X1753" s="1"/>
    </row>
    <row r="1754" spans="5:24">
      <c r="E1754" s="2"/>
      <c r="H1754" s="1"/>
      <c r="J1754" s="585"/>
      <c r="K1754" s="585"/>
      <c r="T1754" s="1"/>
      <c r="U1754" s="1"/>
      <c r="V1754" s="1"/>
      <c r="W1754" s="1"/>
      <c r="X1754" s="1"/>
    </row>
    <row r="1755" spans="5:24">
      <c r="E1755" s="2"/>
      <c r="H1755" s="1"/>
      <c r="J1755" s="585"/>
      <c r="K1755" s="585"/>
      <c r="T1755" s="1"/>
      <c r="U1755" s="1"/>
      <c r="V1755" s="1"/>
      <c r="W1755" s="1"/>
      <c r="X1755" s="1"/>
    </row>
    <row r="1756" spans="5:24">
      <c r="E1756" s="2"/>
      <c r="H1756" s="1"/>
      <c r="J1756" s="585"/>
      <c r="K1756" s="585"/>
      <c r="T1756" s="1"/>
      <c r="U1756" s="1"/>
      <c r="V1756" s="1"/>
      <c r="W1756" s="1"/>
      <c r="X1756" s="1"/>
    </row>
    <row r="1757" spans="5:24">
      <c r="E1757" s="2"/>
      <c r="H1757" s="1"/>
      <c r="J1757" s="585"/>
      <c r="K1757" s="585"/>
      <c r="T1757" s="1"/>
      <c r="U1757" s="1"/>
      <c r="V1757" s="1"/>
      <c r="W1757" s="1"/>
      <c r="X1757" s="1"/>
    </row>
    <row r="1758" spans="5:24">
      <c r="E1758" s="2"/>
      <c r="H1758" s="1"/>
      <c r="J1758" s="585"/>
      <c r="K1758" s="585"/>
      <c r="T1758" s="1"/>
      <c r="U1758" s="1"/>
      <c r="V1758" s="1"/>
      <c r="W1758" s="1"/>
      <c r="X1758" s="1"/>
    </row>
    <row r="1759" spans="5:24">
      <c r="E1759" s="2"/>
      <c r="H1759" s="1"/>
      <c r="J1759" s="585"/>
      <c r="K1759" s="585"/>
      <c r="T1759" s="1"/>
      <c r="U1759" s="1"/>
      <c r="V1759" s="1"/>
      <c r="W1759" s="1"/>
      <c r="X1759" s="1"/>
    </row>
    <row r="1760" spans="5:24">
      <c r="E1760" s="2"/>
      <c r="H1760" s="1"/>
      <c r="J1760" s="585"/>
      <c r="K1760" s="585"/>
      <c r="T1760" s="1"/>
      <c r="U1760" s="1"/>
      <c r="V1760" s="1"/>
      <c r="W1760" s="1"/>
      <c r="X1760" s="1"/>
    </row>
    <row r="1761" spans="5:24">
      <c r="E1761" s="2"/>
      <c r="H1761" s="1"/>
      <c r="J1761" s="585"/>
      <c r="K1761" s="585"/>
      <c r="T1761" s="1"/>
      <c r="U1761" s="1"/>
      <c r="V1761" s="1"/>
      <c r="W1761" s="1"/>
      <c r="X1761" s="1"/>
    </row>
    <row r="1762" spans="5:24">
      <c r="E1762" s="2"/>
      <c r="H1762" s="1"/>
      <c r="J1762" s="585"/>
      <c r="K1762" s="585"/>
      <c r="T1762" s="1"/>
      <c r="U1762" s="1"/>
      <c r="V1762" s="1"/>
      <c r="W1762" s="1"/>
      <c r="X1762" s="1"/>
    </row>
    <row r="1763" spans="5:24">
      <c r="E1763" s="2"/>
      <c r="H1763" s="1"/>
      <c r="J1763" s="585"/>
      <c r="K1763" s="585"/>
      <c r="T1763" s="1"/>
      <c r="U1763" s="1"/>
      <c r="V1763" s="1"/>
      <c r="W1763" s="1"/>
      <c r="X1763" s="1"/>
    </row>
    <row r="1764" spans="5:24">
      <c r="E1764" s="2"/>
      <c r="H1764" s="1"/>
      <c r="J1764" s="585"/>
      <c r="K1764" s="585"/>
      <c r="T1764" s="1"/>
      <c r="U1764" s="1"/>
      <c r="V1764" s="1"/>
      <c r="W1764" s="1"/>
      <c r="X1764" s="1"/>
    </row>
    <row r="1765" spans="5:24">
      <c r="E1765" s="2"/>
      <c r="H1765" s="1"/>
      <c r="J1765" s="585"/>
      <c r="K1765" s="585"/>
      <c r="T1765" s="1"/>
      <c r="U1765" s="1"/>
      <c r="V1765" s="1"/>
      <c r="W1765" s="1"/>
      <c r="X1765" s="1"/>
    </row>
    <row r="1766" spans="5:24">
      <c r="E1766" s="2"/>
      <c r="H1766" s="1"/>
      <c r="J1766" s="585"/>
      <c r="K1766" s="585"/>
      <c r="T1766" s="1"/>
      <c r="U1766" s="1"/>
      <c r="V1766" s="1"/>
      <c r="W1766" s="1"/>
      <c r="X1766" s="1"/>
    </row>
    <row r="1767" spans="5:24">
      <c r="E1767" s="2"/>
      <c r="H1767" s="1"/>
      <c r="J1767" s="585"/>
      <c r="K1767" s="585"/>
      <c r="T1767" s="1"/>
      <c r="U1767" s="1"/>
      <c r="V1767" s="1"/>
      <c r="W1767" s="1"/>
      <c r="X1767" s="1"/>
    </row>
    <row r="1768" spans="5:24">
      <c r="E1768" s="2"/>
      <c r="H1768" s="1"/>
      <c r="J1768" s="585"/>
      <c r="K1768" s="585"/>
      <c r="T1768" s="1"/>
      <c r="U1768" s="1"/>
      <c r="V1768" s="1"/>
      <c r="W1768" s="1"/>
      <c r="X1768" s="1"/>
    </row>
    <row r="1769" spans="5:24">
      <c r="E1769" s="2"/>
      <c r="H1769" s="1"/>
      <c r="J1769" s="585"/>
      <c r="K1769" s="585"/>
      <c r="T1769" s="1"/>
      <c r="U1769" s="1"/>
      <c r="V1769" s="1"/>
      <c r="W1769" s="1"/>
      <c r="X1769" s="1"/>
    </row>
    <row r="1770" spans="5:24">
      <c r="E1770" s="2"/>
      <c r="H1770" s="1"/>
      <c r="J1770" s="585"/>
      <c r="K1770" s="585"/>
      <c r="T1770" s="1"/>
      <c r="U1770" s="1"/>
      <c r="V1770" s="1"/>
      <c r="W1770" s="1"/>
      <c r="X1770" s="1"/>
    </row>
    <row r="1771" spans="5:24">
      <c r="E1771" s="2"/>
      <c r="H1771" s="1"/>
      <c r="J1771" s="585"/>
      <c r="K1771" s="585"/>
      <c r="T1771" s="1"/>
      <c r="U1771" s="1"/>
      <c r="V1771" s="1"/>
      <c r="W1771" s="1"/>
      <c r="X1771" s="1"/>
    </row>
    <row r="1772" spans="5:24">
      <c r="E1772" s="2"/>
      <c r="H1772" s="1"/>
      <c r="J1772" s="585"/>
      <c r="K1772" s="585"/>
      <c r="T1772" s="1"/>
      <c r="U1772" s="1"/>
      <c r="V1772" s="1"/>
      <c r="W1772" s="1"/>
      <c r="X1772" s="1"/>
    </row>
    <row r="1773" spans="5:24">
      <c r="E1773" s="2"/>
      <c r="H1773" s="1"/>
      <c r="J1773" s="585"/>
      <c r="K1773" s="585"/>
      <c r="T1773" s="1"/>
      <c r="U1773" s="1"/>
      <c r="V1773" s="1"/>
      <c r="W1773" s="1"/>
      <c r="X1773" s="1"/>
    </row>
    <row r="1774" spans="5:24">
      <c r="E1774" s="2"/>
      <c r="H1774" s="1"/>
      <c r="J1774" s="585"/>
      <c r="K1774" s="585"/>
      <c r="T1774" s="1"/>
      <c r="U1774" s="1"/>
      <c r="V1774" s="1"/>
      <c r="W1774" s="1"/>
      <c r="X1774" s="1"/>
    </row>
    <row r="1775" spans="5:24">
      <c r="E1775" s="2"/>
      <c r="H1775" s="1"/>
      <c r="J1775" s="585"/>
      <c r="K1775" s="585"/>
      <c r="T1775" s="1"/>
      <c r="U1775" s="1"/>
      <c r="V1775" s="1"/>
      <c r="W1775" s="1"/>
      <c r="X1775" s="1"/>
    </row>
    <row r="1776" spans="5:24">
      <c r="E1776" s="2"/>
      <c r="H1776" s="1"/>
      <c r="J1776" s="585"/>
      <c r="K1776" s="585"/>
      <c r="T1776" s="1"/>
      <c r="U1776" s="1"/>
      <c r="V1776" s="1"/>
      <c r="W1776" s="1"/>
      <c r="X1776" s="1"/>
    </row>
    <row r="1777" spans="5:24">
      <c r="E1777" s="2"/>
      <c r="H1777" s="1"/>
      <c r="J1777" s="585"/>
      <c r="K1777" s="585"/>
      <c r="T1777" s="1"/>
      <c r="U1777" s="1"/>
      <c r="V1777" s="1"/>
      <c r="W1777" s="1"/>
      <c r="X1777" s="1"/>
    </row>
    <row r="1778" spans="5:24">
      <c r="E1778" s="2"/>
      <c r="H1778" s="1"/>
      <c r="J1778" s="585"/>
      <c r="K1778" s="585"/>
      <c r="T1778" s="1"/>
      <c r="U1778" s="1"/>
      <c r="V1778" s="1"/>
      <c r="W1778" s="1"/>
      <c r="X1778" s="1"/>
    </row>
    <row r="1779" spans="5:24">
      <c r="E1779" s="2"/>
      <c r="H1779" s="1"/>
      <c r="J1779" s="585"/>
      <c r="K1779" s="585"/>
      <c r="T1779" s="1"/>
      <c r="U1779" s="1"/>
      <c r="V1779" s="1"/>
      <c r="W1779" s="1"/>
      <c r="X1779" s="1"/>
    </row>
    <row r="1780" spans="5:24">
      <c r="E1780" s="2"/>
      <c r="H1780" s="1"/>
      <c r="J1780" s="585"/>
      <c r="K1780" s="585"/>
      <c r="T1780" s="1"/>
      <c r="U1780" s="1"/>
      <c r="V1780" s="1"/>
      <c r="W1780" s="1"/>
      <c r="X1780" s="1"/>
    </row>
    <row r="1781" spans="5:24">
      <c r="E1781" s="2"/>
      <c r="H1781" s="1"/>
      <c r="J1781" s="585"/>
      <c r="K1781" s="585"/>
      <c r="T1781" s="1"/>
      <c r="U1781" s="1"/>
      <c r="V1781" s="1"/>
      <c r="W1781" s="1"/>
      <c r="X1781" s="1"/>
    </row>
    <row r="1782" spans="5:24">
      <c r="E1782" s="2"/>
      <c r="H1782" s="1"/>
      <c r="J1782" s="585"/>
      <c r="K1782" s="585"/>
      <c r="T1782" s="1"/>
      <c r="U1782" s="1"/>
      <c r="V1782" s="1"/>
      <c r="W1782" s="1"/>
      <c r="X1782" s="1"/>
    </row>
    <row r="1783" spans="5:24">
      <c r="E1783" s="2"/>
      <c r="H1783" s="1"/>
      <c r="J1783" s="585"/>
      <c r="K1783" s="585"/>
      <c r="T1783" s="1"/>
      <c r="U1783" s="1"/>
      <c r="V1783" s="1"/>
      <c r="W1783" s="1"/>
      <c r="X1783" s="1"/>
    </row>
    <row r="1784" spans="5:24">
      <c r="E1784" s="2"/>
      <c r="H1784" s="1"/>
      <c r="J1784" s="585"/>
      <c r="K1784" s="585"/>
      <c r="T1784" s="1"/>
      <c r="U1784" s="1"/>
      <c r="V1784" s="1"/>
      <c r="W1784" s="1"/>
      <c r="X1784" s="1"/>
    </row>
    <row r="1785" spans="5:24">
      <c r="E1785" s="2"/>
      <c r="H1785" s="1"/>
      <c r="J1785" s="585"/>
      <c r="K1785" s="585"/>
      <c r="T1785" s="1"/>
      <c r="U1785" s="1"/>
      <c r="V1785" s="1"/>
      <c r="W1785" s="1"/>
      <c r="X1785" s="1"/>
    </row>
    <row r="1786" spans="5:24">
      <c r="E1786" s="2"/>
      <c r="H1786" s="1"/>
      <c r="J1786" s="585"/>
      <c r="K1786" s="585"/>
      <c r="T1786" s="1"/>
      <c r="U1786" s="1"/>
      <c r="V1786" s="1"/>
      <c r="W1786" s="1"/>
      <c r="X1786" s="1"/>
    </row>
    <row r="1787" spans="5:24">
      <c r="E1787" s="2"/>
      <c r="H1787" s="1"/>
      <c r="J1787" s="585"/>
      <c r="K1787" s="585"/>
      <c r="T1787" s="1"/>
      <c r="U1787" s="1"/>
      <c r="V1787" s="1"/>
      <c r="W1787" s="1"/>
      <c r="X1787" s="1"/>
    </row>
    <row r="1788" spans="5:24">
      <c r="E1788" s="2"/>
      <c r="H1788" s="1"/>
      <c r="J1788" s="585"/>
      <c r="K1788" s="585"/>
      <c r="T1788" s="1"/>
      <c r="U1788" s="1"/>
      <c r="V1788" s="1"/>
      <c r="W1788" s="1"/>
      <c r="X1788" s="1"/>
    </row>
    <row r="1789" spans="5:24">
      <c r="E1789" s="2"/>
      <c r="H1789" s="1"/>
      <c r="J1789" s="585"/>
      <c r="K1789" s="585"/>
      <c r="T1789" s="1"/>
      <c r="U1789" s="1"/>
      <c r="V1789" s="1"/>
      <c r="W1789" s="1"/>
      <c r="X1789" s="1"/>
    </row>
    <row r="1790" spans="5:24">
      <c r="E1790" s="2"/>
      <c r="H1790" s="1"/>
      <c r="J1790" s="585"/>
      <c r="K1790" s="585"/>
      <c r="T1790" s="1"/>
      <c r="U1790" s="1"/>
      <c r="V1790" s="1"/>
      <c r="W1790" s="1"/>
      <c r="X1790" s="1"/>
    </row>
    <row r="1791" spans="5:24">
      <c r="E1791" s="2"/>
      <c r="H1791" s="1"/>
      <c r="J1791" s="585"/>
      <c r="K1791" s="585"/>
      <c r="T1791" s="1"/>
      <c r="U1791" s="1"/>
      <c r="V1791" s="1"/>
      <c r="W1791" s="1"/>
      <c r="X1791" s="1"/>
    </row>
    <row r="1792" spans="5:24">
      <c r="E1792" s="2"/>
      <c r="H1792" s="1"/>
      <c r="J1792" s="585"/>
      <c r="K1792" s="585"/>
      <c r="T1792" s="1"/>
      <c r="U1792" s="1"/>
      <c r="V1792" s="1"/>
      <c r="W1792" s="1"/>
      <c r="X1792" s="1"/>
    </row>
    <row r="1793" spans="5:24">
      <c r="E1793" s="2"/>
      <c r="H1793" s="1"/>
      <c r="J1793" s="585"/>
      <c r="K1793" s="585"/>
      <c r="T1793" s="1"/>
      <c r="U1793" s="1"/>
      <c r="V1793" s="1"/>
      <c r="W1793" s="1"/>
      <c r="X1793" s="1"/>
    </row>
    <row r="1794" spans="5:24">
      <c r="E1794" s="2"/>
      <c r="H1794" s="1"/>
      <c r="J1794" s="585"/>
      <c r="K1794" s="585"/>
      <c r="T1794" s="1"/>
      <c r="U1794" s="1"/>
      <c r="V1794" s="1"/>
      <c r="W1794" s="1"/>
      <c r="X1794" s="1"/>
    </row>
    <row r="1795" spans="5:24">
      <c r="E1795" s="2"/>
      <c r="H1795" s="1"/>
      <c r="J1795" s="585"/>
      <c r="K1795" s="585"/>
      <c r="T1795" s="1"/>
      <c r="U1795" s="1"/>
      <c r="V1795" s="1"/>
      <c r="W1795" s="1"/>
      <c r="X1795" s="1"/>
    </row>
    <row r="1796" spans="5:24">
      <c r="E1796" s="2"/>
      <c r="H1796" s="1"/>
      <c r="J1796" s="585"/>
      <c r="K1796" s="585"/>
      <c r="T1796" s="1"/>
      <c r="U1796" s="1"/>
      <c r="V1796" s="1"/>
      <c r="W1796" s="1"/>
      <c r="X1796" s="1"/>
    </row>
    <row r="1797" spans="5:24">
      <c r="E1797" s="2"/>
      <c r="H1797" s="1"/>
      <c r="J1797" s="585"/>
      <c r="K1797" s="585"/>
      <c r="T1797" s="1"/>
      <c r="U1797" s="1"/>
      <c r="V1797" s="1"/>
      <c r="W1797" s="1"/>
      <c r="X1797" s="1"/>
    </row>
    <row r="1798" spans="5:24">
      <c r="E1798" s="2"/>
      <c r="H1798" s="1"/>
      <c r="J1798" s="585"/>
      <c r="K1798" s="585"/>
      <c r="T1798" s="1"/>
      <c r="U1798" s="1"/>
      <c r="V1798" s="1"/>
      <c r="W1798" s="1"/>
      <c r="X1798" s="1"/>
    </row>
    <row r="1799" spans="5:24">
      <c r="E1799" s="2"/>
      <c r="H1799" s="1"/>
      <c r="J1799" s="585"/>
      <c r="K1799" s="585"/>
      <c r="T1799" s="1"/>
      <c r="U1799" s="1"/>
      <c r="V1799" s="1"/>
      <c r="W1799" s="1"/>
      <c r="X1799" s="1"/>
    </row>
    <row r="1800" spans="5:24">
      <c r="E1800" s="2"/>
      <c r="H1800" s="1"/>
      <c r="J1800" s="585"/>
      <c r="K1800" s="585"/>
      <c r="T1800" s="1"/>
      <c r="U1800" s="1"/>
      <c r="V1800" s="1"/>
      <c r="W1800" s="1"/>
      <c r="X1800" s="1"/>
    </row>
    <row r="1801" spans="5:24">
      <c r="E1801" s="2"/>
      <c r="H1801" s="1"/>
      <c r="J1801" s="585"/>
      <c r="K1801" s="585"/>
      <c r="T1801" s="1"/>
      <c r="U1801" s="1"/>
      <c r="V1801" s="1"/>
      <c r="W1801" s="1"/>
      <c r="X1801" s="1"/>
    </row>
    <row r="1802" spans="5:24">
      <c r="E1802" s="2"/>
      <c r="H1802" s="1"/>
      <c r="J1802" s="585"/>
      <c r="K1802" s="585"/>
      <c r="T1802" s="1"/>
      <c r="U1802" s="1"/>
      <c r="V1802" s="1"/>
      <c r="W1802" s="1"/>
      <c r="X1802" s="1"/>
    </row>
    <row r="1803" spans="5:24">
      <c r="E1803" s="2"/>
      <c r="H1803" s="1"/>
      <c r="J1803" s="585"/>
      <c r="K1803" s="585"/>
      <c r="T1803" s="1"/>
      <c r="U1803" s="1"/>
      <c r="V1803" s="1"/>
      <c r="W1803" s="1"/>
      <c r="X1803" s="1"/>
    </row>
    <row r="1804" spans="5:24">
      <c r="E1804" s="2"/>
      <c r="H1804" s="1"/>
      <c r="J1804" s="585"/>
      <c r="K1804" s="585"/>
      <c r="T1804" s="1"/>
      <c r="U1804" s="1"/>
      <c r="V1804" s="1"/>
      <c r="W1804" s="1"/>
      <c r="X1804" s="1"/>
    </row>
    <row r="1805" spans="5:24">
      <c r="E1805" s="2"/>
      <c r="H1805" s="1"/>
      <c r="J1805" s="585"/>
      <c r="K1805" s="585"/>
      <c r="T1805" s="1"/>
      <c r="U1805" s="1"/>
      <c r="V1805" s="1"/>
      <c r="W1805" s="1"/>
      <c r="X1805" s="1"/>
    </row>
    <row r="1806" spans="5:24">
      <c r="E1806" s="2"/>
      <c r="H1806" s="1"/>
      <c r="J1806" s="585"/>
      <c r="K1806" s="585"/>
      <c r="T1806" s="1"/>
      <c r="U1806" s="1"/>
      <c r="V1806" s="1"/>
      <c r="W1806" s="1"/>
      <c r="X1806" s="1"/>
    </row>
    <row r="1807" spans="5:24">
      <c r="E1807" s="2"/>
      <c r="H1807" s="1"/>
      <c r="J1807" s="585"/>
      <c r="K1807" s="585"/>
      <c r="T1807" s="1"/>
      <c r="U1807" s="1"/>
      <c r="V1807" s="1"/>
      <c r="W1807" s="1"/>
      <c r="X1807" s="1"/>
    </row>
    <row r="1808" spans="5:24">
      <c r="E1808" s="2"/>
      <c r="H1808" s="1"/>
      <c r="J1808" s="585"/>
      <c r="K1808" s="585"/>
      <c r="T1808" s="1"/>
      <c r="U1808" s="1"/>
      <c r="V1808" s="1"/>
      <c r="W1808" s="1"/>
      <c r="X1808" s="1"/>
    </row>
    <row r="1809" spans="5:24">
      <c r="E1809" s="2"/>
      <c r="H1809" s="1"/>
      <c r="J1809" s="585"/>
      <c r="K1809" s="585"/>
      <c r="T1809" s="1"/>
      <c r="U1809" s="1"/>
      <c r="V1809" s="1"/>
      <c r="W1809" s="1"/>
      <c r="X1809" s="1"/>
    </row>
    <row r="1810" spans="5:24">
      <c r="E1810" s="2"/>
      <c r="H1810" s="1"/>
      <c r="J1810" s="585"/>
      <c r="K1810" s="585"/>
      <c r="T1810" s="1"/>
      <c r="U1810" s="1"/>
      <c r="V1810" s="1"/>
      <c r="W1810" s="1"/>
      <c r="X1810" s="1"/>
    </row>
    <row r="1811" spans="5:24">
      <c r="E1811" s="2"/>
      <c r="H1811" s="1"/>
      <c r="J1811" s="585"/>
      <c r="K1811" s="585"/>
      <c r="T1811" s="1"/>
      <c r="U1811" s="1"/>
      <c r="V1811" s="1"/>
      <c r="W1811" s="1"/>
      <c r="X1811" s="1"/>
    </row>
    <row r="1812" spans="5:24">
      <c r="E1812" s="2"/>
      <c r="H1812" s="1"/>
      <c r="J1812" s="585"/>
      <c r="K1812" s="585"/>
      <c r="T1812" s="1"/>
      <c r="U1812" s="1"/>
      <c r="V1812" s="1"/>
      <c r="W1812" s="1"/>
      <c r="X1812" s="1"/>
    </row>
    <row r="1813" spans="5:24">
      <c r="E1813" s="2"/>
      <c r="H1813" s="1"/>
      <c r="J1813" s="585"/>
      <c r="K1813" s="585"/>
      <c r="T1813" s="1"/>
      <c r="U1813" s="1"/>
      <c r="V1813" s="1"/>
      <c r="W1813" s="1"/>
      <c r="X1813" s="1"/>
    </row>
    <row r="1814" spans="5:24">
      <c r="E1814" s="2"/>
      <c r="H1814" s="1"/>
      <c r="J1814" s="585"/>
      <c r="K1814" s="585"/>
      <c r="T1814" s="1"/>
      <c r="U1814" s="1"/>
      <c r="V1814" s="1"/>
      <c r="W1814" s="1"/>
      <c r="X1814" s="1"/>
    </row>
    <row r="1815" spans="5:24">
      <c r="E1815" s="2"/>
      <c r="H1815" s="1"/>
      <c r="J1815" s="585"/>
      <c r="K1815" s="585"/>
      <c r="T1815" s="1"/>
      <c r="U1815" s="1"/>
      <c r="V1815" s="1"/>
      <c r="W1815" s="1"/>
      <c r="X1815" s="1"/>
    </row>
    <row r="1816" spans="5:24">
      <c r="E1816" s="2"/>
      <c r="H1816" s="1"/>
      <c r="J1816" s="585"/>
      <c r="K1816" s="585"/>
      <c r="T1816" s="1"/>
      <c r="U1816" s="1"/>
      <c r="V1816" s="1"/>
      <c r="W1816" s="1"/>
      <c r="X1816" s="1"/>
    </row>
    <row r="1817" spans="5:24">
      <c r="E1817" s="2"/>
      <c r="H1817" s="1"/>
      <c r="J1817" s="585"/>
      <c r="K1817" s="585"/>
      <c r="T1817" s="1"/>
      <c r="U1817" s="1"/>
      <c r="V1817" s="1"/>
      <c r="W1817" s="1"/>
      <c r="X1817" s="1"/>
    </row>
    <row r="1818" spans="5:24">
      <c r="E1818" s="2"/>
      <c r="H1818" s="1"/>
      <c r="J1818" s="585"/>
      <c r="K1818" s="585"/>
      <c r="T1818" s="1"/>
      <c r="U1818" s="1"/>
      <c r="V1818" s="1"/>
      <c r="W1818" s="1"/>
      <c r="X1818" s="1"/>
    </row>
    <row r="1819" spans="5:24">
      <c r="E1819" s="2"/>
      <c r="H1819" s="1"/>
      <c r="J1819" s="585"/>
      <c r="K1819" s="585"/>
      <c r="T1819" s="1"/>
      <c r="U1819" s="1"/>
      <c r="V1819" s="1"/>
      <c r="W1819" s="1"/>
      <c r="X1819" s="1"/>
    </row>
    <row r="1820" spans="5:24">
      <c r="E1820" s="2"/>
      <c r="H1820" s="1"/>
      <c r="J1820" s="585"/>
      <c r="K1820" s="585"/>
      <c r="T1820" s="1"/>
      <c r="U1820" s="1"/>
      <c r="V1820" s="1"/>
      <c r="W1820" s="1"/>
      <c r="X1820" s="1"/>
    </row>
    <row r="1821" spans="5:24">
      <c r="E1821" s="2"/>
      <c r="H1821" s="1"/>
      <c r="J1821" s="585"/>
      <c r="K1821" s="585"/>
      <c r="T1821" s="1"/>
      <c r="U1821" s="1"/>
      <c r="V1821" s="1"/>
      <c r="W1821" s="1"/>
      <c r="X1821" s="1"/>
    </row>
    <row r="1822" spans="5:24">
      <c r="E1822" s="2"/>
      <c r="H1822" s="1"/>
      <c r="J1822" s="585"/>
      <c r="K1822" s="585"/>
      <c r="T1822" s="1"/>
      <c r="U1822" s="1"/>
      <c r="V1822" s="1"/>
      <c r="W1822" s="1"/>
      <c r="X1822" s="1"/>
    </row>
    <row r="1823" spans="5:24">
      <c r="E1823" s="2"/>
      <c r="H1823" s="1"/>
      <c r="J1823" s="585"/>
      <c r="K1823" s="585"/>
      <c r="T1823" s="1"/>
      <c r="U1823" s="1"/>
      <c r="V1823" s="1"/>
      <c r="W1823" s="1"/>
      <c r="X1823" s="1"/>
    </row>
    <row r="1824" spans="5:24">
      <c r="E1824" s="2"/>
      <c r="H1824" s="1"/>
      <c r="J1824" s="585"/>
      <c r="K1824" s="585"/>
      <c r="T1824" s="1"/>
      <c r="U1824" s="1"/>
      <c r="V1824" s="1"/>
      <c r="W1824" s="1"/>
      <c r="X1824" s="1"/>
    </row>
    <row r="1825" spans="5:24">
      <c r="E1825" s="2"/>
      <c r="H1825" s="1"/>
      <c r="J1825" s="585"/>
      <c r="K1825" s="585"/>
      <c r="T1825" s="1"/>
      <c r="U1825" s="1"/>
      <c r="V1825" s="1"/>
      <c r="W1825" s="1"/>
      <c r="X1825" s="1"/>
    </row>
    <row r="1826" spans="5:24">
      <c r="E1826" s="2"/>
      <c r="H1826" s="1"/>
      <c r="J1826" s="585"/>
      <c r="K1826" s="585"/>
      <c r="T1826" s="1"/>
      <c r="U1826" s="1"/>
      <c r="V1826" s="1"/>
      <c r="W1826" s="1"/>
      <c r="X1826" s="1"/>
    </row>
    <row r="1827" spans="5:24">
      <c r="E1827" s="2"/>
      <c r="H1827" s="1"/>
      <c r="J1827" s="585"/>
      <c r="K1827" s="585"/>
      <c r="T1827" s="1"/>
      <c r="U1827" s="1"/>
      <c r="V1827" s="1"/>
      <c r="W1827" s="1"/>
      <c r="X1827" s="1"/>
    </row>
    <row r="1828" spans="5:24">
      <c r="E1828" s="2"/>
      <c r="H1828" s="1"/>
      <c r="J1828" s="585"/>
      <c r="K1828" s="585"/>
      <c r="T1828" s="1"/>
      <c r="U1828" s="1"/>
      <c r="V1828" s="1"/>
      <c r="W1828" s="1"/>
      <c r="X1828" s="1"/>
    </row>
    <row r="1829" spans="5:24">
      <c r="E1829" s="2"/>
      <c r="H1829" s="1"/>
      <c r="J1829" s="585"/>
      <c r="K1829" s="585"/>
      <c r="T1829" s="1"/>
      <c r="U1829" s="1"/>
      <c r="V1829" s="1"/>
      <c r="W1829" s="1"/>
      <c r="X1829" s="1"/>
    </row>
    <row r="1830" spans="5:24">
      <c r="E1830" s="2"/>
      <c r="H1830" s="1"/>
      <c r="J1830" s="585"/>
      <c r="K1830" s="585"/>
      <c r="T1830" s="1"/>
      <c r="U1830" s="1"/>
      <c r="V1830" s="1"/>
      <c r="W1830" s="1"/>
      <c r="X1830" s="1"/>
    </row>
    <row r="1831" spans="5:24">
      <c r="E1831" s="2"/>
      <c r="H1831" s="1"/>
      <c r="J1831" s="585"/>
      <c r="K1831" s="585"/>
      <c r="T1831" s="1"/>
      <c r="U1831" s="1"/>
      <c r="V1831" s="1"/>
      <c r="W1831" s="1"/>
      <c r="X1831" s="1"/>
    </row>
    <row r="1832" spans="5:24">
      <c r="E1832" s="2"/>
      <c r="H1832" s="1"/>
      <c r="J1832" s="585"/>
      <c r="K1832" s="585"/>
      <c r="T1832" s="1"/>
      <c r="U1832" s="1"/>
      <c r="V1832" s="1"/>
      <c r="W1832" s="1"/>
      <c r="X1832" s="1"/>
    </row>
    <row r="1833" spans="5:24">
      <c r="E1833" s="2"/>
      <c r="H1833" s="1"/>
      <c r="J1833" s="585"/>
      <c r="K1833" s="585"/>
      <c r="T1833" s="1"/>
      <c r="U1833" s="1"/>
      <c r="V1833" s="1"/>
      <c r="W1833" s="1"/>
      <c r="X1833" s="1"/>
    </row>
    <row r="1834" spans="5:24">
      <c r="E1834" s="2"/>
      <c r="H1834" s="1"/>
      <c r="J1834" s="585"/>
      <c r="K1834" s="585"/>
      <c r="T1834" s="1"/>
      <c r="U1834" s="1"/>
      <c r="V1834" s="1"/>
      <c r="W1834" s="1"/>
      <c r="X1834" s="1"/>
    </row>
    <row r="1835" spans="5:24">
      <c r="E1835" s="2"/>
      <c r="H1835" s="1"/>
      <c r="J1835" s="585"/>
      <c r="K1835" s="585"/>
      <c r="T1835" s="1"/>
      <c r="U1835" s="1"/>
      <c r="V1835" s="1"/>
      <c r="W1835" s="1"/>
      <c r="X1835" s="1"/>
    </row>
    <row r="1836" spans="5:24">
      <c r="E1836" s="2"/>
      <c r="H1836" s="1"/>
      <c r="J1836" s="585"/>
      <c r="K1836" s="585"/>
      <c r="T1836" s="1"/>
      <c r="U1836" s="1"/>
      <c r="V1836" s="1"/>
      <c r="W1836" s="1"/>
      <c r="X1836" s="1"/>
    </row>
    <row r="1837" spans="5:24">
      <c r="E1837" s="2"/>
      <c r="H1837" s="1"/>
      <c r="J1837" s="585"/>
      <c r="K1837" s="585"/>
      <c r="T1837" s="1"/>
      <c r="U1837" s="1"/>
      <c r="V1837" s="1"/>
      <c r="W1837" s="1"/>
      <c r="X1837" s="1"/>
    </row>
    <row r="1838" spans="5:24">
      <c r="E1838" s="2"/>
      <c r="H1838" s="1"/>
      <c r="J1838" s="585"/>
      <c r="K1838" s="585"/>
      <c r="T1838" s="1"/>
      <c r="U1838" s="1"/>
      <c r="V1838" s="1"/>
      <c r="W1838" s="1"/>
      <c r="X1838" s="1"/>
    </row>
    <row r="1839" spans="5:24">
      <c r="E1839" s="2"/>
      <c r="H1839" s="1"/>
      <c r="J1839" s="585"/>
      <c r="K1839" s="585"/>
      <c r="T1839" s="1"/>
      <c r="U1839" s="1"/>
      <c r="V1839" s="1"/>
      <c r="W1839" s="1"/>
      <c r="X1839" s="1"/>
    </row>
    <row r="1840" spans="5:24">
      <c r="E1840" s="2"/>
      <c r="H1840" s="1"/>
      <c r="J1840" s="585"/>
      <c r="K1840" s="585"/>
      <c r="T1840" s="1"/>
      <c r="U1840" s="1"/>
      <c r="V1840" s="1"/>
      <c r="W1840" s="1"/>
      <c r="X1840" s="1"/>
    </row>
    <row r="1841" spans="5:24">
      <c r="E1841" s="2"/>
      <c r="H1841" s="1"/>
      <c r="J1841" s="585"/>
      <c r="K1841" s="585"/>
      <c r="T1841" s="1"/>
      <c r="U1841" s="1"/>
      <c r="V1841" s="1"/>
      <c r="W1841" s="1"/>
      <c r="X1841" s="1"/>
    </row>
    <row r="1842" spans="5:24">
      <c r="E1842" s="2"/>
      <c r="H1842" s="1"/>
      <c r="J1842" s="585"/>
      <c r="K1842" s="585"/>
      <c r="T1842" s="1"/>
      <c r="U1842" s="1"/>
      <c r="V1842" s="1"/>
      <c r="W1842" s="1"/>
      <c r="X1842" s="1"/>
    </row>
    <row r="1843" spans="5:24">
      <c r="E1843" s="2"/>
      <c r="H1843" s="1"/>
      <c r="J1843" s="585"/>
      <c r="K1843" s="585"/>
      <c r="T1843" s="1"/>
      <c r="U1843" s="1"/>
      <c r="V1843" s="1"/>
      <c r="W1843" s="1"/>
      <c r="X1843" s="1"/>
    </row>
    <row r="1844" spans="5:24">
      <c r="E1844" s="2"/>
      <c r="H1844" s="1"/>
      <c r="J1844" s="585"/>
      <c r="K1844" s="585"/>
      <c r="T1844" s="1"/>
      <c r="U1844" s="1"/>
      <c r="V1844" s="1"/>
      <c r="W1844" s="1"/>
      <c r="X1844" s="1"/>
    </row>
    <row r="1845" spans="5:24">
      <c r="E1845" s="2"/>
      <c r="H1845" s="1"/>
      <c r="J1845" s="585"/>
      <c r="K1845" s="585"/>
      <c r="T1845" s="1"/>
      <c r="U1845" s="1"/>
      <c r="V1845" s="1"/>
      <c r="W1845" s="1"/>
      <c r="X1845" s="1"/>
    </row>
    <row r="1846" spans="5:24">
      <c r="E1846" s="2"/>
      <c r="H1846" s="1"/>
      <c r="J1846" s="585"/>
      <c r="K1846" s="585"/>
      <c r="T1846" s="1"/>
      <c r="U1846" s="1"/>
      <c r="V1846" s="1"/>
      <c r="W1846" s="1"/>
      <c r="X1846" s="1"/>
    </row>
    <row r="1847" spans="5:24">
      <c r="E1847" s="2"/>
      <c r="H1847" s="1"/>
      <c r="J1847" s="585"/>
      <c r="K1847" s="585"/>
      <c r="T1847" s="1"/>
      <c r="U1847" s="1"/>
      <c r="V1847" s="1"/>
      <c r="W1847" s="1"/>
      <c r="X1847" s="1"/>
    </row>
    <row r="1848" spans="5:24">
      <c r="E1848" s="2"/>
      <c r="H1848" s="1"/>
      <c r="J1848" s="585"/>
      <c r="K1848" s="585"/>
      <c r="T1848" s="1"/>
      <c r="U1848" s="1"/>
      <c r="V1848" s="1"/>
      <c r="W1848" s="1"/>
      <c r="X1848" s="1"/>
    </row>
    <row r="1849" spans="5:24">
      <c r="E1849" s="2"/>
      <c r="H1849" s="1"/>
      <c r="J1849" s="585"/>
      <c r="K1849" s="585"/>
      <c r="T1849" s="1"/>
      <c r="U1849" s="1"/>
      <c r="V1849" s="1"/>
      <c r="W1849" s="1"/>
      <c r="X1849" s="1"/>
    </row>
    <row r="1850" spans="5:24">
      <c r="E1850" s="2"/>
      <c r="H1850" s="1"/>
      <c r="J1850" s="585"/>
      <c r="K1850" s="585"/>
      <c r="T1850" s="1"/>
      <c r="U1850" s="1"/>
      <c r="V1850" s="1"/>
      <c r="W1850" s="1"/>
      <c r="X1850" s="1"/>
    </row>
    <row r="1851" spans="5:24">
      <c r="E1851" s="2"/>
      <c r="H1851" s="1"/>
      <c r="J1851" s="585"/>
      <c r="K1851" s="585"/>
      <c r="T1851" s="1"/>
      <c r="U1851" s="1"/>
      <c r="V1851" s="1"/>
      <c r="W1851" s="1"/>
      <c r="X1851" s="1"/>
    </row>
    <row r="1852" spans="5:24">
      <c r="E1852" s="2"/>
      <c r="H1852" s="1"/>
      <c r="J1852" s="585"/>
      <c r="K1852" s="585"/>
      <c r="T1852" s="1"/>
      <c r="U1852" s="1"/>
      <c r="V1852" s="1"/>
      <c r="W1852" s="1"/>
      <c r="X1852" s="1"/>
    </row>
    <row r="1853" spans="5:24">
      <c r="E1853" s="2"/>
      <c r="H1853" s="1"/>
      <c r="J1853" s="585"/>
      <c r="K1853" s="585"/>
      <c r="T1853" s="1"/>
      <c r="U1853" s="1"/>
      <c r="V1853" s="1"/>
      <c r="W1853" s="1"/>
      <c r="X1853" s="1"/>
    </row>
    <row r="1854" spans="5:24">
      <c r="E1854" s="2"/>
      <c r="H1854" s="1"/>
      <c r="J1854" s="585"/>
      <c r="K1854" s="585"/>
      <c r="T1854" s="1"/>
      <c r="U1854" s="1"/>
      <c r="V1854" s="1"/>
      <c r="W1854" s="1"/>
      <c r="X1854" s="1"/>
    </row>
    <row r="1855" spans="5:24">
      <c r="E1855" s="2"/>
      <c r="H1855" s="1"/>
      <c r="J1855" s="585"/>
      <c r="K1855" s="585"/>
      <c r="T1855" s="1"/>
      <c r="U1855" s="1"/>
      <c r="V1855" s="1"/>
      <c r="W1855" s="1"/>
      <c r="X1855" s="1"/>
    </row>
    <row r="1856" spans="5:24">
      <c r="E1856" s="2"/>
      <c r="H1856" s="1"/>
      <c r="J1856" s="585"/>
      <c r="K1856" s="585"/>
      <c r="T1856" s="1"/>
      <c r="U1856" s="1"/>
      <c r="V1856" s="1"/>
      <c r="W1856" s="1"/>
      <c r="X1856" s="1"/>
    </row>
    <row r="1857" spans="5:24">
      <c r="E1857" s="2"/>
      <c r="H1857" s="1"/>
      <c r="J1857" s="585"/>
      <c r="K1857" s="585"/>
      <c r="T1857" s="1"/>
      <c r="U1857" s="1"/>
      <c r="V1857" s="1"/>
      <c r="W1857" s="1"/>
      <c r="X1857" s="1"/>
    </row>
    <row r="1858" spans="5:24">
      <c r="E1858" s="2"/>
      <c r="H1858" s="1"/>
      <c r="J1858" s="585"/>
      <c r="K1858" s="585"/>
      <c r="T1858" s="1"/>
      <c r="U1858" s="1"/>
      <c r="V1858" s="1"/>
      <c r="W1858" s="1"/>
      <c r="X1858" s="1"/>
    </row>
    <row r="1859" spans="5:24">
      <c r="E1859" s="2"/>
      <c r="H1859" s="1"/>
      <c r="J1859" s="585"/>
      <c r="K1859" s="585"/>
      <c r="T1859" s="1"/>
      <c r="U1859" s="1"/>
      <c r="V1859" s="1"/>
      <c r="W1859" s="1"/>
      <c r="X1859" s="1"/>
    </row>
    <row r="1860" spans="5:24">
      <c r="E1860" s="2"/>
      <c r="H1860" s="1"/>
      <c r="J1860" s="585"/>
      <c r="K1860" s="585"/>
      <c r="T1860" s="1"/>
      <c r="U1860" s="1"/>
      <c r="V1860" s="1"/>
      <c r="W1860" s="1"/>
      <c r="X1860" s="1"/>
    </row>
    <row r="1861" spans="5:24">
      <c r="E1861" s="2"/>
      <c r="H1861" s="1"/>
      <c r="J1861" s="585"/>
      <c r="K1861" s="585"/>
      <c r="T1861" s="1"/>
      <c r="U1861" s="1"/>
      <c r="V1861" s="1"/>
      <c r="W1861" s="1"/>
      <c r="X1861" s="1"/>
    </row>
    <row r="1862" spans="5:24">
      <c r="E1862" s="2"/>
      <c r="H1862" s="1"/>
      <c r="J1862" s="585"/>
      <c r="K1862" s="585"/>
      <c r="T1862" s="1"/>
      <c r="U1862" s="1"/>
      <c r="V1862" s="1"/>
      <c r="W1862" s="1"/>
      <c r="X1862" s="1"/>
    </row>
    <row r="1863" spans="5:24">
      <c r="E1863" s="2"/>
      <c r="H1863" s="1"/>
      <c r="J1863" s="585"/>
      <c r="K1863" s="585"/>
      <c r="T1863" s="1"/>
      <c r="U1863" s="1"/>
      <c r="V1863" s="1"/>
      <c r="W1863" s="1"/>
      <c r="X1863" s="1"/>
    </row>
    <row r="1864" spans="5:24">
      <c r="E1864" s="2"/>
      <c r="H1864" s="1"/>
      <c r="J1864" s="585"/>
      <c r="K1864" s="585"/>
      <c r="T1864" s="1"/>
      <c r="U1864" s="1"/>
      <c r="V1864" s="1"/>
      <c r="W1864" s="1"/>
      <c r="X1864" s="1"/>
    </row>
    <row r="1865" spans="5:24">
      <c r="E1865" s="2"/>
      <c r="H1865" s="1"/>
      <c r="J1865" s="585"/>
      <c r="K1865" s="585"/>
      <c r="T1865" s="1"/>
      <c r="U1865" s="1"/>
      <c r="V1865" s="1"/>
      <c r="W1865" s="1"/>
      <c r="X1865" s="1"/>
    </row>
    <row r="1866" spans="5:24">
      <c r="E1866" s="2"/>
      <c r="H1866" s="1"/>
      <c r="J1866" s="585"/>
      <c r="K1866" s="585"/>
      <c r="T1866" s="1"/>
      <c r="U1866" s="1"/>
      <c r="V1866" s="1"/>
      <c r="W1866" s="1"/>
      <c r="X1866" s="1"/>
    </row>
    <row r="1867" spans="5:24">
      <c r="E1867" s="2"/>
      <c r="H1867" s="1"/>
      <c r="J1867" s="585"/>
      <c r="K1867" s="585"/>
      <c r="T1867" s="1"/>
      <c r="U1867" s="1"/>
      <c r="V1867" s="1"/>
      <c r="W1867" s="1"/>
      <c r="X1867" s="1"/>
    </row>
    <row r="1868" spans="5:24">
      <c r="E1868" s="2"/>
      <c r="H1868" s="1"/>
      <c r="J1868" s="585"/>
      <c r="K1868" s="585"/>
      <c r="T1868" s="1"/>
      <c r="U1868" s="1"/>
      <c r="V1868" s="1"/>
      <c r="W1868" s="1"/>
      <c r="X1868" s="1"/>
    </row>
    <row r="1869" spans="5:24">
      <c r="E1869" s="2"/>
      <c r="H1869" s="1"/>
      <c r="J1869" s="585"/>
      <c r="K1869" s="585"/>
      <c r="T1869" s="1"/>
      <c r="U1869" s="1"/>
      <c r="V1869" s="1"/>
      <c r="W1869" s="1"/>
      <c r="X1869" s="1"/>
    </row>
    <row r="1870" spans="5:24">
      <c r="E1870" s="2"/>
      <c r="H1870" s="1"/>
      <c r="J1870" s="585"/>
      <c r="K1870" s="585"/>
      <c r="T1870" s="1"/>
      <c r="U1870" s="1"/>
      <c r="V1870" s="1"/>
      <c r="W1870" s="1"/>
      <c r="X1870" s="1"/>
    </row>
    <row r="1871" spans="5:24">
      <c r="E1871" s="2"/>
      <c r="H1871" s="1"/>
      <c r="J1871" s="585"/>
      <c r="K1871" s="585"/>
      <c r="T1871" s="1"/>
      <c r="U1871" s="1"/>
      <c r="V1871" s="1"/>
      <c r="W1871" s="1"/>
      <c r="X1871" s="1"/>
    </row>
    <row r="1872" spans="5:24">
      <c r="E1872" s="2"/>
      <c r="H1872" s="1"/>
      <c r="J1872" s="585"/>
      <c r="K1872" s="585"/>
      <c r="T1872" s="1"/>
      <c r="U1872" s="1"/>
      <c r="V1872" s="1"/>
      <c r="W1872" s="1"/>
      <c r="X1872" s="1"/>
    </row>
    <row r="1873" spans="5:24">
      <c r="E1873" s="2"/>
      <c r="H1873" s="1"/>
      <c r="J1873" s="585"/>
      <c r="K1873" s="585"/>
      <c r="T1873" s="1"/>
      <c r="U1873" s="1"/>
      <c r="V1873" s="1"/>
      <c r="W1873" s="1"/>
      <c r="X1873" s="1"/>
    </row>
    <row r="1874" spans="5:24">
      <c r="E1874" s="2"/>
      <c r="H1874" s="1"/>
      <c r="J1874" s="585"/>
      <c r="K1874" s="585"/>
      <c r="T1874" s="1"/>
      <c r="U1874" s="1"/>
      <c r="V1874" s="1"/>
      <c r="W1874" s="1"/>
      <c r="X1874" s="1"/>
    </row>
    <row r="1875" spans="5:24">
      <c r="E1875" s="2"/>
      <c r="H1875" s="1"/>
      <c r="J1875" s="585"/>
      <c r="K1875" s="585"/>
      <c r="T1875" s="1"/>
      <c r="U1875" s="1"/>
      <c r="V1875" s="1"/>
      <c r="W1875" s="1"/>
      <c r="X1875" s="1"/>
    </row>
    <row r="1876" spans="5:24">
      <c r="E1876" s="2"/>
      <c r="H1876" s="1"/>
      <c r="J1876" s="585"/>
      <c r="K1876" s="585"/>
      <c r="T1876" s="1"/>
      <c r="U1876" s="1"/>
      <c r="V1876" s="1"/>
      <c r="W1876" s="1"/>
      <c r="X1876" s="1"/>
    </row>
    <row r="1877" spans="5:24">
      <c r="E1877" s="2"/>
      <c r="H1877" s="1"/>
      <c r="J1877" s="585"/>
      <c r="K1877" s="585"/>
      <c r="T1877" s="1"/>
      <c r="U1877" s="1"/>
      <c r="V1877" s="1"/>
      <c r="W1877" s="1"/>
      <c r="X1877" s="1"/>
    </row>
    <row r="1878" spans="5:24">
      <c r="E1878" s="2"/>
      <c r="H1878" s="1"/>
      <c r="J1878" s="585"/>
      <c r="K1878" s="585"/>
      <c r="T1878" s="1"/>
      <c r="U1878" s="1"/>
      <c r="V1878" s="1"/>
      <c r="W1878" s="1"/>
      <c r="X1878" s="1"/>
    </row>
    <row r="1879" spans="5:24">
      <c r="E1879" s="2"/>
      <c r="H1879" s="1"/>
      <c r="J1879" s="585"/>
      <c r="K1879" s="585"/>
      <c r="T1879" s="1"/>
      <c r="U1879" s="1"/>
      <c r="V1879" s="1"/>
      <c r="W1879" s="1"/>
      <c r="X1879" s="1"/>
    </row>
    <row r="1880" spans="5:24">
      <c r="E1880" s="2"/>
      <c r="H1880" s="1"/>
      <c r="J1880" s="585"/>
      <c r="K1880" s="585"/>
      <c r="T1880" s="1"/>
      <c r="U1880" s="1"/>
      <c r="V1880" s="1"/>
      <c r="W1880" s="1"/>
      <c r="X1880" s="1"/>
    </row>
    <row r="1881" spans="5:24">
      <c r="E1881" s="2"/>
      <c r="H1881" s="1"/>
      <c r="J1881" s="585"/>
      <c r="K1881" s="585"/>
      <c r="T1881" s="1"/>
      <c r="U1881" s="1"/>
      <c r="V1881" s="1"/>
      <c r="W1881" s="1"/>
      <c r="X1881" s="1"/>
    </row>
    <row r="1882" spans="5:24">
      <c r="E1882" s="2"/>
      <c r="H1882" s="1"/>
      <c r="J1882" s="585"/>
      <c r="K1882" s="585"/>
      <c r="T1882" s="1"/>
      <c r="U1882" s="1"/>
      <c r="V1882" s="1"/>
      <c r="W1882" s="1"/>
      <c r="X1882" s="1"/>
    </row>
    <row r="1883" spans="5:24">
      <c r="E1883" s="2"/>
      <c r="H1883" s="1"/>
      <c r="J1883" s="585"/>
      <c r="K1883" s="585"/>
      <c r="T1883" s="1"/>
      <c r="U1883" s="1"/>
      <c r="V1883" s="1"/>
      <c r="W1883" s="1"/>
      <c r="X1883" s="1"/>
    </row>
    <row r="1884" spans="5:24">
      <c r="E1884" s="2"/>
      <c r="H1884" s="1"/>
      <c r="J1884" s="585"/>
      <c r="K1884" s="585"/>
      <c r="T1884" s="1"/>
      <c r="U1884" s="1"/>
      <c r="V1884" s="1"/>
      <c r="W1884" s="1"/>
      <c r="X1884" s="1"/>
    </row>
    <row r="1885" spans="5:24">
      <c r="E1885" s="2"/>
      <c r="H1885" s="1"/>
      <c r="J1885" s="585"/>
      <c r="K1885" s="585"/>
      <c r="T1885" s="1"/>
      <c r="U1885" s="1"/>
      <c r="V1885" s="1"/>
      <c r="W1885" s="1"/>
      <c r="X1885" s="1"/>
    </row>
    <row r="1886" spans="5:24">
      <c r="E1886" s="2"/>
      <c r="H1886" s="1"/>
      <c r="J1886" s="585"/>
      <c r="K1886" s="585"/>
      <c r="T1886" s="1"/>
      <c r="U1886" s="1"/>
      <c r="V1886" s="1"/>
      <c r="W1886" s="1"/>
      <c r="X1886" s="1"/>
    </row>
    <row r="1887" spans="5:24">
      <c r="E1887" s="2"/>
      <c r="H1887" s="1"/>
      <c r="J1887" s="585"/>
      <c r="K1887" s="585"/>
      <c r="T1887" s="1"/>
      <c r="U1887" s="1"/>
      <c r="V1887" s="1"/>
      <c r="W1887" s="1"/>
      <c r="X1887" s="1"/>
    </row>
    <row r="1888" spans="5:24">
      <c r="E1888" s="2"/>
      <c r="H1888" s="1"/>
      <c r="J1888" s="585"/>
      <c r="K1888" s="585"/>
      <c r="T1888" s="1"/>
      <c r="U1888" s="1"/>
      <c r="V1888" s="1"/>
      <c r="W1888" s="1"/>
      <c r="X1888" s="1"/>
    </row>
    <row r="1889" spans="5:24">
      <c r="E1889" s="2"/>
      <c r="H1889" s="1"/>
      <c r="J1889" s="585"/>
      <c r="K1889" s="585"/>
      <c r="T1889" s="1"/>
      <c r="U1889" s="1"/>
      <c r="V1889" s="1"/>
      <c r="W1889" s="1"/>
      <c r="X1889" s="1"/>
    </row>
    <row r="1890" spans="5:24">
      <c r="E1890" s="2"/>
      <c r="H1890" s="1"/>
      <c r="J1890" s="585"/>
      <c r="K1890" s="585"/>
      <c r="T1890" s="1"/>
      <c r="U1890" s="1"/>
      <c r="V1890" s="1"/>
      <c r="W1890" s="1"/>
      <c r="X1890" s="1"/>
    </row>
    <row r="1891" spans="5:24">
      <c r="E1891" s="2"/>
      <c r="H1891" s="1"/>
      <c r="J1891" s="585"/>
      <c r="K1891" s="585"/>
      <c r="T1891" s="1"/>
      <c r="U1891" s="1"/>
      <c r="V1891" s="1"/>
      <c r="W1891" s="1"/>
      <c r="X1891" s="1"/>
    </row>
    <row r="1892" spans="5:24">
      <c r="E1892" s="2"/>
      <c r="H1892" s="1"/>
      <c r="J1892" s="585"/>
      <c r="K1892" s="585"/>
      <c r="T1892" s="1"/>
      <c r="U1892" s="1"/>
      <c r="V1892" s="1"/>
      <c r="W1892" s="1"/>
      <c r="X1892" s="1"/>
    </row>
    <row r="1893" spans="5:24">
      <c r="E1893" s="2"/>
      <c r="H1893" s="1"/>
      <c r="J1893" s="585"/>
      <c r="K1893" s="585"/>
      <c r="T1893" s="1"/>
      <c r="U1893" s="1"/>
      <c r="V1893" s="1"/>
      <c r="W1893" s="1"/>
      <c r="X1893" s="1"/>
    </row>
    <row r="1894" spans="5:24">
      <c r="E1894" s="2"/>
      <c r="H1894" s="1"/>
      <c r="J1894" s="585"/>
      <c r="K1894" s="585"/>
      <c r="T1894" s="1"/>
      <c r="U1894" s="1"/>
      <c r="V1894" s="1"/>
      <c r="W1894" s="1"/>
      <c r="X1894" s="1"/>
    </row>
    <row r="1895" spans="5:24">
      <c r="E1895" s="2"/>
      <c r="H1895" s="1"/>
      <c r="J1895" s="585"/>
      <c r="K1895" s="585"/>
      <c r="T1895" s="1"/>
      <c r="U1895" s="1"/>
      <c r="V1895" s="1"/>
      <c r="W1895" s="1"/>
      <c r="X1895" s="1"/>
    </row>
    <row r="1896" spans="5:24">
      <c r="E1896" s="2"/>
      <c r="H1896" s="1"/>
      <c r="J1896" s="585"/>
      <c r="K1896" s="585"/>
      <c r="T1896" s="1"/>
      <c r="U1896" s="1"/>
      <c r="V1896" s="1"/>
      <c r="W1896" s="1"/>
      <c r="X1896" s="1"/>
    </row>
    <row r="1897" spans="5:24">
      <c r="E1897" s="2"/>
      <c r="H1897" s="1"/>
      <c r="J1897" s="585"/>
      <c r="K1897" s="585"/>
      <c r="T1897" s="1"/>
      <c r="U1897" s="1"/>
      <c r="V1897" s="1"/>
      <c r="W1897" s="1"/>
      <c r="X1897" s="1"/>
    </row>
    <row r="1898" spans="5:24">
      <c r="E1898" s="2"/>
      <c r="H1898" s="1"/>
      <c r="J1898" s="585"/>
      <c r="K1898" s="585"/>
      <c r="T1898" s="1"/>
      <c r="U1898" s="1"/>
      <c r="V1898" s="1"/>
      <c r="W1898" s="1"/>
      <c r="X1898" s="1"/>
    </row>
    <row r="1899" spans="5:24">
      <c r="E1899" s="2"/>
      <c r="H1899" s="1"/>
      <c r="J1899" s="585"/>
      <c r="K1899" s="585"/>
      <c r="T1899" s="1"/>
      <c r="U1899" s="1"/>
      <c r="V1899" s="1"/>
      <c r="W1899" s="1"/>
      <c r="X1899" s="1"/>
    </row>
    <row r="1900" spans="5:24">
      <c r="E1900" s="2"/>
      <c r="H1900" s="1"/>
      <c r="J1900" s="585"/>
      <c r="K1900" s="585"/>
      <c r="T1900" s="1"/>
      <c r="U1900" s="1"/>
      <c r="V1900" s="1"/>
      <c r="W1900" s="1"/>
      <c r="X1900" s="1"/>
    </row>
    <row r="1901" spans="5:24">
      <c r="E1901" s="2"/>
      <c r="H1901" s="1"/>
      <c r="J1901" s="585"/>
      <c r="K1901" s="585"/>
      <c r="T1901" s="1"/>
      <c r="U1901" s="1"/>
      <c r="V1901" s="1"/>
      <c r="W1901" s="1"/>
      <c r="X1901" s="1"/>
    </row>
    <row r="1902" spans="5:24">
      <c r="E1902" s="2"/>
      <c r="H1902" s="1"/>
      <c r="J1902" s="585"/>
      <c r="K1902" s="585"/>
      <c r="T1902" s="1"/>
      <c r="U1902" s="1"/>
      <c r="V1902" s="1"/>
      <c r="W1902" s="1"/>
      <c r="X1902" s="1"/>
    </row>
    <row r="1903" spans="5:24">
      <c r="E1903" s="2"/>
      <c r="H1903" s="1"/>
      <c r="J1903" s="585"/>
      <c r="K1903" s="585"/>
      <c r="T1903" s="1"/>
      <c r="U1903" s="1"/>
      <c r="V1903" s="1"/>
      <c r="W1903" s="1"/>
      <c r="X1903" s="1"/>
    </row>
    <row r="1904" spans="5:24">
      <c r="E1904" s="2"/>
      <c r="H1904" s="1"/>
      <c r="J1904" s="585"/>
      <c r="K1904" s="585"/>
      <c r="T1904" s="1"/>
      <c r="U1904" s="1"/>
      <c r="V1904" s="1"/>
      <c r="W1904" s="1"/>
      <c r="X1904" s="1"/>
    </row>
    <row r="1905" spans="5:24">
      <c r="E1905" s="2"/>
      <c r="H1905" s="1"/>
      <c r="J1905" s="585"/>
      <c r="K1905" s="585"/>
      <c r="T1905" s="1"/>
      <c r="U1905" s="1"/>
      <c r="V1905" s="1"/>
      <c r="W1905" s="1"/>
      <c r="X1905" s="1"/>
    </row>
    <row r="1906" spans="5:24">
      <c r="E1906" s="2"/>
      <c r="H1906" s="1"/>
      <c r="J1906" s="585"/>
      <c r="K1906" s="585"/>
      <c r="T1906" s="1"/>
      <c r="U1906" s="1"/>
      <c r="V1906" s="1"/>
      <c r="W1906" s="1"/>
      <c r="X1906" s="1"/>
    </row>
    <row r="1907" spans="5:24">
      <c r="E1907" s="2"/>
      <c r="H1907" s="1"/>
      <c r="J1907" s="585"/>
      <c r="K1907" s="585"/>
      <c r="T1907" s="1"/>
      <c r="U1907" s="1"/>
      <c r="V1907" s="1"/>
      <c r="W1907" s="1"/>
      <c r="X1907" s="1"/>
    </row>
    <row r="1908" spans="5:24">
      <c r="E1908" s="2"/>
      <c r="H1908" s="1"/>
      <c r="J1908" s="585"/>
      <c r="K1908" s="585"/>
      <c r="T1908" s="1"/>
      <c r="U1908" s="1"/>
      <c r="V1908" s="1"/>
      <c r="W1908" s="1"/>
      <c r="X1908" s="1"/>
    </row>
    <row r="1909" spans="5:24">
      <c r="E1909" s="2"/>
      <c r="H1909" s="1"/>
      <c r="J1909" s="585"/>
      <c r="K1909" s="585"/>
      <c r="T1909" s="1"/>
      <c r="U1909" s="1"/>
      <c r="V1909" s="1"/>
      <c r="W1909" s="1"/>
      <c r="X1909" s="1"/>
    </row>
    <row r="1910" spans="5:24">
      <c r="E1910" s="2"/>
      <c r="H1910" s="1"/>
      <c r="J1910" s="585"/>
      <c r="K1910" s="585"/>
      <c r="T1910" s="1"/>
      <c r="U1910" s="1"/>
      <c r="V1910" s="1"/>
      <c r="W1910" s="1"/>
      <c r="X1910" s="1"/>
    </row>
    <row r="1911" spans="5:24">
      <c r="E1911" s="2"/>
      <c r="H1911" s="1"/>
      <c r="J1911" s="585"/>
      <c r="K1911" s="585"/>
      <c r="T1911" s="1"/>
      <c r="U1911" s="1"/>
      <c r="V1911" s="1"/>
      <c r="W1911" s="1"/>
      <c r="X1911" s="1"/>
    </row>
    <row r="1912" spans="5:24">
      <c r="E1912" s="2"/>
      <c r="H1912" s="1"/>
      <c r="J1912" s="585"/>
      <c r="K1912" s="585"/>
      <c r="T1912" s="1"/>
      <c r="U1912" s="1"/>
      <c r="V1912" s="1"/>
      <c r="W1912" s="1"/>
      <c r="X1912" s="1"/>
    </row>
    <row r="1913" spans="5:24">
      <c r="E1913" s="2"/>
      <c r="H1913" s="1"/>
      <c r="J1913" s="585"/>
      <c r="K1913" s="585"/>
      <c r="T1913" s="1"/>
      <c r="U1913" s="1"/>
      <c r="V1913" s="1"/>
      <c r="W1913" s="1"/>
      <c r="X1913" s="1"/>
    </row>
    <row r="1914" spans="5:24">
      <c r="E1914" s="2"/>
      <c r="H1914" s="1"/>
      <c r="J1914" s="585"/>
      <c r="K1914" s="585"/>
      <c r="T1914" s="1"/>
      <c r="U1914" s="1"/>
      <c r="V1914" s="1"/>
      <c r="W1914" s="1"/>
      <c r="X1914" s="1"/>
    </row>
    <row r="1915" spans="5:24">
      <c r="E1915" s="2"/>
      <c r="H1915" s="1"/>
      <c r="J1915" s="585"/>
      <c r="K1915" s="585"/>
      <c r="T1915" s="1"/>
      <c r="U1915" s="1"/>
      <c r="V1915" s="1"/>
      <c r="W1915" s="1"/>
      <c r="X1915" s="1"/>
    </row>
    <row r="1916" spans="5:24">
      <c r="E1916" s="2"/>
      <c r="H1916" s="1"/>
      <c r="J1916" s="585"/>
      <c r="K1916" s="585"/>
      <c r="T1916" s="1"/>
      <c r="U1916" s="1"/>
      <c r="V1916" s="1"/>
      <c r="W1916" s="1"/>
      <c r="X1916" s="1"/>
    </row>
    <row r="1917" spans="5:24">
      <c r="E1917" s="2"/>
      <c r="H1917" s="1"/>
      <c r="J1917" s="585"/>
      <c r="K1917" s="585"/>
      <c r="T1917" s="1"/>
      <c r="U1917" s="1"/>
      <c r="V1917" s="1"/>
      <c r="W1917" s="1"/>
      <c r="X1917" s="1"/>
    </row>
    <row r="1918" spans="5:24">
      <c r="E1918" s="2"/>
      <c r="H1918" s="1"/>
      <c r="J1918" s="585"/>
      <c r="K1918" s="585"/>
      <c r="T1918" s="1"/>
      <c r="U1918" s="1"/>
      <c r="V1918" s="1"/>
      <c r="W1918" s="1"/>
      <c r="X1918" s="1"/>
    </row>
    <row r="1919" spans="5:24">
      <c r="E1919" s="2"/>
      <c r="H1919" s="1"/>
      <c r="J1919" s="585"/>
      <c r="K1919" s="585"/>
      <c r="T1919" s="1"/>
      <c r="U1919" s="1"/>
      <c r="V1919" s="1"/>
      <c r="W1919" s="1"/>
      <c r="X1919" s="1"/>
    </row>
    <row r="1920" spans="5:24">
      <c r="E1920" s="2"/>
      <c r="H1920" s="1"/>
      <c r="J1920" s="585"/>
      <c r="K1920" s="585"/>
      <c r="T1920" s="1"/>
      <c r="U1920" s="1"/>
      <c r="V1920" s="1"/>
      <c r="W1920" s="1"/>
      <c r="X1920" s="1"/>
    </row>
    <row r="1921" spans="5:24">
      <c r="E1921" s="2"/>
      <c r="H1921" s="1"/>
      <c r="J1921" s="585"/>
      <c r="K1921" s="585"/>
      <c r="T1921" s="1"/>
      <c r="U1921" s="1"/>
      <c r="V1921" s="1"/>
      <c r="W1921" s="1"/>
      <c r="X1921" s="1"/>
    </row>
    <row r="1922" spans="5:24">
      <c r="E1922" s="2"/>
      <c r="H1922" s="1"/>
      <c r="J1922" s="585"/>
      <c r="K1922" s="585"/>
      <c r="T1922" s="1"/>
      <c r="U1922" s="1"/>
      <c r="V1922" s="1"/>
      <c r="W1922" s="1"/>
      <c r="X1922" s="1"/>
    </row>
    <row r="1923" spans="5:24">
      <c r="E1923" s="2"/>
      <c r="H1923" s="1"/>
      <c r="J1923" s="585"/>
      <c r="K1923" s="585"/>
      <c r="T1923" s="1"/>
      <c r="U1923" s="1"/>
      <c r="V1923" s="1"/>
      <c r="W1923" s="1"/>
      <c r="X1923" s="1"/>
    </row>
    <row r="1924" spans="5:24">
      <c r="E1924" s="2"/>
      <c r="H1924" s="1"/>
      <c r="J1924" s="585"/>
      <c r="K1924" s="585"/>
      <c r="T1924" s="1"/>
      <c r="U1924" s="1"/>
      <c r="V1924" s="1"/>
      <c r="W1924" s="1"/>
      <c r="X1924" s="1"/>
    </row>
    <row r="1925" spans="5:24">
      <c r="E1925" s="2"/>
      <c r="H1925" s="1"/>
      <c r="J1925" s="585"/>
      <c r="K1925" s="585"/>
      <c r="T1925" s="1"/>
      <c r="U1925" s="1"/>
      <c r="V1925" s="1"/>
      <c r="W1925" s="1"/>
      <c r="X1925" s="1"/>
    </row>
    <row r="1926" spans="5:24">
      <c r="E1926" s="2"/>
      <c r="H1926" s="1"/>
      <c r="J1926" s="585"/>
      <c r="K1926" s="585"/>
      <c r="T1926" s="1"/>
      <c r="U1926" s="1"/>
      <c r="V1926" s="1"/>
      <c r="W1926" s="1"/>
      <c r="X1926" s="1"/>
    </row>
    <row r="1927" spans="5:24">
      <c r="E1927" s="2"/>
      <c r="H1927" s="1"/>
      <c r="J1927" s="585"/>
      <c r="K1927" s="585"/>
      <c r="T1927" s="1"/>
      <c r="U1927" s="1"/>
      <c r="V1927" s="1"/>
      <c r="W1927" s="1"/>
      <c r="X1927" s="1"/>
    </row>
    <row r="1928" spans="5:24">
      <c r="E1928" s="2"/>
      <c r="H1928" s="1"/>
      <c r="J1928" s="585"/>
      <c r="K1928" s="585"/>
      <c r="T1928" s="1"/>
      <c r="U1928" s="1"/>
      <c r="V1928" s="1"/>
      <c r="W1928" s="1"/>
      <c r="X1928" s="1"/>
    </row>
    <row r="1929" spans="5:24">
      <c r="E1929" s="2"/>
      <c r="H1929" s="1"/>
      <c r="J1929" s="585"/>
      <c r="K1929" s="585"/>
      <c r="T1929" s="1"/>
      <c r="U1929" s="1"/>
      <c r="V1929" s="1"/>
      <c r="W1929" s="1"/>
      <c r="X1929" s="1"/>
    </row>
    <row r="1930" spans="5:24">
      <c r="E1930" s="2"/>
      <c r="H1930" s="1"/>
      <c r="J1930" s="585"/>
      <c r="K1930" s="585"/>
      <c r="T1930" s="1"/>
      <c r="U1930" s="1"/>
      <c r="V1930" s="1"/>
      <c r="W1930" s="1"/>
      <c r="X1930" s="1"/>
    </row>
    <row r="1931" spans="5:24">
      <c r="E1931" s="2"/>
      <c r="H1931" s="1"/>
      <c r="J1931" s="585"/>
      <c r="K1931" s="585"/>
      <c r="T1931" s="1"/>
      <c r="U1931" s="1"/>
      <c r="V1931" s="1"/>
      <c r="W1931" s="1"/>
      <c r="X1931" s="1"/>
    </row>
    <row r="1932" spans="5:24">
      <c r="E1932" s="2"/>
      <c r="H1932" s="1"/>
      <c r="J1932" s="585"/>
      <c r="K1932" s="585"/>
      <c r="T1932" s="1"/>
      <c r="U1932" s="1"/>
      <c r="V1932" s="1"/>
      <c r="W1932" s="1"/>
      <c r="X1932" s="1"/>
    </row>
    <row r="1933" spans="5:24">
      <c r="E1933" s="2"/>
      <c r="H1933" s="1"/>
      <c r="J1933" s="585"/>
      <c r="K1933" s="585"/>
      <c r="T1933" s="1"/>
      <c r="U1933" s="1"/>
      <c r="V1933" s="1"/>
      <c r="W1933" s="1"/>
      <c r="X1933" s="1"/>
    </row>
    <row r="1934" spans="5:24">
      <c r="E1934" s="2"/>
      <c r="H1934" s="1"/>
      <c r="J1934" s="585"/>
      <c r="K1934" s="585"/>
      <c r="T1934" s="1"/>
      <c r="U1934" s="1"/>
      <c r="V1934" s="1"/>
      <c r="W1934" s="1"/>
      <c r="X1934" s="1"/>
    </row>
    <row r="1935" spans="5:24">
      <c r="E1935" s="2"/>
      <c r="H1935" s="1"/>
      <c r="J1935" s="585"/>
      <c r="K1935" s="585"/>
      <c r="T1935" s="1"/>
      <c r="U1935" s="1"/>
      <c r="V1935" s="1"/>
      <c r="W1935" s="1"/>
      <c r="X1935" s="1"/>
    </row>
    <row r="1936" spans="5:24">
      <c r="E1936" s="2"/>
      <c r="H1936" s="1"/>
      <c r="J1936" s="585"/>
      <c r="K1936" s="585"/>
      <c r="T1936" s="1"/>
      <c r="U1936" s="1"/>
      <c r="V1936" s="1"/>
      <c r="W1936" s="1"/>
      <c r="X1936" s="1"/>
    </row>
    <row r="1937" spans="5:24">
      <c r="E1937" s="2"/>
      <c r="H1937" s="1"/>
      <c r="J1937" s="585"/>
      <c r="K1937" s="585"/>
      <c r="T1937" s="1"/>
      <c r="U1937" s="1"/>
      <c r="V1937" s="1"/>
      <c r="W1937" s="1"/>
      <c r="X1937" s="1"/>
    </row>
    <row r="1938" spans="5:24">
      <c r="E1938" s="2"/>
      <c r="H1938" s="1"/>
      <c r="J1938" s="585"/>
      <c r="K1938" s="585"/>
      <c r="T1938" s="1"/>
      <c r="U1938" s="1"/>
      <c r="V1938" s="1"/>
      <c r="W1938" s="1"/>
      <c r="X1938" s="1"/>
    </row>
    <row r="1939" spans="5:24">
      <c r="E1939" s="2"/>
      <c r="H1939" s="1"/>
      <c r="J1939" s="585"/>
      <c r="K1939" s="585"/>
      <c r="T1939" s="1"/>
      <c r="U1939" s="1"/>
      <c r="V1939" s="1"/>
      <c r="W1939" s="1"/>
      <c r="X1939" s="1"/>
    </row>
    <row r="1940" spans="5:24">
      <c r="E1940" s="2"/>
      <c r="H1940" s="1"/>
      <c r="J1940" s="585"/>
      <c r="K1940" s="585"/>
      <c r="T1940" s="1"/>
      <c r="U1940" s="1"/>
      <c r="V1940" s="1"/>
      <c r="W1940" s="1"/>
      <c r="X1940" s="1"/>
    </row>
    <row r="1941" spans="5:24">
      <c r="E1941" s="2"/>
      <c r="H1941" s="1"/>
      <c r="J1941" s="585"/>
      <c r="K1941" s="585"/>
      <c r="T1941" s="1"/>
      <c r="U1941" s="1"/>
      <c r="V1941" s="1"/>
      <c r="W1941" s="1"/>
      <c r="X1941" s="1"/>
    </row>
    <row r="1942" spans="5:24">
      <c r="E1942" s="2"/>
      <c r="H1942" s="1"/>
      <c r="J1942" s="585"/>
      <c r="K1942" s="585"/>
      <c r="T1942" s="1"/>
      <c r="U1942" s="1"/>
      <c r="V1942" s="1"/>
      <c r="W1942" s="1"/>
      <c r="X1942" s="1"/>
    </row>
    <row r="1943" spans="5:24">
      <c r="E1943" s="2"/>
      <c r="H1943" s="1"/>
      <c r="J1943" s="585"/>
      <c r="K1943" s="585"/>
      <c r="T1943" s="1"/>
      <c r="U1943" s="1"/>
      <c r="V1943" s="1"/>
      <c r="W1943" s="1"/>
      <c r="X1943" s="1"/>
    </row>
    <row r="1944" spans="5:24">
      <c r="E1944" s="2"/>
      <c r="H1944" s="1"/>
      <c r="J1944" s="585"/>
      <c r="K1944" s="585"/>
      <c r="T1944" s="1"/>
      <c r="U1944" s="1"/>
      <c r="V1944" s="1"/>
      <c r="W1944" s="1"/>
      <c r="X1944" s="1"/>
    </row>
    <row r="1945" spans="5:24">
      <c r="E1945" s="2"/>
      <c r="H1945" s="1"/>
      <c r="J1945" s="585"/>
      <c r="K1945" s="585"/>
      <c r="T1945" s="1"/>
      <c r="U1945" s="1"/>
      <c r="V1945" s="1"/>
      <c r="W1945" s="1"/>
      <c r="X1945" s="1"/>
    </row>
    <row r="1946" spans="5:24">
      <c r="E1946" s="2"/>
      <c r="H1946" s="1"/>
      <c r="J1946" s="585"/>
      <c r="K1946" s="585"/>
      <c r="T1946" s="1"/>
      <c r="U1946" s="1"/>
      <c r="V1946" s="1"/>
      <c r="W1946" s="1"/>
      <c r="X1946" s="1"/>
    </row>
    <row r="1947" spans="5:24">
      <c r="E1947" s="2"/>
      <c r="H1947" s="1"/>
      <c r="J1947" s="585"/>
      <c r="K1947" s="585"/>
      <c r="T1947" s="1"/>
      <c r="U1947" s="1"/>
      <c r="V1947" s="1"/>
      <c r="W1947" s="1"/>
      <c r="X1947" s="1"/>
    </row>
    <row r="1948" spans="5:24">
      <c r="E1948" s="2"/>
      <c r="H1948" s="1"/>
      <c r="J1948" s="585"/>
      <c r="K1948" s="585"/>
      <c r="T1948" s="1"/>
      <c r="U1948" s="1"/>
      <c r="V1948" s="1"/>
      <c r="W1948" s="1"/>
      <c r="X1948" s="1"/>
    </row>
    <row r="1949" spans="5:24">
      <c r="E1949" s="2"/>
      <c r="H1949" s="1"/>
      <c r="J1949" s="585"/>
      <c r="K1949" s="585"/>
      <c r="T1949" s="1"/>
      <c r="U1949" s="1"/>
      <c r="V1949" s="1"/>
      <c r="W1949" s="1"/>
      <c r="X1949" s="1"/>
    </row>
    <row r="1950" spans="5:24">
      <c r="E1950" s="2"/>
      <c r="H1950" s="1"/>
      <c r="J1950" s="585"/>
      <c r="K1950" s="585"/>
      <c r="T1950" s="1"/>
      <c r="U1950" s="1"/>
      <c r="V1950" s="1"/>
      <c r="W1950" s="1"/>
      <c r="X1950" s="1"/>
    </row>
    <row r="1951" spans="5:24">
      <c r="E1951" s="2"/>
      <c r="H1951" s="1"/>
      <c r="J1951" s="585"/>
      <c r="K1951" s="585"/>
      <c r="T1951" s="1"/>
      <c r="U1951" s="1"/>
      <c r="V1951" s="1"/>
      <c r="W1951" s="1"/>
      <c r="X1951" s="1"/>
    </row>
    <row r="1952" spans="5:24">
      <c r="E1952" s="2"/>
      <c r="H1952" s="1"/>
      <c r="J1952" s="585"/>
      <c r="K1952" s="585"/>
      <c r="T1952" s="1"/>
      <c r="U1952" s="1"/>
      <c r="V1952" s="1"/>
      <c r="W1952" s="1"/>
      <c r="X1952" s="1"/>
    </row>
    <row r="1953" spans="5:24">
      <c r="E1953" s="2"/>
      <c r="H1953" s="1"/>
      <c r="J1953" s="585"/>
      <c r="K1953" s="585"/>
      <c r="T1953" s="1"/>
      <c r="U1953" s="1"/>
      <c r="V1953" s="1"/>
      <c r="W1953" s="1"/>
      <c r="X1953" s="1"/>
    </row>
    <row r="1954" spans="5:24">
      <c r="E1954" s="2"/>
      <c r="H1954" s="1"/>
      <c r="J1954" s="585"/>
      <c r="K1954" s="585"/>
      <c r="T1954" s="1"/>
      <c r="U1954" s="1"/>
      <c r="V1954" s="1"/>
      <c r="W1954" s="1"/>
      <c r="X1954" s="1"/>
    </row>
    <row r="1955" spans="5:24">
      <c r="E1955" s="2"/>
      <c r="H1955" s="1"/>
      <c r="J1955" s="585"/>
      <c r="K1955" s="585"/>
      <c r="T1955" s="1"/>
      <c r="U1955" s="1"/>
      <c r="V1955" s="1"/>
      <c r="W1955" s="1"/>
      <c r="X1955" s="1"/>
    </row>
    <row r="1956" spans="5:24">
      <c r="E1956" s="2"/>
      <c r="H1956" s="1"/>
      <c r="J1956" s="585"/>
      <c r="K1956" s="585"/>
      <c r="T1956" s="1"/>
      <c r="U1956" s="1"/>
      <c r="V1956" s="1"/>
      <c r="W1956" s="1"/>
      <c r="X1956" s="1"/>
    </row>
    <row r="1957" spans="5:24">
      <c r="E1957" s="2"/>
      <c r="H1957" s="1"/>
      <c r="J1957" s="585"/>
      <c r="K1957" s="585"/>
      <c r="T1957" s="1"/>
      <c r="U1957" s="1"/>
      <c r="V1957" s="1"/>
      <c r="W1957" s="1"/>
      <c r="X1957" s="1"/>
    </row>
    <row r="1958" spans="5:24">
      <c r="E1958" s="2"/>
      <c r="H1958" s="1"/>
      <c r="J1958" s="585"/>
      <c r="K1958" s="585"/>
      <c r="T1958" s="1"/>
      <c r="U1958" s="1"/>
      <c r="V1958" s="1"/>
      <c r="W1958" s="1"/>
      <c r="X1958" s="1"/>
    </row>
    <row r="1959" spans="5:24">
      <c r="E1959" s="2"/>
      <c r="H1959" s="1"/>
      <c r="J1959" s="585"/>
      <c r="K1959" s="585"/>
      <c r="T1959" s="1"/>
      <c r="U1959" s="1"/>
      <c r="V1959" s="1"/>
      <c r="W1959" s="1"/>
      <c r="X1959" s="1"/>
    </row>
    <row r="1960" spans="5:24">
      <c r="E1960" s="2"/>
      <c r="H1960" s="1"/>
      <c r="J1960" s="585"/>
      <c r="K1960" s="585"/>
      <c r="T1960" s="1"/>
      <c r="U1960" s="1"/>
      <c r="V1960" s="1"/>
      <c r="W1960" s="1"/>
      <c r="X1960" s="1"/>
    </row>
    <row r="1961" spans="5:24">
      <c r="E1961" s="2"/>
      <c r="H1961" s="1"/>
      <c r="J1961" s="585"/>
      <c r="K1961" s="585"/>
      <c r="T1961" s="1"/>
      <c r="U1961" s="1"/>
      <c r="V1961" s="1"/>
      <c r="W1961" s="1"/>
      <c r="X1961" s="1"/>
    </row>
    <row r="1962" spans="5:24">
      <c r="E1962" s="2"/>
      <c r="H1962" s="1"/>
      <c r="J1962" s="585"/>
      <c r="K1962" s="585"/>
      <c r="T1962" s="1"/>
      <c r="U1962" s="1"/>
      <c r="V1962" s="1"/>
      <c r="W1962" s="1"/>
      <c r="X1962" s="1"/>
    </row>
    <row r="1963" spans="5:24">
      <c r="E1963" s="2"/>
      <c r="H1963" s="1"/>
      <c r="J1963" s="585"/>
      <c r="K1963" s="585"/>
      <c r="T1963" s="1"/>
      <c r="U1963" s="1"/>
      <c r="V1963" s="1"/>
      <c r="W1963" s="1"/>
      <c r="X1963" s="1"/>
    </row>
    <row r="1964" spans="5:24">
      <c r="E1964" s="2"/>
      <c r="H1964" s="1"/>
      <c r="J1964" s="585"/>
      <c r="K1964" s="585"/>
      <c r="T1964" s="1"/>
      <c r="U1964" s="1"/>
      <c r="V1964" s="1"/>
      <c r="W1964" s="1"/>
      <c r="X1964" s="1"/>
    </row>
    <row r="1965" spans="5:24">
      <c r="E1965" s="2"/>
      <c r="H1965" s="1"/>
      <c r="J1965" s="585"/>
      <c r="K1965" s="585"/>
      <c r="T1965" s="1"/>
      <c r="U1965" s="1"/>
      <c r="V1965" s="1"/>
      <c r="W1965" s="1"/>
      <c r="X1965" s="1"/>
    </row>
    <row r="1966" spans="5:24">
      <c r="E1966" s="2"/>
      <c r="H1966" s="1"/>
      <c r="J1966" s="585"/>
      <c r="K1966" s="585"/>
      <c r="T1966" s="1"/>
      <c r="U1966" s="1"/>
      <c r="V1966" s="1"/>
      <c r="W1966" s="1"/>
      <c r="X1966" s="1"/>
    </row>
    <row r="1967" spans="5:24">
      <c r="E1967" s="2"/>
      <c r="H1967" s="1"/>
      <c r="J1967" s="585"/>
      <c r="K1967" s="585"/>
      <c r="T1967" s="1"/>
      <c r="U1967" s="1"/>
      <c r="V1967" s="1"/>
      <c r="W1967" s="1"/>
      <c r="X1967" s="1"/>
    </row>
    <row r="1968" spans="5:24">
      <c r="E1968" s="2"/>
      <c r="H1968" s="1"/>
      <c r="J1968" s="585"/>
      <c r="K1968" s="585"/>
      <c r="T1968" s="1"/>
      <c r="U1968" s="1"/>
      <c r="V1968" s="1"/>
      <c r="W1968" s="1"/>
      <c r="X1968" s="1"/>
    </row>
    <row r="1969" spans="5:24">
      <c r="E1969" s="2"/>
      <c r="H1969" s="1"/>
      <c r="J1969" s="585"/>
      <c r="K1969" s="585"/>
      <c r="T1969" s="1"/>
      <c r="U1969" s="1"/>
      <c r="V1969" s="1"/>
      <c r="W1969" s="1"/>
      <c r="X1969" s="1"/>
    </row>
    <row r="1970" spans="5:24">
      <c r="E1970" s="2"/>
      <c r="H1970" s="1"/>
      <c r="J1970" s="585"/>
      <c r="K1970" s="585"/>
      <c r="T1970" s="1"/>
      <c r="U1970" s="1"/>
      <c r="V1970" s="1"/>
      <c r="W1970" s="1"/>
      <c r="X1970" s="1"/>
    </row>
    <row r="1971" spans="5:24">
      <c r="E1971" s="2"/>
      <c r="H1971" s="1"/>
      <c r="J1971" s="585"/>
      <c r="K1971" s="585"/>
      <c r="T1971" s="1"/>
      <c r="U1971" s="1"/>
      <c r="V1971" s="1"/>
      <c r="W1971" s="1"/>
      <c r="X1971" s="1"/>
    </row>
    <row r="1972" spans="5:24">
      <c r="E1972" s="2"/>
      <c r="H1972" s="1"/>
      <c r="J1972" s="585"/>
      <c r="K1972" s="585"/>
      <c r="T1972" s="1"/>
      <c r="U1972" s="1"/>
      <c r="V1972" s="1"/>
      <c r="W1972" s="1"/>
      <c r="X1972" s="1"/>
    </row>
    <row r="1973" spans="5:24">
      <c r="E1973" s="2"/>
      <c r="H1973" s="1"/>
      <c r="J1973" s="585"/>
      <c r="K1973" s="585"/>
      <c r="T1973" s="1"/>
      <c r="U1973" s="1"/>
      <c r="V1973" s="1"/>
      <c r="W1973" s="1"/>
      <c r="X1973" s="1"/>
    </row>
    <row r="1974" spans="5:24">
      <c r="E1974" s="2"/>
      <c r="H1974" s="1"/>
      <c r="J1974" s="585"/>
      <c r="K1974" s="585"/>
      <c r="T1974" s="1"/>
      <c r="U1974" s="1"/>
      <c r="V1974" s="1"/>
      <c r="W1974" s="1"/>
      <c r="X1974" s="1"/>
    </row>
    <row r="1975" spans="5:24">
      <c r="E1975" s="2"/>
      <c r="H1975" s="1"/>
      <c r="J1975" s="585"/>
      <c r="K1975" s="585"/>
      <c r="T1975" s="1"/>
      <c r="U1975" s="1"/>
      <c r="V1975" s="1"/>
      <c r="W1975" s="1"/>
      <c r="X1975" s="1"/>
    </row>
    <row r="1976" spans="5:24">
      <c r="E1976" s="2"/>
      <c r="H1976" s="1"/>
      <c r="J1976" s="585"/>
      <c r="K1976" s="585"/>
      <c r="T1976" s="1"/>
      <c r="U1976" s="1"/>
      <c r="V1976" s="1"/>
      <c r="W1976" s="1"/>
      <c r="X1976" s="1"/>
    </row>
    <row r="1977" spans="5:24">
      <c r="E1977" s="2"/>
      <c r="H1977" s="1"/>
      <c r="J1977" s="585"/>
      <c r="K1977" s="585"/>
      <c r="T1977" s="1"/>
      <c r="U1977" s="1"/>
      <c r="V1977" s="1"/>
      <c r="W1977" s="1"/>
      <c r="X1977" s="1"/>
    </row>
    <row r="1978" spans="5:24">
      <c r="E1978" s="2"/>
      <c r="H1978" s="1"/>
      <c r="J1978" s="585"/>
      <c r="K1978" s="585"/>
      <c r="T1978" s="1"/>
      <c r="U1978" s="1"/>
      <c r="V1978" s="1"/>
      <c r="W1978" s="1"/>
      <c r="X1978" s="1"/>
    </row>
    <row r="1979" spans="5:24">
      <c r="E1979" s="2"/>
      <c r="H1979" s="1"/>
      <c r="J1979" s="585"/>
      <c r="K1979" s="585"/>
      <c r="T1979" s="1"/>
      <c r="W1979" s="1"/>
      <c r="X1979" s="1"/>
    </row>
    <row r="1980" spans="5:24">
      <c r="E1980" s="2"/>
      <c r="H1980" s="1"/>
      <c r="J1980" s="585"/>
      <c r="K1980" s="585"/>
      <c r="T1980" s="1"/>
      <c r="W1980" s="1"/>
      <c r="X1980" s="1"/>
    </row>
    <row r="1981" spans="5:24">
      <c r="E1981" s="2"/>
      <c r="H1981" s="1"/>
      <c r="J1981" s="585"/>
      <c r="K1981" s="585"/>
      <c r="T1981" s="1"/>
      <c r="W1981" s="1"/>
      <c r="X1981" s="1"/>
    </row>
    <row r="1982" spans="5:24">
      <c r="E1982" s="2"/>
      <c r="H1982" s="1"/>
      <c r="J1982" s="585"/>
      <c r="K1982" s="585"/>
      <c r="T1982" s="1"/>
      <c r="W1982" s="1"/>
      <c r="X1982" s="1"/>
    </row>
    <row r="1983" spans="5:24">
      <c r="E1983" s="2"/>
      <c r="H1983" s="1"/>
      <c r="J1983" s="585"/>
      <c r="K1983" s="585"/>
      <c r="T1983" s="1"/>
      <c r="W1983" s="1"/>
      <c r="X1983" s="1"/>
    </row>
    <row r="1984" spans="5:24">
      <c r="E1984" s="2"/>
      <c r="H1984" s="1"/>
      <c r="J1984" s="585"/>
      <c r="K1984" s="585"/>
      <c r="T1984" s="1"/>
      <c r="W1984" s="1"/>
      <c r="X1984" s="1"/>
    </row>
    <row r="1985" spans="5:24">
      <c r="E1985" s="2"/>
      <c r="H1985" s="1"/>
      <c r="J1985" s="585"/>
      <c r="K1985" s="585"/>
      <c r="T1985" s="1"/>
      <c r="W1985" s="1"/>
      <c r="X1985" s="1"/>
    </row>
    <row r="1986" spans="5:24">
      <c r="E1986" s="2"/>
      <c r="H1986" s="1"/>
      <c r="J1986" s="585"/>
      <c r="K1986" s="585"/>
      <c r="T1986" s="1"/>
      <c r="W1986" s="1"/>
      <c r="X1986" s="1"/>
    </row>
    <row r="1987" spans="5:24">
      <c r="E1987" s="2"/>
      <c r="H1987" s="1"/>
      <c r="J1987" s="585"/>
      <c r="K1987" s="585"/>
      <c r="T1987" s="1"/>
      <c r="W1987" s="1"/>
      <c r="X1987" s="1"/>
    </row>
    <row r="1988" spans="5:24">
      <c r="E1988" s="2"/>
      <c r="H1988" s="1"/>
      <c r="J1988" s="585"/>
      <c r="K1988" s="585"/>
      <c r="T1988" s="1"/>
      <c r="W1988" s="1"/>
      <c r="X1988" s="1"/>
    </row>
    <row r="1989" spans="5:24">
      <c r="E1989" s="2"/>
      <c r="H1989" s="1"/>
      <c r="J1989" s="585"/>
      <c r="K1989" s="585"/>
      <c r="T1989" s="1"/>
      <c r="W1989" s="1"/>
      <c r="X1989" s="1"/>
    </row>
    <row r="1990" spans="5:24">
      <c r="E1990" s="2"/>
      <c r="H1990" s="1"/>
      <c r="J1990" s="585"/>
      <c r="K1990" s="585"/>
      <c r="T1990" s="1"/>
      <c r="W1990" s="1"/>
      <c r="X1990" s="1"/>
    </row>
    <row r="1991" spans="5:24">
      <c r="E1991" s="2"/>
      <c r="H1991" s="1"/>
      <c r="J1991" s="585"/>
      <c r="K1991" s="585"/>
      <c r="T1991" s="1"/>
      <c r="W1991" s="1"/>
      <c r="X1991" s="1"/>
    </row>
    <row r="1992" spans="5:24">
      <c r="E1992" s="2"/>
      <c r="H1992" s="1"/>
      <c r="J1992" s="585"/>
      <c r="K1992" s="585"/>
      <c r="T1992" s="1"/>
      <c r="W1992" s="1"/>
      <c r="X1992" s="1"/>
    </row>
    <row r="1993" spans="5:24">
      <c r="E1993" s="2"/>
      <c r="H1993" s="1"/>
      <c r="J1993" s="585"/>
      <c r="K1993" s="585"/>
      <c r="T1993" s="1"/>
      <c r="W1993" s="1"/>
      <c r="X1993" s="1"/>
    </row>
    <row r="1994" spans="5:24">
      <c r="E1994" s="2"/>
      <c r="H1994" s="1"/>
      <c r="J1994" s="585"/>
      <c r="K1994" s="585"/>
      <c r="T1994" s="1"/>
      <c r="W1994" s="1"/>
      <c r="X1994" s="1"/>
    </row>
    <row r="1995" spans="5:24">
      <c r="E1995" s="2"/>
      <c r="H1995" s="1"/>
      <c r="J1995" s="585"/>
      <c r="K1995" s="585"/>
      <c r="T1995" s="1"/>
      <c r="W1995" s="1"/>
      <c r="X1995" s="1"/>
    </row>
    <row r="1996" spans="5:24">
      <c r="E1996" s="2"/>
      <c r="H1996" s="1"/>
      <c r="J1996" s="585"/>
      <c r="K1996" s="585"/>
      <c r="T1996" s="1"/>
      <c r="W1996" s="1"/>
      <c r="X1996" s="1"/>
    </row>
    <row r="1997" spans="5:24">
      <c r="E1997" s="2"/>
      <c r="H1997" s="1"/>
      <c r="J1997" s="585"/>
      <c r="K1997" s="585"/>
      <c r="T1997" s="1"/>
      <c r="W1997" s="1"/>
      <c r="X1997" s="1"/>
    </row>
    <row r="1998" spans="5:24">
      <c r="E1998" s="2"/>
      <c r="H1998" s="1"/>
      <c r="J1998" s="585"/>
      <c r="K1998" s="585"/>
      <c r="T1998" s="1"/>
      <c r="W1998" s="1"/>
      <c r="X1998" s="1"/>
    </row>
    <row r="1999" spans="5:24">
      <c r="E1999" s="2"/>
      <c r="H1999" s="1"/>
      <c r="J1999" s="585"/>
      <c r="K1999" s="585"/>
      <c r="T1999" s="1"/>
      <c r="W1999" s="1"/>
      <c r="X1999" s="1"/>
    </row>
    <row r="2000" spans="5:24">
      <c r="E2000" s="2"/>
      <c r="H2000" s="1"/>
      <c r="J2000" s="585"/>
      <c r="K2000" s="585"/>
      <c r="T2000" s="1"/>
      <c r="W2000" s="1"/>
      <c r="X2000" s="1"/>
    </row>
    <row r="2001" spans="5:24">
      <c r="E2001" s="2"/>
      <c r="H2001" s="1"/>
      <c r="J2001" s="585"/>
      <c r="K2001" s="585"/>
      <c r="T2001" s="1"/>
      <c r="W2001" s="1"/>
      <c r="X2001" s="1"/>
    </row>
    <row r="2002" spans="5:24">
      <c r="E2002" s="2"/>
      <c r="H2002" s="1"/>
      <c r="J2002" s="585"/>
      <c r="K2002" s="585"/>
      <c r="T2002" s="1"/>
      <c r="W2002" s="1"/>
      <c r="X2002" s="1"/>
    </row>
    <row r="2003" spans="5:24">
      <c r="E2003" s="2"/>
      <c r="H2003" s="1"/>
      <c r="J2003" s="585"/>
      <c r="K2003" s="585"/>
      <c r="T2003" s="1"/>
      <c r="W2003" s="1"/>
      <c r="X2003" s="1"/>
    </row>
    <row r="2004" spans="5:24">
      <c r="J2004" s="585"/>
      <c r="K2004" s="585"/>
    </row>
    <row r="2005" spans="5:24">
      <c r="J2005" s="585"/>
      <c r="K2005" s="585"/>
    </row>
    <row r="2006" spans="5:24">
      <c r="J2006" s="585"/>
      <c r="K2006" s="585"/>
    </row>
    <row r="2007" spans="5:24">
      <c r="J2007" s="585"/>
      <c r="K2007" s="585"/>
    </row>
    <row r="2008" spans="5:24">
      <c r="J2008" s="585"/>
      <c r="K2008" s="585"/>
    </row>
    <row r="2009" spans="5:24">
      <c r="J2009" s="585"/>
      <c r="K2009" s="585"/>
    </row>
    <row r="2010" spans="5:24">
      <c r="J2010" s="585"/>
      <c r="K2010" s="585"/>
    </row>
    <row r="2011" spans="5:24">
      <c r="J2011" s="585"/>
      <c r="K2011" s="585"/>
    </row>
    <row r="2012" spans="5:24">
      <c r="J2012" s="585"/>
      <c r="K2012" s="585"/>
    </row>
    <row r="2013" spans="5:24">
      <c r="J2013" s="585"/>
      <c r="K2013" s="585"/>
    </row>
    <row r="2014" spans="5:24">
      <c r="J2014" s="585"/>
      <c r="K2014" s="585"/>
    </row>
  </sheetData>
  <sheetProtection algorithmName="SHA-512" hashValue="KKVsq3zVXzdO4gkiyzBgZW57o3TPLry1InZNAn243T0YtlMZqtpnFCD7O8pc9vDeSP/6iuQNbKNQdTG8GiKu9g==" saltValue="LoKOtfk7mPBag+6sZsIwNw==" spinCount="100000" sheet="1" objects="1" scenarios="1"/>
  <phoneticPr fontId="9"/>
  <pageMargins left="0.75" right="0.75" top="0.73" bottom="0.52" header="0.51200000000000001" footer="0.27"/>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8BB619-B201-4561-8CE0-D45849C111E4}">
  <sheetPr codeName="Sheet11">
    <pageSetUpPr fitToPage="1"/>
  </sheetPr>
  <dimension ref="A1:BF54"/>
  <sheetViews>
    <sheetView zoomScale="130" zoomScaleNormal="130" zoomScaleSheetLayoutView="85" workbookViewId="0">
      <selection activeCell="AF14" sqref="AF14"/>
    </sheetView>
  </sheetViews>
  <sheetFormatPr defaultColWidth="9" defaultRowHeight="12"/>
  <cols>
    <col min="1" max="1" width="44" style="2" customWidth="1"/>
    <col min="2" max="2" width="9" style="2"/>
    <col min="3" max="5" width="9.109375" style="2" bestFit="1" customWidth="1"/>
    <col min="6" max="6" width="10.44140625" style="2" bestFit="1" customWidth="1"/>
    <col min="7" max="8" width="9" style="2"/>
    <col min="9" max="9" width="12.44140625" style="2" customWidth="1"/>
    <col min="10" max="10" width="11.88671875" style="2" customWidth="1"/>
    <col min="11" max="11" width="11" style="2" customWidth="1"/>
    <col min="12" max="15" width="9.109375" style="2" bestFit="1" customWidth="1"/>
    <col min="16" max="24" width="10.44140625" style="2" bestFit="1" customWidth="1"/>
    <col min="25" max="29" width="11.109375" style="2" bestFit="1" customWidth="1"/>
    <col min="30" max="30" width="9.109375" style="2" bestFit="1" customWidth="1"/>
    <col min="31" max="31" width="13.88671875" style="2" customWidth="1"/>
    <col min="32" max="32" width="8" style="2" customWidth="1"/>
    <col min="33" max="33" width="43.88671875" style="2" customWidth="1"/>
    <col min="34" max="34" width="7.44140625" style="2" customWidth="1"/>
    <col min="35" max="35" width="27.88671875" style="2" customWidth="1"/>
    <col min="36" max="36" width="26.33203125" style="582" customWidth="1"/>
    <col min="37" max="37" width="28" style="582" hidden="1" customWidth="1"/>
    <col min="38" max="38" width="9" style="2"/>
    <col min="39" max="39" width="19.44140625" style="2" customWidth="1"/>
    <col min="40" max="40" width="9" style="2" customWidth="1"/>
    <col min="41" max="41" width="19.44140625" style="2" bestFit="1" customWidth="1"/>
    <col min="42" max="42" width="13.44140625" style="2" bestFit="1" customWidth="1"/>
    <col min="43" max="43" width="37.6640625" style="2" bestFit="1" customWidth="1"/>
    <col min="44" max="44" width="27.6640625" style="2" bestFit="1" customWidth="1"/>
    <col min="45" max="45" width="32.33203125" style="2" bestFit="1" customWidth="1"/>
    <col min="46" max="46" width="41.6640625" style="2" bestFit="1" customWidth="1"/>
    <col min="47" max="47" width="16.44140625" style="2" bestFit="1" customWidth="1"/>
    <col min="48" max="51" width="15.33203125" style="2" bestFit="1" customWidth="1"/>
    <col min="52" max="52" width="18.6640625" style="2" customWidth="1"/>
    <col min="53" max="53" width="9" style="2"/>
    <col min="54" max="54" width="45.44140625" style="2" customWidth="1"/>
    <col min="55" max="56" width="9" style="2"/>
    <col min="57" max="57" width="20.33203125" style="2" customWidth="1"/>
    <col min="58" max="16384" width="9" style="2"/>
  </cols>
  <sheetData>
    <row r="1" spans="1:57" ht="12.6" thickBot="1">
      <c r="A1" s="2" t="s">
        <v>2135</v>
      </c>
      <c r="AF1" s="130"/>
      <c r="AG1" s="2" t="s">
        <v>2317</v>
      </c>
      <c r="AM1" s="2" t="s">
        <v>2136</v>
      </c>
      <c r="AO1" s="2" t="s">
        <v>2137</v>
      </c>
      <c r="AQ1" s="131" t="s">
        <v>2138</v>
      </c>
      <c r="BA1" s="132"/>
      <c r="BB1" s="2" t="s">
        <v>2139</v>
      </c>
      <c r="BE1" s="2" t="s">
        <v>2140</v>
      </c>
    </row>
    <row r="2" spans="1:57">
      <c r="A2" s="1363" t="s">
        <v>2141</v>
      </c>
      <c r="B2" s="1366" t="s">
        <v>361</v>
      </c>
      <c r="C2" s="1369" t="s">
        <v>2290</v>
      </c>
      <c r="D2" s="1370"/>
      <c r="E2" s="1370"/>
      <c r="F2" s="1341"/>
      <c r="G2" s="1351" t="s">
        <v>2291</v>
      </c>
      <c r="H2" s="1344"/>
      <c r="I2" s="1371"/>
      <c r="J2" s="1351" t="s">
        <v>2292</v>
      </c>
      <c r="K2" s="1371"/>
      <c r="L2" s="1373" t="s">
        <v>2293</v>
      </c>
      <c r="M2" s="1374"/>
      <c r="N2" s="1374"/>
      <c r="O2" s="1374"/>
      <c r="P2" s="1374"/>
      <c r="Q2" s="1374"/>
      <c r="R2" s="1374"/>
      <c r="S2" s="1374"/>
      <c r="T2" s="1374"/>
      <c r="U2" s="1374"/>
      <c r="V2" s="1374"/>
      <c r="W2" s="1374"/>
      <c r="X2" s="1374"/>
      <c r="Y2" s="1374"/>
      <c r="Z2" s="1374"/>
      <c r="AA2" s="1374"/>
      <c r="AB2" s="1374"/>
      <c r="AC2" s="1374"/>
      <c r="AD2" s="1375"/>
      <c r="AE2" s="1338" t="s">
        <v>2142</v>
      </c>
      <c r="AF2" s="130"/>
      <c r="AG2" s="1354" t="s">
        <v>2143</v>
      </c>
      <c r="AH2" s="1357" t="s">
        <v>35</v>
      </c>
      <c r="AI2" s="1360" t="s">
        <v>2289</v>
      </c>
      <c r="AJ2" s="631"/>
      <c r="AK2" s="624"/>
      <c r="AM2" s="133" t="s">
        <v>2144</v>
      </c>
      <c r="AO2" s="7" t="s">
        <v>216</v>
      </c>
      <c r="AQ2" s="1351" t="s">
        <v>2290</v>
      </c>
      <c r="AR2" s="1344" t="s">
        <v>2291</v>
      </c>
      <c r="AS2" s="1344" t="s">
        <v>2292</v>
      </c>
      <c r="AT2" s="1344" t="s">
        <v>2145</v>
      </c>
      <c r="AU2" s="1344" t="s">
        <v>2146</v>
      </c>
      <c r="AV2" s="1344"/>
      <c r="AW2" s="1344"/>
      <c r="AX2" s="1344"/>
      <c r="AY2" s="1344"/>
      <c r="AZ2" s="1341"/>
      <c r="BB2" s="1347" t="s">
        <v>2143</v>
      </c>
      <c r="BC2" s="1341" t="s">
        <v>2147</v>
      </c>
      <c r="BE2" s="1338" t="s">
        <v>2148</v>
      </c>
    </row>
    <row r="3" spans="1:57" ht="27.6" customHeight="1" thickBot="1">
      <c r="A3" s="1364"/>
      <c r="B3" s="1367"/>
      <c r="C3" s="1352" t="s">
        <v>2149</v>
      </c>
      <c r="D3" s="1345"/>
      <c r="E3" s="1345"/>
      <c r="F3" s="1372"/>
      <c r="G3" s="1352" t="s">
        <v>2295</v>
      </c>
      <c r="H3" s="1345"/>
      <c r="I3" s="1372"/>
      <c r="J3" s="1352"/>
      <c r="K3" s="1372"/>
      <c r="L3" s="1376" t="s">
        <v>2150</v>
      </c>
      <c r="M3" s="1377"/>
      <c r="N3" s="1377"/>
      <c r="O3" s="1377"/>
      <c r="P3" s="1377"/>
      <c r="Q3" s="1377"/>
      <c r="R3" s="1377"/>
      <c r="S3" s="1377"/>
      <c r="T3" s="1377"/>
      <c r="U3" s="1377"/>
      <c r="V3" s="1377"/>
      <c r="W3" s="1377"/>
      <c r="X3" s="1377"/>
      <c r="Y3" s="1377"/>
      <c r="Z3" s="1377"/>
      <c r="AA3" s="1377"/>
      <c r="AB3" s="1377"/>
      <c r="AC3" s="1377"/>
      <c r="AD3" s="1378"/>
      <c r="AE3" s="1339"/>
      <c r="AF3" s="130"/>
      <c r="AG3" s="1355"/>
      <c r="AH3" s="1358"/>
      <c r="AI3" s="1361"/>
      <c r="AJ3" s="631"/>
      <c r="AK3" s="624"/>
      <c r="AM3" s="134"/>
      <c r="AO3" s="5" t="s">
        <v>222</v>
      </c>
      <c r="AQ3" s="1352"/>
      <c r="AR3" s="1345"/>
      <c r="AS3" s="1345"/>
      <c r="AT3" s="1345"/>
      <c r="AU3" s="1345"/>
      <c r="AV3" s="1345"/>
      <c r="AW3" s="1345"/>
      <c r="AX3" s="1345"/>
      <c r="AY3" s="1345"/>
      <c r="AZ3" s="1342"/>
      <c r="BB3" s="1348"/>
      <c r="BC3" s="1342"/>
      <c r="BE3" s="1339"/>
    </row>
    <row r="4" spans="1:57" ht="24.6" thickBot="1">
      <c r="A4" s="1365"/>
      <c r="B4" s="1368"/>
      <c r="C4" s="150" t="s">
        <v>2151</v>
      </c>
      <c r="D4" s="151" t="s">
        <v>2152</v>
      </c>
      <c r="E4" s="151" t="s">
        <v>2153</v>
      </c>
      <c r="F4" s="160" t="s">
        <v>2154</v>
      </c>
      <c r="G4" s="150" t="s">
        <v>2155</v>
      </c>
      <c r="H4" s="151" t="s">
        <v>2156</v>
      </c>
      <c r="I4" s="160" t="s">
        <v>2157</v>
      </c>
      <c r="J4" s="150" t="s">
        <v>2158</v>
      </c>
      <c r="K4" s="160" t="s">
        <v>2159</v>
      </c>
      <c r="L4" s="161" t="s">
        <v>216</v>
      </c>
      <c r="M4" s="153" t="s">
        <v>222</v>
      </c>
      <c r="N4" s="153" t="s">
        <v>223</v>
      </c>
      <c r="O4" s="153" t="s">
        <v>224</v>
      </c>
      <c r="P4" s="153" t="s">
        <v>225</v>
      </c>
      <c r="Q4" s="153" t="s">
        <v>226</v>
      </c>
      <c r="R4" s="153" t="s">
        <v>227</v>
      </c>
      <c r="S4" s="153" t="s">
        <v>228</v>
      </c>
      <c r="T4" s="153" t="s">
        <v>229</v>
      </c>
      <c r="U4" s="153" t="s">
        <v>230</v>
      </c>
      <c r="V4" s="153" t="s">
        <v>231</v>
      </c>
      <c r="W4" s="153" t="s">
        <v>232</v>
      </c>
      <c r="X4" s="153" t="s">
        <v>233</v>
      </c>
      <c r="Y4" s="153" t="s">
        <v>234</v>
      </c>
      <c r="Z4" s="153" t="s">
        <v>235</v>
      </c>
      <c r="AA4" s="153" t="s">
        <v>236</v>
      </c>
      <c r="AB4" s="153" t="s">
        <v>237</v>
      </c>
      <c r="AC4" s="171" t="s">
        <v>238</v>
      </c>
      <c r="AD4" s="162" t="s">
        <v>239</v>
      </c>
      <c r="AE4" s="1340"/>
      <c r="AF4" s="130"/>
      <c r="AG4" s="1356"/>
      <c r="AH4" s="1359"/>
      <c r="AI4" s="1362"/>
      <c r="AJ4" s="631"/>
      <c r="AK4" s="624"/>
      <c r="AO4" s="5" t="s">
        <v>223</v>
      </c>
      <c r="AQ4" s="1353"/>
      <c r="AR4" s="1346"/>
      <c r="AS4" s="1346"/>
      <c r="AT4" s="1346"/>
      <c r="AU4" s="1346"/>
      <c r="AV4" s="1346"/>
      <c r="AW4" s="1346"/>
      <c r="AX4" s="1346"/>
      <c r="AY4" s="1346"/>
      <c r="AZ4" s="135" t="s">
        <v>2160</v>
      </c>
      <c r="BB4" s="1349"/>
      <c r="BC4" s="1343"/>
      <c r="BE4" s="1340"/>
    </row>
    <row r="5" spans="1:57">
      <c r="A5" s="125" t="s">
        <v>2222</v>
      </c>
      <c r="B5" s="156" t="s">
        <v>2223</v>
      </c>
      <c r="C5" s="58">
        <v>0.27400000000000002</v>
      </c>
      <c r="D5" s="59">
        <v>0.2</v>
      </c>
      <c r="E5" s="59">
        <v>0.111</v>
      </c>
      <c r="F5" s="60">
        <v>0</v>
      </c>
      <c r="G5" s="58">
        <v>7.0000000000000007E-2</v>
      </c>
      <c r="H5" s="59">
        <v>5.5E-2</v>
      </c>
      <c r="I5" s="60">
        <v>0</v>
      </c>
      <c r="J5" s="58">
        <v>4.4999999999999998E-2</v>
      </c>
      <c r="K5" s="60">
        <v>0</v>
      </c>
      <c r="L5" s="66">
        <v>0.41700000000000004</v>
      </c>
      <c r="M5" s="67">
        <v>0.40200000000000002</v>
      </c>
      <c r="N5" s="67">
        <v>0.34700000000000003</v>
      </c>
      <c r="O5" s="67">
        <v>0.27300000000000002</v>
      </c>
      <c r="P5" s="67">
        <v>0.37200000000000005</v>
      </c>
      <c r="Q5" s="67">
        <v>0.34300000000000003</v>
      </c>
      <c r="R5" s="67">
        <v>0.35700000000000004</v>
      </c>
      <c r="S5" s="67">
        <v>0.32800000000000001</v>
      </c>
      <c r="T5" s="67">
        <v>0.29800000000000004</v>
      </c>
      <c r="U5" s="67">
        <v>0.28300000000000003</v>
      </c>
      <c r="V5" s="67">
        <v>0.254</v>
      </c>
      <c r="W5" s="67">
        <v>0.30200000000000005</v>
      </c>
      <c r="X5" s="67">
        <v>0.23900000000000002</v>
      </c>
      <c r="Y5" s="67">
        <v>0.20899999999999999</v>
      </c>
      <c r="Z5" s="67">
        <v>0.22800000000000001</v>
      </c>
      <c r="AA5" s="67">
        <v>0.19400000000000001</v>
      </c>
      <c r="AB5" s="67">
        <v>0.184</v>
      </c>
      <c r="AC5" s="172">
        <v>0.13900000000000001</v>
      </c>
      <c r="AD5" s="174">
        <v>0</v>
      </c>
      <c r="AE5" s="159">
        <v>2.8000000000000001E-2</v>
      </c>
      <c r="AF5" s="130"/>
      <c r="AG5" s="99" t="s">
        <v>2222</v>
      </c>
      <c r="AH5" s="635" t="s">
        <v>2223</v>
      </c>
      <c r="AI5" s="628" t="s">
        <v>2285</v>
      </c>
      <c r="AJ5" s="632"/>
      <c r="AK5" s="622"/>
      <c r="AM5" s="133" t="s">
        <v>2144</v>
      </c>
      <c r="AO5" s="5" t="s">
        <v>224</v>
      </c>
      <c r="AQ5" s="136" t="s">
        <v>2151</v>
      </c>
      <c r="AR5" s="137" t="s">
        <v>2155</v>
      </c>
      <c r="AS5" s="138" t="s">
        <v>2159</v>
      </c>
      <c r="AT5" s="138" t="str">
        <f>AQ5&amp;AR5&amp;AS5</f>
        <v>旧処遇改善加算Ⅰ特定加算Ⅰベア加算なし</v>
      </c>
      <c r="AU5" s="138" t="s">
        <v>2161</v>
      </c>
      <c r="AV5" s="139" t="s">
        <v>216</v>
      </c>
      <c r="AW5" s="139" t="s">
        <v>222</v>
      </c>
      <c r="AX5" s="139" t="s">
        <v>223</v>
      </c>
      <c r="AY5" s="139" t="s">
        <v>224</v>
      </c>
      <c r="AZ5" s="140" t="s">
        <v>225</v>
      </c>
      <c r="BB5" s="104" t="s">
        <v>2222</v>
      </c>
      <c r="BC5" s="141" t="s">
        <v>2294</v>
      </c>
      <c r="BE5" s="177" t="s">
        <v>225</v>
      </c>
    </row>
    <row r="6" spans="1:57" ht="12.6" thickBot="1">
      <c r="A6" s="126" t="s">
        <v>2224</v>
      </c>
      <c r="B6" s="157" t="s">
        <v>2225</v>
      </c>
      <c r="C6" s="61">
        <v>0.2</v>
      </c>
      <c r="D6" s="62">
        <v>0.14599999999999999</v>
      </c>
      <c r="E6" s="62">
        <v>8.1000000000000003E-2</v>
      </c>
      <c r="F6" s="63">
        <v>0</v>
      </c>
      <c r="G6" s="61">
        <v>7.0000000000000007E-2</v>
      </c>
      <c r="H6" s="62">
        <v>5.5E-2</v>
      </c>
      <c r="I6" s="63">
        <v>0</v>
      </c>
      <c r="J6" s="61">
        <v>4.4999999999999998E-2</v>
      </c>
      <c r="K6" s="63">
        <v>0</v>
      </c>
      <c r="L6" s="64">
        <v>0.34300000000000003</v>
      </c>
      <c r="M6" s="65">
        <v>0.32800000000000001</v>
      </c>
      <c r="N6" s="65">
        <v>0.27300000000000002</v>
      </c>
      <c r="O6" s="65">
        <v>0.219</v>
      </c>
      <c r="P6" s="65">
        <v>0.29800000000000004</v>
      </c>
      <c r="Q6" s="65">
        <v>0.28900000000000003</v>
      </c>
      <c r="R6" s="65">
        <v>0.28300000000000003</v>
      </c>
      <c r="S6" s="65">
        <v>0.27400000000000002</v>
      </c>
      <c r="T6" s="65">
        <v>0.24399999999999999</v>
      </c>
      <c r="U6" s="65">
        <v>0.22899999999999998</v>
      </c>
      <c r="V6" s="65">
        <v>0.224</v>
      </c>
      <c r="W6" s="65">
        <v>0.22800000000000001</v>
      </c>
      <c r="X6" s="65">
        <v>0.20899999999999999</v>
      </c>
      <c r="Y6" s="65">
        <v>0.17900000000000002</v>
      </c>
      <c r="Z6" s="65">
        <v>0.17399999999999999</v>
      </c>
      <c r="AA6" s="65">
        <v>0.16400000000000001</v>
      </c>
      <c r="AB6" s="65">
        <v>0.154</v>
      </c>
      <c r="AC6" s="173">
        <v>0.109</v>
      </c>
      <c r="AD6" s="68">
        <v>0</v>
      </c>
      <c r="AE6" s="158">
        <v>2.8000000000000001E-2</v>
      </c>
      <c r="AF6" s="130"/>
      <c r="AG6" s="100" t="s">
        <v>2224</v>
      </c>
      <c r="AH6" s="128" t="s">
        <v>2225</v>
      </c>
      <c r="AI6" s="629" t="s">
        <v>2286</v>
      </c>
      <c r="AJ6" s="632"/>
      <c r="AK6" s="622"/>
      <c r="AM6" s="142" t="s">
        <v>221</v>
      </c>
      <c r="AO6" s="6"/>
      <c r="AQ6" s="143" t="s">
        <v>2152</v>
      </c>
      <c r="AR6" s="144" t="s">
        <v>2155</v>
      </c>
      <c r="AS6" s="145" t="s">
        <v>2158</v>
      </c>
      <c r="AT6" s="145" t="str">
        <f t="shared" ref="AT6:AT23" si="0">AQ6&amp;AR6&amp;AS6</f>
        <v>旧処遇改善加算Ⅱ特定加算Ⅰベア加算あり</v>
      </c>
      <c r="AU6" s="145" t="s">
        <v>2161</v>
      </c>
      <c r="AV6" s="146" t="s">
        <v>216</v>
      </c>
      <c r="AW6" s="146" t="s">
        <v>222</v>
      </c>
      <c r="AX6" s="146" t="s">
        <v>223</v>
      </c>
      <c r="AY6" s="146" t="s">
        <v>224</v>
      </c>
      <c r="AZ6" s="147" t="s">
        <v>226</v>
      </c>
      <c r="BB6" s="103" t="s">
        <v>2224</v>
      </c>
      <c r="BC6" s="148" t="s">
        <v>2294</v>
      </c>
      <c r="BE6" s="175" t="s">
        <v>227</v>
      </c>
    </row>
    <row r="7" spans="1:57" ht="12.6" thickBot="1">
      <c r="A7" s="126" t="s">
        <v>2226</v>
      </c>
      <c r="B7" s="157" t="s">
        <v>2227</v>
      </c>
      <c r="C7" s="61">
        <v>0.27400000000000002</v>
      </c>
      <c r="D7" s="62">
        <v>0.2</v>
      </c>
      <c r="E7" s="62">
        <v>0.111</v>
      </c>
      <c r="F7" s="63">
        <v>0</v>
      </c>
      <c r="G7" s="61">
        <v>7.0000000000000007E-2</v>
      </c>
      <c r="H7" s="62">
        <v>5.5E-2</v>
      </c>
      <c r="I7" s="63">
        <v>0</v>
      </c>
      <c r="J7" s="61">
        <v>4.4999999999999998E-2</v>
      </c>
      <c r="K7" s="63">
        <v>0</v>
      </c>
      <c r="L7" s="64">
        <v>0.41700000000000004</v>
      </c>
      <c r="M7" s="65">
        <v>0.40200000000000002</v>
      </c>
      <c r="N7" s="65">
        <v>0.34700000000000003</v>
      </c>
      <c r="O7" s="65">
        <v>0.27300000000000002</v>
      </c>
      <c r="P7" s="65">
        <v>0.37200000000000005</v>
      </c>
      <c r="Q7" s="65">
        <v>0.34300000000000003</v>
      </c>
      <c r="R7" s="65">
        <v>0.35700000000000004</v>
      </c>
      <c r="S7" s="65">
        <v>0.32800000000000001</v>
      </c>
      <c r="T7" s="65">
        <v>0.29800000000000004</v>
      </c>
      <c r="U7" s="65">
        <v>0.28300000000000003</v>
      </c>
      <c r="V7" s="65">
        <v>0.254</v>
      </c>
      <c r="W7" s="65">
        <v>0.30200000000000005</v>
      </c>
      <c r="X7" s="65">
        <v>0.23900000000000002</v>
      </c>
      <c r="Y7" s="65">
        <v>0.20899999999999999</v>
      </c>
      <c r="Z7" s="65">
        <v>0.22800000000000001</v>
      </c>
      <c r="AA7" s="65">
        <v>0.19400000000000001</v>
      </c>
      <c r="AB7" s="65">
        <v>0.184</v>
      </c>
      <c r="AC7" s="173">
        <v>0.13900000000000001</v>
      </c>
      <c r="AD7" s="68">
        <v>0</v>
      </c>
      <c r="AE7" s="158">
        <v>2.8000000000000001E-2</v>
      </c>
      <c r="AF7" s="130"/>
      <c r="AG7" s="100" t="s">
        <v>2226</v>
      </c>
      <c r="AH7" s="128" t="s">
        <v>2227</v>
      </c>
      <c r="AI7" s="629" t="s">
        <v>2285</v>
      </c>
      <c r="AJ7" s="632"/>
      <c r="AK7" s="622"/>
      <c r="AM7" s="134"/>
      <c r="AQ7" s="143" t="s">
        <v>2151</v>
      </c>
      <c r="AR7" s="144" t="s">
        <v>2156</v>
      </c>
      <c r="AS7" s="145" t="s">
        <v>2159</v>
      </c>
      <c r="AT7" s="145" t="str">
        <f t="shared" si="0"/>
        <v>旧処遇改善加算Ⅰ特定加算Ⅱベア加算なし</v>
      </c>
      <c r="AU7" s="145" t="s">
        <v>2161</v>
      </c>
      <c r="AV7" s="146" t="s">
        <v>216</v>
      </c>
      <c r="AW7" s="146" t="s">
        <v>222</v>
      </c>
      <c r="AX7" s="146" t="s">
        <v>223</v>
      </c>
      <c r="AY7" s="146" t="s">
        <v>224</v>
      </c>
      <c r="AZ7" s="147" t="s">
        <v>227</v>
      </c>
      <c r="BB7" s="103" t="s">
        <v>2226</v>
      </c>
      <c r="BC7" s="148" t="s">
        <v>2294</v>
      </c>
      <c r="BE7" s="175" t="s">
        <v>229</v>
      </c>
    </row>
    <row r="8" spans="1:57">
      <c r="A8" s="127" t="s">
        <v>2228</v>
      </c>
      <c r="B8" s="157" t="s">
        <v>2229</v>
      </c>
      <c r="C8" s="61">
        <v>0.23899999999999999</v>
      </c>
      <c r="D8" s="62">
        <v>0.17499999999999999</v>
      </c>
      <c r="E8" s="62">
        <v>9.7000000000000003E-2</v>
      </c>
      <c r="F8" s="63">
        <v>0</v>
      </c>
      <c r="G8" s="61">
        <v>7.0000000000000007E-2</v>
      </c>
      <c r="H8" s="62">
        <v>5.5E-2</v>
      </c>
      <c r="I8" s="63">
        <v>0</v>
      </c>
      <c r="J8" s="61">
        <v>4.4999999999999998E-2</v>
      </c>
      <c r="K8" s="63">
        <v>0</v>
      </c>
      <c r="L8" s="64">
        <v>0.38200000000000001</v>
      </c>
      <c r="M8" s="65">
        <v>0.36699999999999999</v>
      </c>
      <c r="N8" s="65">
        <v>0.312</v>
      </c>
      <c r="O8" s="65">
        <v>0.24799999999999997</v>
      </c>
      <c r="P8" s="65">
        <v>0.33700000000000002</v>
      </c>
      <c r="Q8" s="65">
        <v>0.318</v>
      </c>
      <c r="R8" s="65">
        <v>0.32200000000000001</v>
      </c>
      <c r="S8" s="65">
        <v>0.30299999999999999</v>
      </c>
      <c r="T8" s="65">
        <v>0.27300000000000002</v>
      </c>
      <c r="U8" s="65">
        <v>0.25800000000000001</v>
      </c>
      <c r="V8" s="65">
        <v>0.24000000000000002</v>
      </c>
      <c r="W8" s="65">
        <v>0.26700000000000002</v>
      </c>
      <c r="X8" s="65">
        <v>0.22500000000000001</v>
      </c>
      <c r="Y8" s="65">
        <v>0.19500000000000001</v>
      </c>
      <c r="Z8" s="65">
        <v>0.20299999999999999</v>
      </c>
      <c r="AA8" s="65">
        <v>0.18</v>
      </c>
      <c r="AB8" s="65">
        <v>0.17</v>
      </c>
      <c r="AC8" s="173">
        <v>0.125</v>
      </c>
      <c r="AD8" s="68">
        <v>0</v>
      </c>
      <c r="AE8" s="158">
        <v>2.8000000000000001E-2</v>
      </c>
      <c r="AF8" s="130"/>
      <c r="AG8" s="100" t="s">
        <v>2228</v>
      </c>
      <c r="AH8" s="128" t="s">
        <v>2229</v>
      </c>
      <c r="AI8" s="629" t="s">
        <v>2286</v>
      </c>
      <c r="AJ8" s="632"/>
      <c r="AK8" s="622"/>
      <c r="AQ8" s="143" t="s">
        <v>2152</v>
      </c>
      <c r="AR8" s="144" t="s">
        <v>2156</v>
      </c>
      <c r="AS8" s="145" t="s">
        <v>2158</v>
      </c>
      <c r="AT8" s="145" t="str">
        <f t="shared" si="0"/>
        <v>旧処遇改善加算Ⅱ特定加算Ⅱベア加算あり</v>
      </c>
      <c r="AU8" s="145" t="s">
        <v>2161</v>
      </c>
      <c r="AV8" s="146" t="s">
        <v>216</v>
      </c>
      <c r="AW8" s="146" t="s">
        <v>222</v>
      </c>
      <c r="AX8" s="146" t="s">
        <v>223</v>
      </c>
      <c r="AY8" s="146" t="s">
        <v>224</v>
      </c>
      <c r="AZ8" s="147" t="s">
        <v>228</v>
      </c>
      <c r="BB8" s="103" t="s">
        <v>2228</v>
      </c>
      <c r="BC8" s="148" t="s">
        <v>2294</v>
      </c>
      <c r="BE8" s="175" t="s">
        <v>230</v>
      </c>
    </row>
    <row r="9" spans="1:57">
      <c r="A9" s="126" t="s">
        <v>2230</v>
      </c>
      <c r="B9" s="157" t="s">
        <v>2231</v>
      </c>
      <c r="C9" s="61">
        <v>8.8999999999999996E-2</v>
      </c>
      <c r="D9" s="62">
        <v>6.5000000000000002E-2</v>
      </c>
      <c r="E9" s="62">
        <v>3.5999999999999997E-2</v>
      </c>
      <c r="F9" s="63">
        <v>0</v>
      </c>
      <c r="G9" s="61">
        <v>6.0999999999999999E-2</v>
      </c>
      <c r="H9" s="626" t="s">
        <v>2284</v>
      </c>
      <c r="I9" s="63">
        <v>0</v>
      </c>
      <c r="J9" s="61">
        <v>4.4999999999999998E-2</v>
      </c>
      <c r="K9" s="63">
        <v>0</v>
      </c>
      <c r="L9" s="64">
        <v>0.223</v>
      </c>
      <c r="M9" s="633" t="s">
        <v>2284</v>
      </c>
      <c r="N9" s="65">
        <v>0.16200000000000001</v>
      </c>
      <c r="O9" s="65">
        <v>0.13800000000000001</v>
      </c>
      <c r="P9" s="65">
        <v>0.17799999999999999</v>
      </c>
      <c r="Q9" s="65">
        <v>0.19899999999999998</v>
      </c>
      <c r="R9" s="633" t="s">
        <v>2284</v>
      </c>
      <c r="S9" s="633" t="s">
        <v>2284</v>
      </c>
      <c r="T9" s="65">
        <v>0.154</v>
      </c>
      <c r="U9" s="633" t="s">
        <v>2284</v>
      </c>
      <c r="V9" s="65">
        <v>0.17</v>
      </c>
      <c r="W9" s="65">
        <v>0.11699999999999999</v>
      </c>
      <c r="X9" s="633" t="s">
        <v>2284</v>
      </c>
      <c r="Y9" s="65">
        <v>0.125</v>
      </c>
      <c r="Z9" s="65">
        <v>9.2999999999999999E-2</v>
      </c>
      <c r="AA9" s="633" t="s">
        <v>2284</v>
      </c>
      <c r="AB9" s="65">
        <v>0.10899999999999999</v>
      </c>
      <c r="AC9" s="173">
        <v>6.4000000000000001E-2</v>
      </c>
      <c r="AD9" s="68">
        <v>0</v>
      </c>
      <c r="AE9" s="158">
        <v>2.8000000000000001E-2</v>
      </c>
      <c r="AF9" s="130"/>
      <c r="AG9" s="100" t="s">
        <v>2230</v>
      </c>
      <c r="AH9" s="128" t="s">
        <v>2231</v>
      </c>
      <c r="AI9" s="629" t="s">
        <v>2287</v>
      </c>
      <c r="AJ9" s="632"/>
      <c r="AK9" s="622"/>
      <c r="AQ9" s="143" t="s">
        <v>2152</v>
      </c>
      <c r="AR9" s="144" t="s">
        <v>2155</v>
      </c>
      <c r="AS9" s="145" t="s">
        <v>2159</v>
      </c>
      <c r="AT9" s="145" t="str">
        <f t="shared" si="0"/>
        <v>旧処遇改善加算Ⅱ特定加算Ⅰベア加算なし</v>
      </c>
      <c r="AU9" s="145" t="s">
        <v>2161</v>
      </c>
      <c r="AV9" s="146" t="s">
        <v>216</v>
      </c>
      <c r="AW9" s="146" t="s">
        <v>222</v>
      </c>
      <c r="AX9" s="146" t="s">
        <v>223</v>
      </c>
      <c r="AY9" s="146" t="s">
        <v>224</v>
      </c>
      <c r="AZ9" s="147" t="s">
        <v>229</v>
      </c>
      <c r="BB9" s="103" t="s">
        <v>2230</v>
      </c>
      <c r="BC9" s="148" t="s">
        <v>2294</v>
      </c>
      <c r="BE9" s="175" t="s">
        <v>232</v>
      </c>
    </row>
    <row r="10" spans="1:57">
      <c r="A10" s="126" t="s">
        <v>2232</v>
      </c>
      <c r="B10" s="157" t="s">
        <v>2233</v>
      </c>
      <c r="C10" s="61">
        <v>4.3999999999999997E-2</v>
      </c>
      <c r="D10" s="62">
        <v>3.2000000000000001E-2</v>
      </c>
      <c r="E10" s="62">
        <v>1.7999999999999999E-2</v>
      </c>
      <c r="F10" s="63">
        <v>0</v>
      </c>
      <c r="G10" s="61">
        <v>1.4E-2</v>
      </c>
      <c r="H10" s="62">
        <v>1.2999999999999999E-2</v>
      </c>
      <c r="I10" s="63">
        <v>0</v>
      </c>
      <c r="J10" s="61">
        <v>1.0999999999999999E-2</v>
      </c>
      <c r="K10" s="63">
        <v>0</v>
      </c>
      <c r="L10" s="64">
        <v>8.0999999999999989E-2</v>
      </c>
      <c r="M10" s="65">
        <v>7.9999999999999988E-2</v>
      </c>
      <c r="N10" s="65">
        <v>6.699999999999999E-2</v>
      </c>
      <c r="O10" s="65">
        <v>5.4999999999999993E-2</v>
      </c>
      <c r="P10" s="65">
        <v>6.9999999999999993E-2</v>
      </c>
      <c r="Q10" s="65">
        <v>6.8999999999999992E-2</v>
      </c>
      <c r="R10" s="65">
        <v>6.8999999999999992E-2</v>
      </c>
      <c r="S10" s="65">
        <v>6.7999999999999991E-2</v>
      </c>
      <c r="T10" s="65">
        <v>5.7999999999999996E-2</v>
      </c>
      <c r="U10" s="65">
        <v>5.6999999999999995E-2</v>
      </c>
      <c r="V10" s="65">
        <v>5.4999999999999993E-2</v>
      </c>
      <c r="W10" s="65">
        <v>5.5999999999999994E-2</v>
      </c>
      <c r="X10" s="65">
        <v>5.3999999999999992E-2</v>
      </c>
      <c r="Y10" s="65">
        <v>4.3999999999999997E-2</v>
      </c>
      <c r="Z10" s="65">
        <v>4.3999999999999997E-2</v>
      </c>
      <c r="AA10" s="65">
        <v>4.2999999999999997E-2</v>
      </c>
      <c r="AB10" s="65">
        <v>4.0999999999999995E-2</v>
      </c>
      <c r="AC10" s="173">
        <v>0.03</v>
      </c>
      <c r="AD10" s="68">
        <v>0</v>
      </c>
      <c r="AE10" s="158">
        <v>1.2E-2</v>
      </c>
      <c r="AF10" s="130"/>
      <c r="AG10" s="100" t="s">
        <v>2232</v>
      </c>
      <c r="AH10" s="128" t="s">
        <v>2233</v>
      </c>
      <c r="AI10" s="629" t="s">
        <v>2288</v>
      </c>
      <c r="AJ10" s="632"/>
      <c r="AK10" s="622"/>
      <c r="AQ10" s="143" t="s">
        <v>2152</v>
      </c>
      <c r="AR10" s="144" t="s">
        <v>2156</v>
      </c>
      <c r="AS10" s="145" t="s">
        <v>2159</v>
      </c>
      <c r="AT10" s="145" t="str">
        <f t="shared" si="0"/>
        <v>旧処遇改善加算Ⅱ特定加算Ⅱベア加算なし</v>
      </c>
      <c r="AU10" s="145" t="s">
        <v>2161</v>
      </c>
      <c r="AV10" s="146" t="s">
        <v>216</v>
      </c>
      <c r="AW10" s="146" t="s">
        <v>222</v>
      </c>
      <c r="AX10" s="146" t="s">
        <v>223</v>
      </c>
      <c r="AY10" s="146" t="s">
        <v>224</v>
      </c>
      <c r="AZ10" s="147" t="s">
        <v>230</v>
      </c>
      <c r="BB10" s="103" t="s">
        <v>2232</v>
      </c>
      <c r="BC10" s="148" t="s">
        <v>2294</v>
      </c>
      <c r="BE10" s="175" t="s">
        <v>234</v>
      </c>
    </row>
    <row r="11" spans="1:57" ht="12" customHeight="1">
      <c r="A11" s="126" t="s">
        <v>2234</v>
      </c>
      <c r="B11" s="157" t="s">
        <v>2235</v>
      </c>
      <c r="C11" s="61">
        <v>8.5999999999999993E-2</v>
      </c>
      <c r="D11" s="62">
        <v>6.3E-2</v>
      </c>
      <c r="E11" s="62">
        <v>3.5000000000000003E-2</v>
      </c>
      <c r="F11" s="63">
        <v>0</v>
      </c>
      <c r="G11" s="61">
        <v>2.1000000000000001E-2</v>
      </c>
      <c r="H11" s="626" t="s">
        <v>2284</v>
      </c>
      <c r="I11" s="63">
        <v>0</v>
      </c>
      <c r="J11" s="61">
        <v>2.8000000000000001E-2</v>
      </c>
      <c r="K11" s="63">
        <v>0</v>
      </c>
      <c r="L11" s="64">
        <v>0.159</v>
      </c>
      <c r="M11" s="633" t="s">
        <v>2284</v>
      </c>
      <c r="N11" s="65">
        <v>0.13799999999999998</v>
      </c>
      <c r="O11" s="65">
        <v>0.11499999999999999</v>
      </c>
      <c r="P11" s="65">
        <v>0.13100000000000001</v>
      </c>
      <c r="Q11" s="65">
        <v>0.13600000000000001</v>
      </c>
      <c r="R11" s="633" t="s">
        <v>2284</v>
      </c>
      <c r="S11" s="633" t="s">
        <v>2284</v>
      </c>
      <c r="T11" s="65">
        <v>0.10800000000000001</v>
      </c>
      <c r="U11" s="633" t="s">
        <v>2284</v>
      </c>
      <c r="V11" s="65">
        <v>0.10800000000000001</v>
      </c>
      <c r="W11" s="65">
        <v>0.10999999999999999</v>
      </c>
      <c r="X11" s="633" t="s">
        <v>2284</v>
      </c>
      <c r="Y11" s="65">
        <v>8.0000000000000016E-2</v>
      </c>
      <c r="Z11" s="65">
        <v>8.6999999999999994E-2</v>
      </c>
      <c r="AA11" s="633" t="s">
        <v>2284</v>
      </c>
      <c r="AB11" s="65">
        <v>8.6999999999999994E-2</v>
      </c>
      <c r="AC11" s="173">
        <v>5.9000000000000004E-2</v>
      </c>
      <c r="AD11" s="68">
        <v>0</v>
      </c>
      <c r="AE11" s="158">
        <v>2.4E-2</v>
      </c>
      <c r="AF11" s="130"/>
      <c r="AG11" s="100" t="s">
        <v>2234</v>
      </c>
      <c r="AH11" s="128" t="s">
        <v>2235</v>
      </c>
      <c r="AI11" s="629" t="s">
        <v>2287</v>
      </c>
      <c r="AJ11" s="632"/>
      <c r="AK11" s="620"/>
      <c r="AQ11" s="143" t="s">
        <v>2153</v>
      </c>
      <c r="AR11" s="144" t="s">
        <v>2155</v>
      </c>
      <c r="AS11" s="145" t="s">
        <v>2158</v>
      </c>
      <c r="AT11" s="145" t="str">
        <f t="shared" si="0"/>
        <v>旧処遇改善加算Ⅲ特定加算Ⅰベア加算あり</v>
      </c>
      <c r="AU11" s="145" t="s">
        <v>2161</v>
      </c>
      <c r="AV11" s="146" t="s">
        <v>216</v>
      </c>
      <c r="AW11" s="146" t="s">
        <v>222</v>
      </c>
      <c r="AX11" s="146" t="s">
        <v>223</v>
      </c>
      <c r="AY11" s="146" t="s">
        <v>224</v>
      </c>
      <c r="AZ11" s="147" t="s">
        <v>231</v>
      </c>
      <c r="BB11" s="103" t="s">
        <v>2234</v>
      </c>
      <c r="BC11" s="148" t="s">
        <v>2294</v>
      </c>
      <c r="BE11" s="175" t="s">
        <v>235</v>
      </c>
    </row>
    <row r="12" spans="1:57">
      <c r="A12" s="126" t="s">
        <v>2236</v>
      </c>
      <c r="B12" s="157" t="s">
        <v>2237</v>
      </c>
      <c r="C12" s="61">
        <v>8.5999999999999993E-2</v>
      </c>
      <c r="D12" s="62">
        <v>6.3E-2</v>
      </c>
      <c r="E12" s="62">
        <v>3.5000000000000003E-2</v>
      </c>
      <c r="F12" s="63">
        <v>0</v>
      </c>
      <c r="G12" s="61">
        <v>2.1000000000000001E-2</v>
      </c>
      <c r="H12" s="626" t="s">
        <v>2284</v>
      </c>
      <c r="I12" s="63">
        <v>0</v>
      </c>
      <c r="J12" s="61">
        <v>2.8000000000000001E-2</v>
      </c>
      <c r="K12" s="63">
        <v>0</v>
      </c>
      <c r="L12" s="64">
        <v>0.159</v>
      </c>
      <c r="M12" s="633" t="s">
        <v>2284</v>
      </c>
      <c r="N12" s="65">
        <v>0.13799999999999998</v>
      </c>
      <c r="O12" s="65">
        <v>0.11499999999999999</v>
      </c>
      <c r="P12" s="65">
        <v>0.13100000000000001</v>
      </c>
      <c r="Q12" s="65">
        <v>0.13600000000000001</v>
      </c>
      <c r="R12" s="633" t="s">
        <v>2284</v>
      </c>
      <c r="S12" s="633" t="s">
        <v>2284</v>
      </c>
      <c r="T12" s="65">
        <v>0.10800000000000001</v>
      </c>
      <c r="U12" s="633" t="s">
        <v>2284</v>
      </c>
      <c r="V12" s="65">
        <v>0.10800000000000001</v>
      </c>
      <c r="W12" s="65">
        <v>0.10999999999999999</v>
      </c>
      <c r="X12" s="633" t="s">
        <v>2284</v>
      </c>
      <c r="Y12" s="65">
        <v>8.0000000000000016E-2</v>
      </c>
      <c r="Z12" s="65">
        <v>8.6999999999999994E-2</v>
      </c>
      <c r="AA12" s="633" t="s">
        <v>2284</v>
      </c>
      <c r="AB12" s="65">
        <v>8.6999999999999994E-2</v>
      </c>
      <c r="AC12" s="173">
        <v>5.9000000000000004E-2</v>
      </c>
      <c r="AD12" s="68">
        <v>0</v>
      </c>
      <c r="AE12" s="158">
        <v>2.4E-2</v>
      </c>
      <c r="AF12" s="130"/>
      <c r="AG12" s="100" t="s">
        <v>2236</v>
      </c>
      <c r="AH12" s="128" t="s">
        <v>2237</v>
      </c>
      <c r="AI12" s="629" t="s">
        <v>2287</v>
      </c>
      <c r="AJ12" s="632"/>
      <c r="AK12" s="622"/>
      <c r="AQ12" s="143" t="s">
        <v>2151</v>
      </c>
      <c r="AR12" s="144" t="s">
        <v>2157</v>
      </c>
      <c r="AS12" s="145" t="s">
        <v>2159</v>
      </c>
      <c r="AT12" s="145" t="str">
        <f t="shared" si="0"/>
        <v>旧処遇改善加算Ⅰ特定加算なしベア加算なし</v>
      </c>
      <c r="AU12" s="145" t="s">
        <v>2161</v>
      </c>
      <c r="AV12" s="146" t="s">
        <v>216</v>
      </c>
      <c r="AW12" s="146" t="s">
        <v>222</v>
      </c>
      <c r="AX12" s="146" t="s">
        <v>223</v>
      </c>
      <c r="AY12" s="146" t="s">
        <v>224</v>
      </c>
      <c r="AZ12" s="147" t="s">
        <v>232</v>
      </c>
      <c r="BB12" s="103" t="s">
        <v>2236</v>
      </c>
      <c r="BC12" s="148" t="s">
        <v>2294</v>
      </c>
      <c r="BE12" s="175" t="s">
        <v>236</v>
      </c>
    </row>
    <row r="13" spans="1:57" ht="12.6" thickBot="1">
      <c r="A13" s="126" t="s">
        <v>2238</v>
      </c>
      <c r="B13" s="157" t="s">
        <v>2239</v>
      </c>
      <c r="C13" s="61">
        <v>6.4000000000000001E-2</v>
      </c>
      <c r="D13" s="62">
        <v>4.7E-2</v>
      </c>
      <c r="E13" s="62">
        <v>2.5999999999999999E-2</v>
      </c>
      <c r="F13" s="63">
        <v>0</v>
      </c>
      <c r="G13" s="61">
        <v>2.1000000000000001E-2</v>
      </c>
      <c r="H13" s="62">
        <v>1.9E-2</v>
      </c>
      <c r="I13" s="63">
        <v>0</v>
      </c>
      <c r="J13" s="61">
        <v>2.8000000000000001E-2</v>
      </c>
      <c r="K13" s="63">
        <v>0</v>
      </c>
      <c r="L13" s="64">
        <v>0.13700000000000001</v>
      </c>
      <c r="M13" s="65">
        <v>0.13500000000000001</v>
      </c>
      <c r="N13" s="65">
        <v>0.11599999999999999</v>
      </c>
      <c r="O13" s="65">
        <v>9.9000000000000005E-2</v>
      </c>
      <c r="P13" s="65">
        <v>0.10900000000000001</v>
      </c>
      <c r="Q13" s="65">
        <v>0.12</v>
      </c>
      <c r="R13" s="65">
        <v>0.10700000000000001</v>
      </c>
      <c r="S13" s="65">
        <v>0.11799999999999999</v>
      </c>
      <c r="T13" s="65">
        <v>9.1999999999999998E-2</v>
      </c>
      <c r="U13" s="65">
        <v>0.09</v>
      </c>
      <c r="V13" s="65">
        <v>9.9000000000000005E-2</v>
      </c>
      <c r="W13" s="65">
        <v>8.7999999999999995E-2</v>
      </c>
      <c r="X13" s="65">
        <v>9.7000000000000003E-2</v>
      </c>
      <c r="Y13" s="65">
        <v>7.1000000000000008E-2</v>
      </c>
      <c r="Z13" s="65">
        <v>7.1000000000000008E-2</v>
      </c>
      <c r="AA13" s="65">
        <v>6.9000000000000006E-2</v>
      </c>
      <c r="AB13" s="65">
        <v>7.8E-2</v>
      </c>
      <c r="AC13" s="173">
        <v>0.05</v>
      </c>
      <c r="AD13" s="68">
        <v>0</v>
      </c>
      <c r="AE13" s="158">
        <v>2.4E-2</v>
      </c>
      <c r="AF13" s="130"/>
      <c r="AG13" s="100" t="s">
        <v>2238</v>
      </c>
      <c r="AH13" s="128" t="s">
        <v>2239</v>
      </c>
      <c r="AI13" s="629" t="s">
        <v>2288</v>
      </c>
      <c r="AJ13" s="632"/>
      <c r="AK13" s="622"/>
      <c r="AQ13" s="143" t="s">
        <v>2153</v>
      </c>
      <c r="AR13" s="144" t="s">
        <v>2156</v>
      </c>
      <c r="AS13" s="145" t="s">
        <v>2158</v>
      </c>
      <c r="AT13" s="145" t="str">
        <f t="shared" si="0"/>
        <v>旧処遇改善加算Ⅲ特定加算Ⅱベア加算あり</v>
      </c>
      <c r="AU13" s="145" t="s">
        <v>2161</v>
      </c>
      <c r="AV13" s="146" t="s">
        <v>216</v>
      </c>
      <c r="AW13" s="146" t="s">
        <v>222</v>
      </c>
      <c r="AX13" s="146" t="s">
        <v>223</v>
      </c>
      <c r="AY13" s="146" t="s">
        <v>224</v>
      </c>
      <c r="AZ13" s="147" t="s">
        <v>233</v>
      </c>
      <c r="BB13" s="103" t="s">
        <v>2238</v>
      </c>
      <c r="BC13" s="148" t="s">
        <v>2294</v>
      </c>
      <c r="BE13" s="176" t="s">
        <v>238</v>
      </c>
    </row>
    <row r="14" spans="1:57">
      <c r="A14" s="126" t="s">
        <v>2240</v>
      </c>
      <c r="B14" s="157" t="s">
        <v>2241</v>
      </c>
      <c r="C14" s="61">
        <v>6.7000000000000004E-2</v>
      </c>
      <c r="D14" s="62">
        <v>4.9000000000000002E-2</v>
      </c>
      <c r="E14" s="62">
        <v>2.7E-2</v>
      </c>
      <c r="F14" s="63">
        <v>0</v>
      </c>
      <c r="G14" s="61">
        <v>0.04</v>
      </c>
      <c r="H14" s="62">
        <v>3.5999999999999997E-2</v>
      </c>
      <c r="I14" s="63">
        <v>0</v>
      </c>
      <c r="J14" s="61">
        <v>1.7999999999999999E-2</v>
      </c>
      <c r="K14" s="63">
        <v>0</v>
      </c>
      <c r="L14" s="64">
        <v>0.13800000000000001</v>
      </c>
      <c r="M14" s="65">
        <v>0.13400000000000001</v>
      </c>
      <c r="N14" s="65">
        <v>9.8000000000000004E-2</v>
      </c>
      <c r="O14" s="65">
        <v>0.08</v>
      </c>
      <c r="P14" s="65">
        <v>0.12000000000000001</v>
      </c>
      <c r="Q14" s="65">
        <v>0.12</v>
      </c>
      <c r="R14" s="65">
        <v>0.11600000000000001</v>
      </c>
      <c r="S14" s="65">
        <v>0.11599999999999999</v>
      </c>
      <c r="T14" s="65">
        <v>0.10199999999999999</v>
      </c>
      <c r="U14" s="65">
        <v>9.799999999999999E-2</v>
      </c>
      <c r="V14" s="65">
        <v>9.8000000000000004E-2</v>
      </c>
      <c r="W14" s="65">
        <v>0.08</v>
      </c>
      <c r="X14" s="65">
        <v>9.4E-2</v>
      </c>
      <c r="Y14" s="65">
        <v>0.08</v>
      </c>
      <c r="Z14" s="65">
        <v>6.2E-2</v>
      </c>
      <c r="AA14" s="65">
        <v>7.5999999999999998E-2</v>
      </c>
      <c r="AB14" s="65">
        <v>5.7999999999999996E-2</v>
      </c>
      <c r="AC14" s="173">
        <v>0.04</v>
      </c>
      <c r="AD14" s="68">
        <v>0</v>
      </c>
      <c r="AE14" s="158">
        <v>1.2999999999999999E-2</v>
      </c>
      <c r="AF14" s="130"/>
      <c r="AG14" s="100" t="s">
        <v>2240</v>
      </c>
      <c r="AH14" s="128" t="s">
        <v>2241</v>
      </c>
      <c r="AI14" s="629" t="s">
        <v>2288</v>
      </c>
      <c r="AJ14" s="632"/>
      <c r="AK14" s="620"/>
      <c r="AQ14" s="143" t="s">
        <v>2153</v>
      </c>
      <c r="AR14" s="144" t="s">
        <v>2155</v>
      </c>
      <c r="AS14" s="145" t="s">
        <v>2159</v>
      </c>
      <c r="AT14" s="145" t="str">
        <f t="shared" si="0"/>
        <v>旧処遇改善加算Ⅲ特定加算Ⅰベア加算なし</v>
      </c>
      <c r="AU14" s="145" t="s">
        <v>2161</v>
      </c>
      <c r="AV14" s="146" t="s">
        <v>216</v>
      </c>
      <c r="AW14" s="146" t="s">
        <v>222</v>
      </c>
      <c r="AX14" s="146" t="s">
        <v>223</v>
      </c>
      <c r="AY14" s="146" t="s">
        <v>224</v>
      </c>
      <c r="AZ14" s="147" t="s">
        <v>234</v>
      </c>
      <c r="BB14" s="103" t="s">
        <v>2240</v>
      </c>
      <c r="BC14" s="148" t="s">
        <v>2294</v>
      </c>
    </row>
    <row r="15" spans="1:57">
      <c r="A15" s="126" t="s">
        <v>2242</v>
      </c>
      <c r="B15" s="157" t="s">
        <v>2243</v>
      </c>
      <c r="C15" s="61">
        <v>6.7000000000000004E-2</v>
      </c>
      <c r="D15" s="62">
        <v>4.9000000000000002E-2</v>
      </c>
      <c r="E15" s="62">
        <v>2.7E-2</v>
      </c>
      <c r="F15" s="63">
        <v>0</v>
      </c>
      <c r="G15" s="61">
        <v>0.04</v>
      </c>
      <c r="H15" s="62">
        <v>3.5999999999999997E-2</v>
      </c>
      <c r="I15" s="63">
        <v>0</v>
      </c>
      <c r="J15" s="61">
        <v>1.7999999999999999E-2</v>
      </c>
      <c r="K15" s="63">
        <v>0</v>
      </c>
      <c r="L15" s="64">
        <v>0.13800000000000001</v>
      </c>
      <c r="M15" s="65">
        <v>0.13400000000000001</v>
      </c>
      <c r="N15" s="65">
        <v>9.8000000000000004E-2</v>
      </c>
      <c r="O15" s="65">
        <v>0.08</v>
      </c>
      <c r="P15" s="65">
        <v>0.12000000000000001</v>
      </c>
      <c r="Q15" s="65">
        <v>0.12</v>
      </c>
      <c r="R15" s="65">
        <v>0.11600000000000001</v>
      </c>
      <c r="S15" s="65">
        <v>0.11599999999999999</v>
      </c>
      <c r="T15" s="65">
        <v>0.10199999999999999</v>
      </c>
      <c r="U15" s="65">
        <v>9.799999999999999E-2</v>
      </c>
      <c r="V15" s="65">
        <v>9.8000000000000004E-2</v>
      </c>
      <c r="W15" s="65">
        <v>0.08</v>
      </c>
      <c r="X15" s="65">
        <v>9.4E-2</v>
      </c>
      <c r="Y15" s="65">
        <v>0.08</v>
      </c>
      <c r="Z15" s="65">
        <v>6.2E-2</v>
      </c>
      <c r="AA15" s="65">
        <v>7.5999999999999998E-2</v>
      </c>
      <c r="AB15" s="65">
        <v>5.7999999999999996E-2</v>
      </c>
      <c r="AC15" s="173">
        <v>0.04</v>
      </c>
      <c r="AD15" s="68">
        <v>0</v>
      </c>
      <c r="AE15" s="158">
        <v>1.2999999999999999E-2</v>
      </c>
      <c r="AF15" s="130"/>
      <c r="AG15" s="100" t="s">
        <v>2242</v>
      </c>
      <c r="AH15" s="128" t="s">
        <v>2243</v>
      </c>
      <c r="AI15" s="629" t="s">
        <v>2288</v>
      </c>
      <c r="AJ15" s="632"/>
      <c r="AK15" s="620"/>
      <c r="AQ15" s="143" t="s">
        <v>2152</v>
      </c>
      <c r="AR15" s="144" t="s">
        <v>2157</v>
      </c>
      <c r="AS15" s="145" t="s">
        <v>2159</v>
      </c>
      <c r="AT15" s="145" t="str">
        <f t="shared" si="0"/>
        <v>旧処遇改善加算Ⅱ特定加算なしベア加算なし</v>
      </c>
      <c r="AU15" s="145" t="s">
        <v>2161</v>
      </c>
      <c r="AV15" s="146" t="s">
        <v>216</v>
      </c>
      <c r="AW15" s="146" t="s">
        <v>222</v>
      </c>
      <c r="AX15" s="146" t="s">
        <v>223</v>
      </c>
      <c r="AY15" s="146" t="s">
        <v>224</v>
      </c>
      <c r="AZ15" s="147" t="s">
        <v>235</v>
      </c>
      <c r="BB15" s="103" t="s">
        <v>2242</v>
      </c>
      <c r="BC15" s="148" t="s">
        <v>2294</v>
      </c>
    </row>
    <row r="16" spans="1:57">
      <c r="A16" s="126" t="s">
        <v>2313</v>
      </c>
      <c r="B16" s="157" t="s">
        <v>2314</v>
      </c>
      <c r="C16" s="61">
        <v>6.7000000000000004E-2</v>
      </c>
      <c r="D16" s="62">
        <v>4.9000000000000002E-2</v>
      </c>
      <c r="E16" s="62">
        <v>2.7E-2</v>
      </c>
      <c r="F16" s="63">
        <v>0</v>
      </c>
      <c r="G16" s="61">
        <v>0.04</v>
      </c>
      <c r="H16" s="62">
        <v>3.5999999999999997E-2</v>
      </c>
      <c r="I16" s="63">
        <v>0</v>
      </c>
      <c r="J16" s="61">
        <v>1.7999999999999999E-2</v>
      </c>
      <c r="K16" s="63">
        <v>0</v>
      </c>
      <c r="L16" s="64">
        <v>0.13800000000000001</v>
      </c>
      <c r="M16" s="65">
        <v>0.13400000000000001</v>
      </c>
      <c r="N16" s="65">
        <v>9.8000000000000004E-2</v>
      </c>
      <c r="O16" s="65">
        <v>0.08</v>
      </c>
      <c r="P16" s="65">
        <v>0.12000000000000001</v>
      </c>
      <c r="Q16" s="65">
        <v>0.12</v>
      </c>
      <c r="R16" s="65">
        <v>0.11600000000000001</v>
      </c>
      <c r="S16" s="65">
        <v>0.11599999999999999</v>
      </c>
      <c r="T16" s="65">
        <v>0.10199999999999999</v>
      </c>
      <c r="U16" s="65">
        <v>9.799999999999999E-2</v>
      </c>
      <c r="V16" s="65">
        <v>9.8000000000000004E-2</v>
      </c>
      <c r="W16" s="65">
        <v>0.08</v>
      </c>
      <c r="X16" s="65">
        <v>9.4E-2</v>
      </c>
      <c r="Y16" s="65">
        <v>0.08</v>
      </c>
      <c r="Z16" s="65">
        <v>6.2E-2</v>
      </c>
      <c r="AA16" s="65">
        <v>7.5999999999999998E-2</v>
      </c>
      <c r="AB16" s="65">
        <v>5.7999999999999996E-2</v>
      </c>
      <c r="AC16" s="173">
        <v>0.04</v>
      </c>
      <c r="AD16" s="68">
        <v>0</v>
      </c>
      <c r="AE16" s="158">
        <v>1.2999999999999999E-2</v>
      </c>
      <c r="AF16" s="130"/>
      <c r="AG16" s="100" t="s">
        <v>2313</v>
      </c>
      <c r="AH16" s="128" t="s">
        <v>2314</v>
      </c>
      <c r="AI16" s="629" t="s">
        <v>2288</v>
      </c>
      <c r="AJ16" s="632"/>
      <c r="AK16" s="620"/>
      <c r="AQ16" s="143" t="s">
        <v>2153</v>
      </c>
      <c r="AR16" s="144" t="s">
        <v>2156</v>
      </c>
      <c r="AS16" s="145" t="s">
        <v>2159</v>
      </c>
      <c r="AT16" s="145" t="str">
        <f t="shared" si="0"/>
        <v>旧処遇改善加算Ⅲ特定加算Ⅱベア加算なし</v>
      </c>
      <c r="AU16" s="145" t="s">
        <v>2161</v>
      </c>
      <c r="AV16" s="146" t="s">
        <v>216</v>
      </c>
      <c r="AW16" s="146" t="s">
        <v>222</v>
      </c>
      <c r="AX16" s="146" t="s">
        <v>223</v>
      </c>
      <c r="AY16" s="146" t="s">
        <v>224</v>
      </c>
      <c r="AZ16" s="147" t="s">
        <v>236</v>
      </c>
      <c r="BB16" s="103" t="s">
        <v>2316</v>
      </c>
      <c r="BC16" s="148" t="s">
        <v>2294</v>
      </c>
    </row>
    <row r="17" spans="1:55">
      <c r="A17" s="126" t="s">
        <v>2244</v>
      </c>
      <c r="B17" s="157"/>
      <c r="C17" s="61">
        <v>6.4000000000000001E-2</v>
      </c>
      <c r="D17" s="62">
        <v>4.7E-2</v>
      </c>
      <c r="E17" s="62">
        <v>2.5999999999999999E-2</v>
      </c>
      <c r="F17" s="63">
        <v>0</v>
      </c>
      <c r="G17" s="61">
        <v>1.7000000000000001E-2</v>
      </c>
      <c r="H17" s="62">
        <v>1.4999999999999999E-2</v>
      </c>
      <c r="I17" s="63">
        <v>0</v>
      </c>
      <c r="J17" s="61">
        <v>1.2999999999999999E-2</v>
      </c>
      <c r="K17" s="63">
        <v>0</v>
      </c>
      <c r="L17" s="64">
        <v>0.10299999999999999</v>
      </c>
      <c r="M17" s="65">
        <v>0.10099999999999999</v>
      </c>
      <c r="N17" s="65">
        <v>8.5999999999999993E-2</v>
      </c>
      <c r="O17" s="65">
        <v>6.8999999999999992E-2</v>
      </c>
      <c r="P17" s="633" t="s">
        <v>2284</v>
      </c>
      <c r="Q17" s="633" t="s">
        <v>2284</v>
      </c>
      <c r="R17" s="633" t="s">
        <v>2284</v>
      </c>
      <c r="S17" s="633" t="s">
        <v>2284</v>
      </c>
      <c r="T17" s="633" t="s">
        <v>2284</v>
      </c>
      <c r="U17" s="633" t="s">
        <v>2284</v>
      </c>
      <c r="V17" s="633" t="s">
        <v>2284</v>
      </c>
      <c r="W17" s="633" t="s">
        <v>2284</v>
      </c>
      <c r="X17" s="633" t="s">
        <v>2284</v>
      </c>
      <c r="Y17" s="633" t="s">
        <v>2284</v>
      </c>
      <c r="Z17" s="633" t="s">
        <v>2284</v>
      </c>
      <c r="AA17" s="633" t="s">
        <v>2284</v>
      </c>
      <c r="AB17" s="633" t="s">
        <v>2284</v>
      </c>
      <c r="AC17" s="633" t="s">
        <v>2284</v>
      </c>
      <c r="AD17" s="68">
        <v>0</v>
      </c>
      <c r="AE17" s="158">
        <v>8.9999999999999993E-3</v>
      </c>
      <c r="AF17" s="130"/>
      <c r="AG17" s="100" t="s">
        <v>2244</v>
      </c>
      <c r="AH17" s="128"/>
      <c r="AI17" s="629" t="s">
        <v>2288</v>
      </c>
      <c r="AJ17" s="632"/>
      <c r="AK17" s="620"/>
      <c r="AQ17" s="143" t="s">
        <v>2153</v>
      </c>
      <c r="AR17" s="144" t="s">
        <v>2157</v>
      </c>
      <c r="AS17" s="145" t="s">
        <v>2158</v>
      </c>
      <c r="AT17" s="145" t="str">
        <f t="shared" si="0"/>
        <v>旧処遇改善加算Ⅲ特定加算なしベア加算あり</v>
      </c>
      <c r="AU17" s="145" t="s">
        <v>2161</v>
      </c>
      <c r="AV17" s="146" t="s">
        <v>216</v>
      </c>
      <c r="AW17" s="146" t="s">
        <v>222</v>
      </c>
      <c r="AX17" s="146" t="s">
        <v>223</v>
      </c>
      <c r="AY17" s="146" t="s">
        <v>224</v>
      </c>
      <c r="AZ17" s="147" t="s">
        <v>237</v>
      </c>
      <c r="BB17" s="103" t="s">
        <v>2244</v>
      </c>
      <c r="BC17" s="148" t="s">
        <v>2294</v>
      </c>
    </row>
    <row r="18" spans="1:55">
      <c r="A18" s="126" t="s">
        <v>2245</v>
      </c>
      <c r="B18" s="157" t="s">
        <v>2246</v>
      </c>
      <c r="C18" s="61">
        <v>6.4000000000000001E-2</v>
      </c>
      <c r="D18" s="62">
        <v>4.7E-2</v>
      </c>
      <c r="E18" s="62">
        <v>2.5999999999999999E-2</v>
      </c>
      <c r="F18" s="63">
        <v>0</v>
      </c>
      <c r="G18" s="61">
        <v>1.7000000000000001E-2</v>
      </c>
      <c r="H18" s="62">
        <v>1.4999999999999999E-2</v>
      </c>
      <c r="I18" s="63">
        <v>0</v>
      </c>
      <c r="J18" s="61">
        <v>1.2999999999999999E-2</v>
      </c>
      <c r="K18" s="63">
        <v>0</v>
      </c>
      <c r="L18" s="64">
        <v>0.10299999999999999</v>
      </c>
      <c r="M18" s="65">
        <v>0.10099999999999999</v>
      </c>
      <c r="N18" s="65">
        <v>8.5999999999999993E-2</v>
      </c>
      <c r="O18" s="65">
        <v>6.8999999999999992E-2</v>
      </c>
      <c r="P18" s="65">
        <v>0.09</v>
      </c>
      <c r="Q18" s="65">
        <v>8.5999999999999993E-2</v>
      </c>
      <c r="R18" s="65">
        <v>8.7999999999999995E-2</v>
      </c>
      <c r="S18" s="65">
        <v>8.3999999999999991E-2</v>
      </c>
      <c r="T18" s="65">
        <v>7.2999999999999995E-2</v>
      </c>
      <c r="U18" s="65">
        <v>7.0999999999999994E-2</v>
      </c>
      <c r="V18" s="65">
        <v>6.4999999999999988E-2</v>
      </c>
      <c r="W18" s="65">
        <v>7.2999999999999995E-2</v>
      </c>
      <c r="X18" s="65">
        <v>6.2999999999999987E-2</v>
      </c>
      <c r="Y18" s="65">
        <v>5.1999999999999998E-2</v>
      </c>
      <c r="Z18" s="65">
        <v>5.6000000000000001E-2</v>
      </c>
      <c r="AA18" s="65">
        <v>4.9999999999999996E-2</v>
      </c>
      <c r="AB18" s="65">
        <v>4.8000000000000001E-2</v>
      </c>
      <c r="AC18" s="173">
        <v>3.4999999999999996E-2</v>
      </c>
      <c r="AD18" s="68">
        <v>0</v>
      </c>
      <c r="AE18" s="158">
        <v>8.9999999999999993E-3</v>
      </c>
      <c r="AF18" s="130"/>
      <c r="AG18" s="100" t="s">
        <v>2245</v>
      </c>
      <c r="AH18" s="128" t="s">
        <v>2246</v>
      </c>
      <c r="AI18" s="629" t="s">
        <v>2288</v>
      </c>
      <c r="AJ18" s="632"/>
      <c r="AK18" s="620"/>
      <c r="AQ18" s="143" t="s">
        <v>2153</v>
      </c>
      <c r="AR18" s="144" t="s">
        <v>2157</v>
      </c>
      <c r="AS18" s="145" t="s">
        <v>2159</v>
      </c>
      <c r="AT18" s="145" t="str">
        <f t="shared" si="0"/>
        <v>旧処遇改善加算Ⅲ特定加算なしベア加算なし</v>
      </c>
      <c r="AU18" s="145" t="s">
        <v>2161</v>
      </c>
      <c r="AV18" s="146" t="s">
        <v>216</v>
      </c>
      <c r="AW18" s="146" t="s">
        <v>222</v>
      </c>
      <c r="AX18" s="146" t="s">
        <v>223</v>
      </c>
      <c r="AY18" s="146" t="s">
        <v>224</v>
      </c>
      <c r="AZ18" s="147" t="s">
        <v>238</v>
      </c>
      <c r="BB18" s="103" t="s">
        <v>2245</v>
      </c>
      <c r="BC18" s="148" t="s">
        <v>2294</v>
      </c>
    </row>
    <row r="19" spans="1:55">
      <c r="A19" s="126" t="s">
        <v>2310</v>
      </c>
      <c r="B19" s="157" t="s">
        <v>2311</v>
      </c>
      <c r="C19" s="61">
        <v>6.4000000000000001E-2</v>
      </c>
      <c r="D19" s="62">
        <v>4.7E-2</v>
      </c>
      <c r="E19" s="62">
        <v>2.5999999999999999E-2</v>
      </c>
      <c r="F19" s="63">
        <v>0</v>
      </c>
      <c r="G19" s="61">
        <v>1.7000000000000001E-2</v>
      </c>
      <c r="H19" s="62">
        <v>1.4999999999999999E-2</v>
      </c>
      <c r="I19" s="63">
        <v>0</v>
      </c>
      <c r="J19" s="61">
        <v>1.2999999999999999E-2</v>
      </c>
      <c r="K19" s="63">
        <v>0</v>
      </c>
      <c r="L19" s="64">
        <v>0.10299999999999999</v>
      </c>
      <c r="M19" s="65">
        <v>0.10099999999999999</v>
      </c>
      <c r="N19" s="65">
        <v>8.5999999999999993E-2</v>
      </c>
      <c r="O19" s="65">
        <v>6.8999999999999992E-2</v>
      </c>
      <c r="P19" s="65">
        <v>0.09</v>
      </c>
      <c r="Q19" s="65">
        <v>8.5999999999999993E-2</v>
      </c>
      <c r="R19" s="65">
        <v>8.7999999999999995E-2</v>
      </c>
      <c r="S19" s="65">
        <v>8.3999999999999991E-2</v>
      </c>
      <c r="T19" s="65">
        <v>7.2999999999999995E-2</v>
      </c>
      <c r="U19" s="65">
        <v>7.0999999999999994E-2</v>
      </c>
      <c r="V19" s="65">
        <v>6.4999999999999988E-2</v>
      </c>
      <c r="W19" s="65">
        <v>7.2999999999999995E-2</v>
      </c>
      <c r="X19" s="65">
        <v>6.2999999999999987E-2</v>
      </c>
      <c r="Y19" s="65">
        <v>5.1999999999999998E-2</v>
      </c>
      <c r="Z19" s="65">
        <v>5.6000000000000001E-2</v>
      </c>
      <c r="AA19" s="65">
        <v>4.9999999999999996E-2</v>
      </c>
      <c r="AB19" s="65">
        <v>4.8000000000000001E-2</v>
      </c>
      <c r="AC19" s="173">
        <v>3.4999999999999996E-2</v>
      </c>
      <c r="AD19" s="68">
        <v>0</v>
      </c>
      <c r="AE19" s="158">
        <v>8.9999999999999993E-3</v>
      </c>
      <c r="AF19" s="130"/>
      <c r="AG19" s="100" t="s">
        <v>2310</v>
      </c>
      <c r="AH19" s="128" t="s">
        <v>2311</v>
      </c>
      <c r="AI19" s="629" t="s">
        <v>2288</v>
      </c>
      <c r="AJ19" s="632"/>
      <c r="AK19" s="622"/>
      <c r="AQ19" s="143" t="s">
        <v>2151</v>
      </c>
      <c r="AR19" s="144" t="s">
        <v>2155</v>
      </c>
      <c r="AS19" s="145" t="s">
        <v>2158</v>
      </c>
      <c r="AT19" s="145" t="str">
        <f t="shared" si="0"/>
        <v>旧処遇改善加算Ⅰ特定加算Ⅰベア加算あり</v>
      </c>
      <c r="AU19" s="145" t="s">
        <v>2161</v>
      </c>
      <c r="AV19" s="146" t="s">
        <v>216</v>
      </c>
      <c r="AW19" s="146" t="s">
        <v>222</v>
      </c>
      <c r="AX19" s="146" t="s">
        <v>223</v>
      </c>
      <c r="AY19" s="146" t="s">
        <v>224</v>
      </c>
      <c r="AZ19" s="149"/>
      <c r="BB19" s="103" t="s">
        <v>2310</v>
      </c>
      <c r="BC19" s="148" t="s">
        <v>2294</v>
      </c>
    </row>
    <row r="20" spans="1:55">
      <c r="A20" s="126" t="s">
        <v>2247</v>
      </c>
      <c r="B20" s="157" t="s">
        <v>2248</v>
      </c>
      <c r="C20" s="61">
        <v>5.7000000000000002E-2</v>
      </c>
      <c r="D20" s="62">
        <v>4.1000000000000002E-2</v>
      </c>
      <c r="E20" s="62">
        <v>2.3E-2</v>
      </c>
      <c r="F20" s="63">
        <v>0</v>
      </c>
      <c r="G20" s="61">
        <v>1.7000000000000001E-2</v>
      </c>
      <c r="H20" s="62">
        <v>1.4999999999999999E-2</v>
      </c>
      <c r="I20" s="63">
        <v>0</v>
      </c>
      <c r="J20" s="61">
        <v>1.2999999999999999E-2</v>
      </c>
      <c r="K20" s="63">
        <v>0</v>
      </c>
      <c r="L20" s="64">
        <v>9.6000000000000002E-2</v>
      </c>
      <c r="M20" s="65">
        <v>9.4E-2</v>
      </c>
      <c r="N20" s="65">
        <v>7.9000000000000001E-2</v>
      </c>
      <c r="O20" s="65">
        <v>6.3E-2</v>
      </c>
      <c r="P20" s="65">
        <v>8.3000000000000004E-2</v>
      </c>
      <c r="Q20" s="65">
        <v>0.08</v>
      </c>
      <c r="R20" s="65">
        <v>8.1000000000000003E-2</v>
      </c>
      <c r="S20" s="65">
        <v>7.8E-2</v>
      </c>
      <c r="T20" s="65">
        <v>6.7000000000000004E-2</v>
      </c>
      <c r="U20" s="65">
        <v>6.5000000000000002E-2</v>
      </c>
      <c r="V20" s="65">
        <v>6.2E-2</v>
      </c>
      <c r="W20" s="65">
        <v>6.6000000000000003E-2</v>
      </c>
      <c r="X20" s="65">
        <v>0.06</v>
      </c>
      <c r="Y20" s="65">
        <v>4.9000000000000002E-2</v>
      </c>
      <c r="Z20" s="65">
        <v>0.05</v>
      </c>
      <c r="AA20" s="65">
        <v>4.7E-2</v>
      </c>
      <c r="AB20" s="65">
        <v>4.4999999999999998E-2</v>
      </c>
      <c r="AC20" s="173">
        <v>3.2000000000000001E-2</v>
      </c>
      <c r="AD20" s="68">
        <v>0</v>
      </c>
      <c r="AE20" s="158">
        <v>8.9999999999999993E-3</v>
      </c>
      <c r="AF20" s="130"/>
      <c r="AG20" s="100" t="s">
        <v>2247</v>
      </c>
      <c r="AH20" s="128" t="s">
        <v>2248</v>
      </c>
      <c r="AI20" s="629" t="s">
        <v>2288</v>
      </c>
      <c r="AJ20" s="632"/>
      <c r="AK20" s="622"/>
      <c r="AQ20" s="143" t="s">
        <v>2151</v>
      </c>
      <c r="AR20" s="144" t="s">
        <v>2156</v>
      </c>
      <c r="AS20" s="145" t="s">
        <v>2158</v>
      </c>
      <c r="AT20" s="145" t="str">
        <f t="shared" si="0"/>
        <v>旧処遇改善加算Ⅰ特定加算Ⅱベア加算あり</v>
      </c>
      <c r="AU20" s="145" t="s">
        <v>2161</v>
      </c>
      <c r="AV20" s="146" t="s">
        <v>216</v>
      </c>
      <c r="AW20" s="146" t="s">
        <v>222</v>
      </c>
      <c r="AX20" s="146" t="s">
        <v>223</v>
      </c>
      <c r="AY20" s="146" t="s">
        <v>224</v>
      </c>
      <c r="AZ20" s="149"/>
      <c r="BB20" s="103" t="s">
        <v>2247</v>
      </c>
      <c r="BC20" s="148" t="s">
        <v>2294</v>
      </c>
    </row>
    <row r="21" spans="1:55">
      <c r="A21" s="126" t="s">
        <v>2249</v>
      </c>
      <c r="B21" s="157" t="s">
        <v>2250</v>
      </c>
      <c r="C21" s="61">
        <v>5.3999999999999999E-2</v>
      </c>
      <c r="D21" s="62">
        <v>0.04</v>
      </c>
      <c r="E21" s="62">
        <v>2.1999999999999999E-2</v>
      </c>
      <c r="F21" s="63">
        <v>0</v>
      </c>
      <c r="G21" s="61">
        <v>1.7000000000000001E-2</v>
      </c>
      <c r="H21" s="62">
        <v>1.4999999999999999E-2</v>
      </c>
      <c r="I21" s="63">
        <v>0</v>
      </c>
      <c r="J21" s="61">
        <v>1.2999999999999999E-2</v>
      </c>
      <c r="K21" s="63">
        <v>0</v>
      </c>
      <c r="L21" s="64">
        <v>9.2999999999999999E-2</v>
      </c>
      <c r="M21" s="65">
        <v>9.0999999999999998E-2</v>
      </c>
      <c r="N21" s="65">
        <v>7.5999999999999998E-2</v>
      </c>
      <c r="O21" s="65">
        <v>6.2E-2</v>
      </c>
      <c r="P21" s="65">
        <v>0.08</v>
      </c>
      <c r="Q21" s="65">
        <v>7.9000000000000001E-2</v>
      </c>
      <c r="R21" s="65">
        <v>7.8E-2</v>
      </c>
      <c r="S21" s="65">
        <v>7.6999999999999999E-2</v>
      </c>
      <c r="T21" s="65">
        <v>6.6000000000000003E-2</v>
      </c>
      <c r="U21" s="65">
        <v>6.4000000000000001E-2</v>
      </c>
      <c r="V21" s="65">
        <v>6.0999999999999999E-2</v>
      </c>
      <c r="W21" s="65">
        <v>6.3E-2</v>
      </c>
      <c r="X21" s="65">
        <v>5.8999999999999997E-2</v>
      </c>
      <c r="Y21" s="65">
        <v>4.8000000000000001E-2</v>
      </c>
      <c r="Z21" s="65">
        <v>4.9000000000000002E-2</v>
      </c>
      <c r="AA21" s="65">
        <v>4.5999999999999999E-2</v>
      </c>
      <c r="AB21" s="65">
        <v>4.3999999999999997E-2</v>
      </c>
      <c r="AC21" s="173">
        <v>3.1E-2</v>
      </c>
      <c r="AD21" s="68">
        <v>0</v>
      </c>
      <c r="AE21" s="158">
        <v>8.9999999999999993E-3</v>
      </c>
      <c r="AF21" s="130"/>
      <c r="AG21" s="100" t="s">
        <v>2249</v>
      </c>
      <c r="AH21" s="128" t="s">
        <v>2250</v>
      </c>
      <c r="AI21" s="629" t="s">
        <v>2288</v>
      </c>
      <c r="AJ21" s="632"/>
      <c r="AK21" s="622"/>
      <c r="AQ21" s="143" t="s">
        <v>2151</v>
      </c>
      <c r="AR21" s="144" t="s">
        <v>2157</v>
      </c>
      <c r="AS21" s="145" t="s">
        <v>2158</v>
      </c>
      <c r="AT21" s="145" t="str">
        <f t="shared" si="0"/>
        <v>旧処遇改善加算Ⅰ特定加算なしベア加算あり</v>
      </c>
      <c r="AU21" s="145" t="s">
        <v>2161</v>
      </c>
      <c r="AV21" s="146" t="s">
        <v>216</v>
      </c>
      <c r="AW21" s="146" t="s">
        <v>222</v>
      </c>
      <c r="AX21" s="146" t="s">
        <v>223</v>
      </c>
      <c r="AY21" s="146" t="s">
        <v>224</v>
      </c>
      <c r="AZ21" s="149"/>
      <c r="BB21" s="103" t="s">
        <v>2249</v>
      </c>
      <c r="BC21" s="148" t="s">
        <v>2294</v>
      </c>
    </row>
    <row r="22" spans="1:55">
      <c r="A22" s="126" t="s">
        <v>2251</v>
      </c>
      <c r="B22" s="157" t="s">
        <v>2252</v>
      </c>
      <c r="C22" s="61">
        <v>6.4000000000000001E-2</v>
      </c>
      <c r="D22" s="62">
        <v>4.7E-2</v>
      </c>
      <c r="E22" s="62">
        <v>2.5999999999999999E-2</v>
      </c>
      <c r="F22" s="63">
        <v>0</v>
      </c>
      <c r="G22" s="61">
        <v>1.7000000000000001E-2</v>
      </c>
      <c r="H22" s="626" t="s">
        <v>2284</v>
      </c>
      <c r="I22" s="63">
        <v>0</v>
      </c>
      <c r="J22" s="61">
        <v>1.2999999999999999E-2</v>
      </c>
      <c r="K22" s="63">
        <v>0</v>
      </c>
      <c r="L22" s="64">
        <v>0.10299999999999999</v>
      </c>
      <c r="M22" s="633" t="s">
        <v>2284</v>
      </c>
      <c r="N22" s="65">
        <v>8.5999999999999993E-2</v>
      </c>
      <c r="O22" s="65">
        <v>6.8999999999999992E-2</v>
      </c>
      <c r="P22" s="65">
        <v>0.09</v>
      </c>
      <c r="Q22" s="65">
        <v>8.5999999999999993E-2</v>
      </c>
      <c r="R22" s="633" t="s">
        <v>2284</v>
      </c>
      <c r="S22" s="633" t="s">
        <v>2284</v>
      </c>
      <c r="T22" s="65">
        <v>7.2999999999999995E-2</v>
      </c>
      <c r="U22" s="633" t="s">
        <v>2284</v>
      </c>
      <c r="V22" s="65">
        <v>6.4999999999999988E-2</v>
      </c>
      <c r="W22" s="65">
        <v>7.2999999999999995E-2</v>
      </c>
      <c r="X22" s="65" t="s">
        <v>2284</v>
      </c>
      <c r="Y22" s="65">
        <v>5.1999999999999998E-2</v>
      </c>
      <c r="Z22" s="65">
        <v>5.6000000000000001E-2</v>
      </c>
      <c r="AA22" s="65" t="s">
        <v>2284</v>
      </c>
      <c r="AB22" s="65">
        <v>4.8000000000000001E-2</v>
      </c>
      <c r="AC22" s="173">
        <v>3.4999999999999996E-2</v>
      </c>
      <c r="AD22" s="68">
        <v>0</v>
      </c>
      <c r="AE22" s="158">
        <v>8.9999999999999993E-3</v>
      </c>
      <c r="AF22" s="130"/>
      <c r="AG22" s="100" t="s">
        <v>2251</v>
      </c>
      <c r="AH22" s="128" t="s">
        <v>2252</v>
      </c>
      <c r="AI22" s="629" t="s">
        <v>2287</v>
      </c>
      <c r="AJ22" s="632"/>
      <c r="AK22" s="622"/>
      <c r="AQ22" s="143" t="s">
        <v>2152</v>
      </c>
      <c r="AR22" s="144" t="s">
        <v>2157</v>
      </c>
      <c r="AS22" s="145" t="s">
        <v>2158</v>
      </c>
      <c r="AT22" s="145" t="str">
        <f t="shared" si="0"/>
        <v>旧処遇改善加算Ⅱ特定加算なしベア加算あり</v>
      </c>
      <c r="AU22" s="145" t="s">
        <v>2161</v>
      </c>
      <c r="AV22" s="146" t="s">
        <v>216</v>
      </c>
      <c r="AW22" s="146" t="s">
        <v>222</v>
      </c>
      <c r="AX22" s="146" t="s">
        <v>223</v>
      </c>
      <c r="AY22" s="146" t="s">
        <v>224</v>
      </c>
      <c r="AZ22" s="149"/>
      <c r="BB22" s="103" t="s">
        <v>2251</v>
      </c>
      <c r="BC22" s="148" t="s">
        <v>2294</v>
      </c>
    </row>
    <row r="23" spans="1:55" ht="12.6" thickBot="1">
      <c r="A23" s="126" t="s">
        <v>2253</v>
      </c>
      <c r="B23" s="157" t="s">
        <v>2254</v>
      </c>
      <c r="C23" s="61">
        <v>6.4000000000000001E-2</v>
      </c>
      <c r="D23" s="62">
        <v>4.7E-2</v>
      </c>
      <c r="E23" s="62">
        <v>2.5999999999999999E-2</v>
      </c>
      <c r="F23" s="63">
        <v>0</v>
      </c>
      <c r="G23" s="61">
        <v>1.7000000000000001E-2</v>
      </c>
      <c r="H23" s="62">
        <v>1.4999999999999999E-2</v>
      </c>
      <c r="I23" s="63">
        <v>0</v>
      </c>
      <c r="J23" s="61">
        <v>1.2999999999999999E-2</v>
      </c>
      <c r="K23" s="63">
        <v>0</v>
      </c>
      <c r="L23" s="64">
        <v>0.10299999999999999</v>
      </c>
      <c r="M23" s="65">
        <v>0.10099999999999999</v>
      </c>
      <c r="N23" s="65">
        <v>8.5999999999999993E-2</v>
      </c>
      <c r="O23" s="65">
        <v>6.8999999999999992E-2</v>
      </c>
      <c r="P23" s="65">
        <v>0.09</v>
      </c>
      <c r="Q23" s="65">
        <v>8.5999999999999993E-2</v>
      </c>
      <c r="R23" s="65">
        <v>8.7999999999999995E-2</v>
      </c>
      <c r="S23" s="65">
        <v>8.3999999999999991E-2</v>
      </c>
      <c r="T23" s="65">
        <v>7.2999999999999995E-2</v>
      </c>
      <c r="U23" s="65">
        <v>7.0999999999999994E-2</v>
      </c>
      <c r="V23" s="65">
        <v>6.4999999999999988E-2</v>
      </c>
      <c r="W23" s="65">
        <v>7.2999999999999995E-2</v>
      </c>
      <c r="X23" s="65">
        <v>6.2999999999999987E-2</v>
      </c>
      <c r="Y23" s="65">
        <v>5.1999999999999998E-2</v>
      </c>
      <c r="Z23" s="65">
        <v>5.6000000000000001E-2</v>
      </c>
      <c r="AA23" s="65">
        <v>4.9999999999999996E-2</v>
      </c>
      <c r="AB23" s="65">
        <v>4.8000000000000001E-2</v>
      </c>
      <c r="AC23" s="173">
        <v>3.4999999999999996E-2</v>
      </c>
      <c r="AD23" s="68">
        <v>0</v>
      </c>
      <c r="AE23" s="158">
        <v>8.9999999999999993E-3</v>
      </c>
      <c r="AF23" s="130"/>
      <c r="AG23" s="100" t="s">
        <v>2253</v>
      </c>
      <c r="AH23" s="128" t="s">
        <v>2254</v>
      </c>
      <c r="AI23" s="629" t="s">
        <v>2288</v>
      </c>
      <c r="AJ23" s="632"/>
      <c r="AK23" s="622"/>
      <c r="AQ23" s="150" t="s">
        <v>2154</v>
      </c>
      <c r="AR23" s="151" t="s">
        <v>2157</v>
      </c>
      <c r="AS23" s="152" t="s">
        <v>2159</v>
      </c>
      <c r="AT23" s="152" t="str">
        <f t="shared" si="0"/>
        <v>旧処遇改善加算なし特定加算なしベア加算なし</v>
      </c>
      <c r="AU23" s="152" t="s">
        <v>2161</v>
      </c>
      <c r="AV23" s="153" t="s">
        <v>216</v>
      </c>
      <c r="AW23" s="153" t="s">
        <v>222</v>
      </c>
      <c r="AX23" s="153" t="s">
        <v>223</v>
      </c>
      <c r="AY23" s="153" t="s">
        <v>224</v>
      </c>
      <c r="AZ23" s="154"/>
      <c r="BB23" s="103" t="s">
        <v>2253</v>
      </c>
      <c r="BC23" s="148" t="s">
        <v>2294</v>
      </c>
    </row>
    <row r="24" spans="1:55">
      <c r="A24" s="126" t="s">
        <v>2255</v>
      </c>
      <c r="B24" s="157" t="s">
        <v>2256</v>
      </c>
      <c r="C24" s="61">
        <v>8.5999999999999993E-2</v>
      </c>
      <c r="D24" s="62">
        <v>6.3E-2</v>
      </c>
      <c r="E24" s="62">
        <v>3.5000000000000003E-2</v>
      </c>
      <c r="F24" s="63">
        <v>0</v>
      </c>
      <c r="G24" s="61">
        <v>1.9E-2</v>
      </c>
      <c r="H24" s="62">
        <v>1.6E-2</v>
      </c>
      <c r="I24" s="63">
        <v>0</v>
      </c>
      <c r="J24" s="61">
        <v>2.5999999999999999E-2</v>
      </c>
      <c r="K24" s="63">
        <v>0</v>
      </c>
      <c r="L24" s="64">
        <v>0.14700000000000002</v>
      </c>
      <c r="M24" s="65">
        <v>0.14400000000000002</v>
      </c>
      <c r="N24" s="65">
        <v>0.128</v>
      </c>
      <c r="O24" s="65">
        <v>0.105</v>
      </c>
      <c r="P24" s="65">
        <v>0.121</v>
      </c>
      <c r="Q24" s="65">
        <v>0.124</v>
      </c>
      <c r="R24" s="65">
        <v>0.11799999999999999</v>
      </c>
      <c r="S24" s="65">
        <v>0.121</v>
      </c>
      <c r="T24" s="65">
        <v>9.8000000000000004E-2</v>
      </c>
      <c r="U24" s="65">
        <v>9.5000000000000001E-2</v>
      </c>
      <c r="V24" s="65">
        <v>9.6000000000000002E-2</v>
      </c>
      <c r="W24" s="65">
        <v>0.10199999999999999</v>
      </c>
      <c r="X24" s="65">
        <v>9.2999999999999999E-2</v>
      </c>
      <c r="Y24" s="65">
        <v>7.0000000000000007E-2</v>
      </c>
      <c r="Z24" s="65">
        <v>7.9000000000000001E-2</v>
      </c>
      <c r="AA24" s="65">
        <v>6.7000000000000004E-2</v>
      </c>
      <c r="AB24" s="65">
        <v>7.6999999999999999E-2</v>
      </c>
      <c r="AC24" s="173">
        <v>5.1000000000000004E-2</v>
      </c>
      <c r="AD24" s="68">
        <v>0</v>
      </c>
      <c r="AE24" s="158">
        <v>1.6E-2</v>
      </c>
      <c r="AF24" s="130"/>
      <c r="AG24" s="100" t="s">
        <v>2255</v>
      </c>
      <c r="AH24" s="128" t="s">
        <v>2256</v>
      </c>
      <c r="AI24" s="629" t="s">
        <v>2288</v>
      </c>
      <c r="AJ24" s="632"/>
      <c r="AK24" s="622"/>
      <c r="BB24" s="103" t="s">
        <v>2255</v>
      </c>
      <c r="BC24" s="148" t="s">
        <v>2294</v>
      </c>
    </row>
    <row r="25" spans="1:55">
      <c r="A25" s="126" t="s">
        <v>2257</v>
      </c>
      <c r="B25" s="157" t="s">
        <v>2256</v>
      </c>
      <c r="C25" s="61">
        <v>8.5999999999999993E-2</v>
      </c>
      <c r="D25" s="62">
        <v>6.3E-2</v>
      </c>
      <c r="E25" s="62">
        <v>3.5000000000000003E-2</v>
      </c>
      <c r="F25" s="63">
        <v>0</v>
      </c>
      <c r="G25" s="61">
        <v>1.9E-2</v>
      </c>
      <c r="H25" s="62">
        <v>1.6E-2</v>
      </c>
      <c r="I25" s="63">
        <v>0</v>
      </c>
      <c r="J25" s="61">
        <v>2.5999999999999999E-2</v>
      </c>
      <c r="K25" s="63">
        <v>0</v>
      </c>
      <c r="L25" s="64">
        <v>0.14700000000000002</v>
      </c>
      <c r="M25" s="65">
        <v>0.14400000000000002</v>
      </c>
      <c r="N25" s="65">
        <v>0.128</v>
      </c>
      <c r="O25" s="65">
        <v>0.105</v>
      </c>
      <c r="P25" s="65">
        <v>0.121</v>
      </c>
      <c r="Q25" s="65">
        <v>0.124</v>
      </c>
      <c r="R25" s="65">
        <v>0.11799999999999999</v>
      </c>
      <c r="S25" s="65">
        <v>0.121</v>
      </c>
      <c r="T25" s="65">
        <v>9.8000000000000004E-2</v>
      </c>
      <c r="U25" s="65">
        <v>9.5000000000000001E-2</v>
      </c>
      <c r="V25" s="65">
        <v>9.6000000000000002E-2</v>
      </c>
      <c r="W25" s="65">
        <v>0.10199999999999999</v>
      </c>
      <c r="X25" s="65">
        <v>9.2999999999999999E-2</v>
      </c>
      <c r="Y25" s="65">
        <v>7.0000000000000007E-2</v>
      </c>
      <c r="Z25" s="65">
        <v>7.9000000000000001E-2</v>
      </c>
      <c r="AA25" s="65">
        <v>6.7000000000000004E-2</v>
      </c>
      <c r="AB25" s="65">
        <v>7.6999999999999999E-2</v>
      </c>
      <c r="AC25" s="173">
        <v>5.1000000000000004E-2</v>
      </c>
      <c r="AD25" s="68">
        <v>0</v>
      </c>
      <c r="AE25" s="158">
        <v>1.6E-2</v>
      </c>
      <c r="AF25" s="130"/>
      <c r="AG25" s="100" t="s">
        <v>2257</v>
      </c>
      <c r="AH25" s="128" t="s">
        <v>2256</v>
      </c>
      <c r="AI25" s="629" t="s">
        <v>2288</v>
      </c>
      <c r="AJ25" s="632"/>
      <c r="AK25" s="622"/>
      <c r="BB25" s="103" t="s">
        <v>2257</v>
      </c>
      <c r="BC25" s="148" t="s">
        <v>2294</v>
      </c>
    </row>
    <row r="26" spans="1:55" ht="12" customHeight="1">
      <c r="A26" s="126" t="s">
        <v>2258</v>
      </c>
      <c r="B26" s="157" t="s">
        <v>2256</v>
      </c>
      <c r="C26" s="61">
        <v>0.15</v>
      </c>
      <c r="D26" s="62">
        <v>0.11</v>
      </c>
      <c r="E26" s="62">
        <v>6.0999999999999999E-2</v>
      </c>
      <c r="F26" s="63">
        <v>0</v>
      </c>
      <c r="G26" s="61">
        <v>1.9E-2</v>
      </c>
      <c r="H26" s="62">
        <v>1.6E-2</v>
      </c>
      <c r="I26" s="63">
        <v>0</v>
      </c>
      <c r="J26" s="61">
        <v>2.5999999999999999E-2</v>
      </c>
      <c r="K26" s="63">
        <v>0</v>
      </c>
      <c r="L26" s="64">
        <v>0.21099999999999997</v>
      </c>
      <c r="M26" s="65">
        <v>0.20799999999999996</v>
      </c>
      <c r="N26" s="65">
        <v>0.192</v>
      </c>
      <c r="O26" s="65">
        <v>0.15200000000000002</v>
      </c>
      <c r="P26" s="65">
        <v>0.185</v>
      </c>
      <c r="Q26" s="65">
        <v>0.17099999999999999</v>
      </c>
      <c r="R26" s="65">
        <v>0.182</v>
      </c>
      <c r="S26" s="65">
        <v>0.16799999999999998</v>
      </c>
      <c r="T26" s="65">
        <v>0.14500000000000002</v>
      </c>
      <c r="U26" s="65">
        <v>0.14200000000000002</v>
      </c>
      <c r="V26" s="65">
        <v>0.122</v>
      </c>
      <c r="W26" s="65">
        <v>0.16599999999999998</v>
      </c>
      <c r="X26" s="65">
        <v>0.11899999999999999</v>
      </c>
      <c r="Y26" s="65">
        <v>9.6000000000000002E-2</v>
      </c>
      <c r="Z26" s="65">
        <v>0.126</v>
      </c>
      <c r="AA26" s="65">
        <v>9.2999999999999999E-2</v>
      </c>
      <c r="AB26" s="65">
        <v>0.10299999999999999</v>
      </c>
      <c r="AC26" s="173">
        <v>7.6999999999999999E-2</v>
      </c>
      <c r="AD26" s="68">
        <v>0</v>
      </c>
      <c r="AE26" s="158">
        <v>1.6E-2</v>
      </c>
      <c r="AF26" s="130"/>
      <c r="AG26" s="100" t="s">
        <v>2258</v>
      </c>
      <c r="AH26" s="128" t="s">
        <v>2256</v>
      </c>
      <c r="AI26" s="629" t="s">
        <v>2288</v>
      </c>
      <c r="AJ26" s="632"/>
      <c r="AK26" s="622"/>
      <c r="BB26" s="103" t="s">
        <v>2258</v>
      </c>
      <c r="BC26" s="148" t="s">
        <v>2294</v>
      </c>
    </row>
    <row r="27" spans="1:55">
      <c r="A27" s="126" t="s">
        <v>2259</v>
      </c>
      <c r="B27" s="157" t="s">
        <v>2260</v>
      </c>
      <c r="C27" s="61">
        <v>8.1000000000000003E-2</v>
      </c>
      <c r="D27" s="62">
        <v>5.8999999999999997E-2</v>
      </c>
      <c r="E27" s="62">
        <v>3.3000000000000002E-2</v>
      </c>
      <c r="F27" s="63">
        <v>0</v>
      </c>
      <c r="G27" s="61">
        <v>1.2999999999999999E-2</v>
      </c>
      <c r="H27" s="62">
        <v>0.01</v>
      </c>
      <c r="I27" s="63">
        <v>0</v>
      </c>
      <c r="J27" s="61">
        <v>0.02</v>
      </c>
      <c r="K27" s="63">
        <v>0</v>
      </c>
      <c r="L27" s="64">
        <v>0.13100000000000001</v>
      </c>
      <c r="M27" s="65">
        <v>0.128</v>
      </c>
      <c r="N27" s="65">
        <v>0.11800000000000001</v>
      </c>
      <c r="O27" s="65">
        <v>9.6000000000000002E-2</v>
      </c>
      <c r="P27" s="65">
        <v>0.111</v>
      </c>
      <c r="Q27" s="65">
        <v>0.109</v>
      </c>
      <c r="R27" s="65">
        <v>0.108</v>
      </c>
      <c r="S27" s="65">
        <v>0.106</v>
      </c>
      <c r="T27" s="65">
        <v>8.8999999999999996E-2</v>
      </c>
      <c r="U27" s="65">
        <v>8.5999999999999993E-2</v>
      </c>
      <c r="V27" s="65">
        <v>8.3000000000000004E-2</v>
      </c>
      <c r="W27" s="65">
        <v>9.8000000000000004E-2</v>
      </c>
      <c r="X27" s="65">
        <v>0.08</v>
      </c>
      <c r="Y27" s="65">
        <v>6.3E-2</v>
      </c>
      <c r="Z27" s="65">
        <v>7.5999999999999998E-2</v>
      </c>
      <c r="AA27" s="65">
        <v>6.0000000000000005E-2</v>
      </c>
      <c r="AB27" s="65">
        <v>7.0000000000000007E-2</v>
      </c>
      <c r="AC27" s="173">
        <v>0.05</v>
      </c>
      <c r="AD27" s="68">
        <v>0</v>
      </c>
      <c r="AE27" s="158">
        <v>1.7000000000000001E-2</v>
      </c>
      <c r="AF27" s="130"/>
      <c r="AG27" s="100" t="s">
        <v>2259</v>
      </c>
      <c r="AH27" s="128" t="s">
        <v>2260</v>
      </c>
      <c r="AI27" s="629" t="s">
        <v>2288</v>
      </c>
      <c r="AJ27" s="632"/>
      <c r="AK27" s="622"/>
      <c r="BB27" s="103" t="s">
        <v>2259</v>
      </c>
      <c r="BC27" s="148" t="s">
        <v>2294</v>
      </c>
    </row>
    <row r="28" spans="1:55">
      <c r="A28" s="126" t="s">
        <v>2261</v>
      </c>
      <c r="B28" s="157" t="s">
        <v>2262</v>
      </c>
      <c r="C28" s="61">
        <v>0.126</v>
      </c>
      <c r="D28" s="62">
        <v>9.1999999999999998E-2</v>
      </c>
      <c r="E28" s="62">
        <v>5.0999999999999997E-2</v>
      </c>
      <c r="F28" s="63">
        <v>0</v>
      </c>
      <c r="G28" s="61">
        <v>1.2999999999999999E-2</v>
      </c>
      <c r="H28" s="62">
        <v>0.01</v>
      </c>
      <c r="I28" s="63">
        <v>0</v>
      </c>
      <c r="J28" s="61">
        <v>0.02</v>
      </c>
      <c r="K28" s="63">
        <v>0</v>
      </c>
      <c r="L28" s="64">
        <v>0.17599999999999999</v>
      </c>
      <c r="M28" s="65">
        <v>0.17299999999999999</v>
      </c>
      <c r="N28" s="65">
        <v>0.16299999999999998</v>
      </c>
      <c r="O28" s="65">
        <v>0.129</v>
      </c>
      <c r="P28" s="65">
        <v>0.15600000000000003</v>
      </c>
      <c r="Q28" s="65">
        <v>0.14200000000000002</v>
      </c>
      <c r="R28" s="65">
        <v>0.15300000000000002</v>
      </c>
      <c r="S28" s="65">
        <v>0.13900000000000001</v>
      </c>
      <c r="T28" s="65">
        <v>0.122</v>
      </c>
      <c r="U28" s="65">
        <v>0.11899999999999999</v>
      </c>
      <c r="V28" s="65">
        <v>0.10100000000000001</v>
      </c>
      <c r="W28" s="65">
        <v>0.14300000000000002</v>
      </c>
      <c r="X28" s="65">
        <v>9.8000000000000004E-2</v>
      </c>
      <c r="Y28" s="65">
        <v>8.1000000000000003E-2</v>
      </c>
      <c r="Z28" s="65">
        <v>0.109</v>
      </c>
      <c r="AA28" s="65">
        <v>7.8E-2</v>
      </c>
      <c r="AB28" s="65">
        <v>8.7999999999999995E-2</v>
      </c>
      <c r="AC28" s="173">
        <v>6.8000000000000005E-2</v>
      </c>
      <c r="AD28" s="68">
        <v>0</v>
      </c>
      <c r="AE28" s="158">
        <v>1.7000000000000001E-2</v>
      </c>
      <c r="AF28" s="130"/>
      <c r="AG28" s="100" t="s">
        <v>2261</v>
      </c>
      <c r="AH28" s="128" t="s">
        <v>2262</v>
      </c>
      <c r="AI28" s="629" t="s">
        <v>2288</v>
      </c>
      <c r="AJ28" s="632"/>
      <c r="AK28" s="622"/>
      <c r="BB28" s="103" t="s">
        <v>2261</v>
      </c>
      <c r="BC28" s="148" t="s">
        <v>2294</v>
      </c>
    </row>
    <row r="29" spans="1:55">
      <c r="A29" s="126" t="s">
        <v>2263</v>
      </c>
      <c r="B29" s="157" t="s">
        <v>2264</v>
      </c>
      <c r="C29" s="61">
        <v>8.4000000000000005E-2</v>
      </c>
      <c r="D29" s="62">
        <v>6.0999999999999999E-2</v>
      </c>
      <c r="E29" s="62">
        <v>3.4000000000000002E-2</v>
      </c>
      <c r="F29" s="63">
        <v>0</v>
      </c>
      <c r="G29" s="61">
        <v>1.2999999999999999E-2</v>
      </c>
      <c r="H29" s="62">
        <v>0.01</v>
      </c>
      <c r="I29" s="63">
        <v>0</v>
      </c>
      <c r="J29" s="61">
        <v>0.02</v>
      </c>
      <c r="K29" s="63">
        <v>0</v>
      </c>
      <c r="L29" s="64">
        <v>0.13400000000000001</v>
      </c>
      <c r="M29" s="65">
        <v>0.13100000000000001</v>
      </c>
      <c r="N29" s="65">
        <v>0.12100000000000001</v>
      </c>
      <c r="O29" s="65">
        <v>9.8000000000000004E-2</v>
      </c>
      <c r="P29" s="65">
        <v>0.114</v>
      </c>
      <c r="Q29" s="65">
        <v>0.111</v>
      </c>
      <c r="R29" s="65">
        <v>0.111</v>
      </c>
      <c r="S29" s="65">
        <v>0.108</v>
      </c>
      <c r="T29" s="65">
        <v>9.0999999999999998E-2</v>
      </c>
      <c r="U29" s="65">
        <v>8.7999999999999995E-2</v>
      </c>
      <c r="V29" s="65">
        <v>8.4000000000000005E-2</v>
      </c>
      <c r="W29" s="65">
        <v>0.10100000000000001</v>
      </c>
      <c r="X29" s="65">
        <v>8.1000000000000003E-2</v>
      </c>
      <c r="Y29" s="65">
        <v>6.4000000000000001E-2</v>
      </c>
      <c r="Z29" s="65">
        <v>7.8E-2</v>
      </c>
      <c r="AA29" s="65">
        <v>6.1000000000000006E-2</v>
      </c>
      <c r="AB29" s="65">
        <v>7.1000000000000008E-2</v>
      </c>
      <c r="AC29" s="173">
        <v>5.1000000000000004E-2</v>
      </c>
      <c r="AD29" s="68">
        <v>0</v>
      </c>
      <c r="AE29" s="158">
        <v>1.7000000000000001E-2</v>
      </c>
      <c r="AF29" s="130"/>
      <c r="AG29" s="100" t="s">
        <v>2263</v>
      </c>
      <c r="AH29" s="128" t="s">
        <v>2264</v>
      </c>
      <c r="AI29" s="629" t="s">
        <v>2288</v>
      </c>
      <c r="AJ29" s="632"/>
      <c r="AK29" s="622"/>
      <c r="BB29" s="103" t="s">
        <v>2263</v>
      </c>
      <c r="BC29" s="148" t="s">
        <v>2294</v>
      </c>
    </row>
    <row r="30" spans="1:55">
      <c r="A30" s="126" t="s">
        <v>2265</v>
      </c>
      <c r="B30" s="157" t="s">
        <v>2266</v>
      </c>
      <c r="C30" s="61">
        <v>8.1000000000000003E-2</v>
      </c>
      <c r="D30" s="62">
        <v>5.8999999999999997E-2</v>
      </c>
      <c r="E30" s="62">
        <v>3.3000000000000002E-2</v>
      </c>
      <c r="F30" s="63">
        <v>0</v>
      </c>
      <c r="G30" s="61">
        <v>1.0999999999999999E-2</v>
      </c>
      <c r="H30" s="626" t="s">
        <v>2284</v>
      </c>
      <c r="I30" s="63">
        <v>0</v>
      </c>
      <c r="J30" s="61">
        <v>0.02</v>
      </c>
      <c r="K30" s="63">
        <v>0</v>
      </c>
      <c r="L30" s="64">
        <v>0.129</v>
      </c>
      <c r="M30" s="633" t="s">
        <v>2284</v>
      </c>
      <c r="N30" s="65">
        <v>0.11800000000000001</v>
      </c>
      <c r="O30" s="65">
        <v>9.6000000000000002E-2</v>
      </c>
      <c r="P30" s="65">
        <v>0.109</v>
      </c>
      <c r="Q30" s="65">
        <v>0.107</v>
      </c>
      <c r="R30" s="633" t="s">
        <v>2284</v>
      </c>
      <c r="S30" s="633" t="s">
        <v>2284</v>
      </c>
      <c r="T30" s="65">
        <v>8.6999999999999994E-2</v>
      </c>
      <c r="U30" s="633" t="s">
        <v>2284</v>
      </c>
      <c r="V30" s="65">
        <v>8.1000000000000003E-2</v>
      </c>
      <c r="W30" s="65">
        <v>9.8000000000000004E-2</v>
      </c>
      <c r="X30" s="633" t="s">
        <v>2284</v>
      </c>
      <c r="Y30" s="65">
        <v>6.0999999999999999E-2</v>
      </c>
      <c r="Z30" s="65">
        <v>7.5999999999999998E-2</v>
      </c>
      <c r="AA30" s="633" t="s">
        <v>2284</v>
      </c>
      <c r="AB30" s="65">
        <v>7.0000000000000007E-2</v>
      </c>
      <c r="AC30" s="173">
        <v>0.05</v>
      </c>
      <c r="AD30" s="68">
        <v>0</v>
      </c>
      <c r="AE30" s="158">
        <v>1.7000000000000001E-2</v>
      </c>
      <c r="AF30" s="130"/>
      <c r="AG30" s="100" t="s">
        <v>2265</v>
      </c>
      <c r="AH30" s="128" t="s">
        <v>2266</v>
      </c>
      <c r="AI30" s="629" t="s">
        <v>2287</v>
      </c>
      <c r="AJ30" s="632"/>
      <c r="AK30" s="622"/>
      <c r="BB30" s="103" t="s">
        <v>2265</v>
      </c>
      <c r="BC30" s="148" t="s">
        <v>2294</v>
      </c>
    </row>
    <row r="31" spans="1:55">
      <c r="A31" s="126" t="s">
        <v>2267</v>
      </c>
      <c r="B31" s="157" t="s">
        <v>2268</v>
      </c>
      <c r="C31" s="61">
        <v>8.1000000000000003E-2</v>
      </c>
      <c r="D31" s="62">
        <v>5.8999999999999997E-2</v>
      </c>
      <c r="E31" s="62">
        <v>3.3000000000000002E-2</v>
      </c>
      <c r="F31" s="63">
        <v>0</v>
      </c>
      <c r="G31" s="61">
        <v>1.0999999999999999E-2</v>
      </c>
      <c r="H31" s="626" t="s">
        <v>2284</v>
      </c>
      <c r="I31" s="63">
        <v>0</v>
      </c>
      <c r="J31" s="61">
        <v>0.02</v>
      </c>
      <c r="K31" s="63">
        <v>0</v>
      </c>
      <c r="L31" s="64">
        <v>0.129</v>
      </c>
      <c r="M31" s="633" t="s">
        <v>2284</v>
      </c>
      <c r="N31" s="65">
        <v>0.11800000000000001</v>
      </c>
      <c r="O31" s="65">
        <v>9.6000000000000002E-2</v>
      </c>
      <c r="P31" s="65">
        <v>0.109</v>
      </c>
      <c r="Q31" s="65">
        <v>0.107</v>
      </c>
      <c r="R31" s="633" t="s">
        <v>2284</v>
      </c>
      <c r="S31" s="633" t="s">
        <v>2284</v>
      </c>
      <c r="T31" s="65">
        <v>8.6999999999999994E-2</v>
      </c>
      <c r="U31" s="633" t="s">
        <v>2284</v>
      </c>
      <c r="V31" s="65">
        <v>8.1000000000000003E-2</v>
      </c>
      <c r="W31" s="65">
        <v>9.8000000000000004E-2</v>
      </c>
      <c r="X31" s="633" t="s">
        <v>2284</v>
      </c>
      <c r="Y31" s="65">
        <v>6.0999999999999999E-2</v>
      </c>
      <c r="Z31" s="65">
        <v>7.5999999999999998E-2</v>
      </c>
      <c r="AA31" s="633" t="s">
        <v>2284</v>
      </c>
      <c r="AB31" s="65">
        <v>7.0000000000000007E-2</v>
      </c>
      <c r="AC31" s="173">
        <v>0.05</v>
      </c>
      <c r="AD31" s="68">
        <v>0</v>
      </c>
      <c r="AE31" s="158">
        <v>1.7000000000000001E-2</v>
      </c>
      <c r="AF31" s="130"/>
      <c r="AG31" s="100" t="s">
        <v>2267</v>
      </c>
      <c r="AH31" s="128" t="s">
        <v>2268</v>
      </c>
      <c r="AI31" s="629" t="s">
        <v>2287</v>
      </c>
      <c r="AJ31" s="632"/>
      <c r="AK31" s="620"/>
      <c r="BB31" s="103" t="s">
        <v>2267</v>
      </c>
      <c r="BC31" s="148" t="s">
        <v>2294</v>
      </c>
    </row>
    <row r="32" spans="1:55">
      <c r="A32" s="126" t="s">
        <v>2269</v>
      </c>
      <c r="B32" s="157" t="s">
        <v>2270</v>
      </c>
      <c r="C32" s="61">
        <v>9.9000000000000005E-2</v>
      </c>
      <c r="D32" s="62">
        <v>7.1999999999999995E-2</v>
      </c>
      <c r="E32" s="62">
        <v>0.04</v>
      </c>
      <c r="F32" s="63">
        <v>0</v>
      </c>
      <c r="G32" s="61">
        <v>4.2999999999999997E-2</v>
      </c>
      <c r="H32" s="62">
        <v>3.9E-2</v>
      </c>
      <c r="I32" s="63">
        <v>0</v>
      </c>
      <c r="J32" s="61">
        <v>3.7999999999999999E-2</v>
      </c>
      <c r="K32" s="63">
        <v>0</v>
      </c>
      <c r="L32" s="64">
        <v>0.21100000000000002</v>
      </c>
      <c r="M32" s="65">
        <v>0.20700000000000002</v>
      </c>
      <c r="N32" s="65">
        <v>0.16800000000000001</v>
      </c>
      <c r="O32" s="65">
        <v>0.14099999999999999</v>
      </c>
      <c r="P32" s="65">
        <v>0.17300000000000001</v>
      </c>
      <c r="Q32" s="65">
        <v>0.184</v>
      </c>
      <c r="R32" s="65">
        <v>0.16900000000000001</v>
      </c>
      <c r="S32" s="65">
        <v>0.18</v>
      </c>
      <c r="T32" s="65">
        <v>0.14599999999999999</v>
      </c>
      <c r="U32" s="65">
        <v>0.14199999999999999</v>
      </c>
      <c r="V32" s="65">
        <v>0.152</v>
      </c>
      <c r="W32" s="65">
        <v>0.13</v>
      </c>
      <c r="X32" s="65">
        <v>0.14799999999999999</v>
      </c>
      <c r="Y32" s="65">
        <v>0.11399999999999999</v>
      </c>
      <c r="Z32" s="65">
        <v>0.10299999999999999</v>
      </c>
      <c r="AA32" s="65">
        <v>0.11</v>
      </c>
      <c r="AB32" s="65">
        <v>0.109</v>
      </c>
      <c r="AC32" s="173">
        <v>7.1000000000000008E-2</v>
      </c>
      <c r="AD32" s="68">
        <v>0</v>
      </c>
      <c r="AE32" s="158">
        <v>3.1E-2</v>
      </c>
      <c r="AF32" s="130"/>
      <c r="AG32" s="100" t="s">
        <v>2269</v>
      </c>
      <c r="AH32" s="128" t="s">
        <v>2270</v>
      </c>
      <c r="AI32" s="629" t="s">
        <v>2288</v>
      </c>
      <c r="AJ32" s="632"/>
      <c r="AK32" s="620"/>
      <c r="BB32" s="103" t="s">
        <v>2269</v>
      </c>
      <c r="BC32" s="148" t="s">
        <v>2294</v>
      </c>
    </row>
    <row r="33" spans="1:58" ht="12" customHeight="1">
      <c r="A33" s="126" t="s">
        <v>2271</v>
      </c>
      <c r="B33" s="157" t="s">
        <v>2272</v>
      </c>
      <c r="C33" s="61">
        <v>7.9000000000000001E-2</v>
      </c>
      <c r="D33" s="62">
        <v>5.8000000000000003E-2</v>
      </c>
      <c r="E33" s="62">
        <v>3.2000000000000001E-2</v>
      </c>
      <c r="F33" s="63">
        <v>0</v>
      </c>
      <c r="G33" s="61">
        <v>4.2999999999999997E-2</v>
      </c>
      <c r="H33" s="62">
        <v>3.9E-2</v>
      </c>
      <c r="I33" s="63">
        <v>0</v>
      </c>
      <c r="J33" s="61">
        <v>3.7999999999999999E-2</v>
      </c>
      <c r="K33" s="63">
        <v>0</v>
      </c>
      <c r="L33" s="64">
        <v>0.191</v>
      </c>
      <c r="M33" s="65">
        <v>0.187</v>
      </c>
      <c r="N33" s="65">
        <v>0.14799999999999999</v>
      </c>
      <c r="O33" s="65">
        <v>0.127</v>
      </c>
      <c r="P33" s="65">
        <v>0.153</v>
      </c>
      <c r="Q33" s="65">
        <v>0.17</v>
      </c>
      <c r="R33" s="65">
        <v>0.14899999999999999</v>
      </c>
      <c r="S33" s="65">
        <v>0.16600000000000001</v>
      </c>
      <c r="T33" s="65">
        <v>0.13200000000000001</v>
      </c>
      <c r="U33" s="65">
        <v>0.128</v>
      </c>
      <c r="V33" s="65">
        <v>0.14399999999999999</v>
      </c>
      <c r="W33" s="65">
        <v>0.11</v>
      </c>
      <c r="X33" s="65">
        <v>0.14000000000000001</v>
      </c>
      <c r="Y33" s="65">
        <v>0.106</v>
      </c>
      <c r="Z33" s="65">
        <v>8.8999999999999996E-2</v>
      </c>
      <c r="AA33" s="65">
        <v>0.10200000000000001</v>
      </c>
      <c r="AB33" s="65">
        <v>0.10100000000000001</v>
      </c>
      <c r="AC33" s="173">
        <v>6.3E-2</v>
      </c>
      <c r="AD33" s="68">
        <v>0</v>
      </c>
      <c r="AE33" s="158">
        <v>3.1E-2</v>
      </c>
      <c r="AF33" s="130"/>
      <c r="AG33" s="5" t="s">
        <v>2271</v>
      </c>
      <c r="AH33" s="128" t="s">
        <v>2272</v>
      </c>
      <c r="AI33" s="629" t="s">
        <v>2288</v>
      </c>
      <c r="AJ33" s="632"/>
      <c r="AK33" s="620"/>
      <c r="BB33" s="129" t="s">
        <v>2271</v>
      </c>
      <c r="BC33" s="148" t="s">
        <v>2294</v>
      </c>
    </row>
    <row r="34" spans="1:58" ht="12" customHeight="1">
      <c r="A34" s="126" t="s">
        <v>2273</v>
      </c>
      <c r="B34" s="157" t="s">
        <v>2233</v>
      </c>
      <c r="C34" s="61">
        <v>6.1000000000000006E-2</v>
      </c>
      <c r="D34" s="62">
        <v>4.4000000000000004E-2</v>
      </c>
      <c r="E34" s="62">
        <v>2.5000000000000001E-2</v>
      </c>
      <c r="F34" s="63">
        <v>0</v>
      </c>
      <c r="G34" s="61">
        <v>1.7000000000000001E-2</v>
      </c>
      <c r="H34" s="626" t="s">
        <v>2284</v>
      </c>
      <c r="I34" s="63">
        <v>0</v>
      </c>
      <c r="J34" s="61">
        <v>1.0999999999999999E-2</v>
      </c>
      <c r="K34" s="63">
        <v>0</v>
      </c>
      <c r="L34" s="64">
        <v>0.10100000000000001</v>
      </c>
      <c r="M34" s="633" t="s">
        <v>2284</v>
      </c>
      <c r="N34" s="65">
        <v>8.4000000000000005E-2</v>
      </c>
      <c r="O34" s="65">
        <v>6.7000000000000004E-2</v>
      </c>
      <c r="P34" s="65">
        <v>9.0000000000000011E-2</v>
      </c>
      <c r="Q34" s="65">
        <v>8.4000000000000005E-2</v>
      </c>
      <c r="R34" s="633" t="s">
        <v>2284</v>
      </c>
      <c r="S34" s="633" t="s">
        <v>2284</v>
      </c>
      <c r="T34" s="65">
        <v>7.3000000000000009E-2</v>
      </c>
      <c r="U34" s="633" t="s">
        <v>2284</v>
      </c>
      <c r="V34" s="65">
        <v>6.5000000000000002E-2</v>
      </c>
      <c r="W34" s="65">
        <v>7.3000000000000009E-2</v>
      </c>
      <c r="X34" s="633" t="s">
        <v>2284</v>
      </c>
      <c r="Y34" s="65">
        <v>5.4000000000000006E-2</v>
      </c>
      <c r="Z34" s="65">
        <v>5.6000000000000008E-2</v>
      </c>
      <c r="AA34" s="633" t="s">
        <v>2284</v>
      </c>
      <c r="AB34" s="65">
        <v>4.8000000000000001E-2</v>
      </c>
      <c r="AC34" s="173">
        <v>3.7000000000000005E-2</v>
      </c>
      <c r="AD34" s="68">
        <v>0</v>
      </c>
      <c r="AE34" s="158">
        <v>1.2E-2</v>
      </c>
      <c r="AF34" s="130"/>
      <c r="AG34" s="100" t="s">
        <v>2273</v>
      </c>
      <c r="AH34" s="128" t="s">
        <v>2318</v>
      </c>
      <c r="AI34" s="629" t="s">
        <v>2287</v>
      </c>
      <c r="AJ34" s="632"/>
      <c r="AK34" s="620"/>
      <c r="BB34" s="103" t="s">
        <v>2273</v>
      </c>
      <c r="BC34" s="148" t="s">
        <v>2294</v>
      </c>
    </row>
    <row r="35" spans="1:58" ht="12" customHeight="1">
      <c r="A35" s="126" t="s">
        <v>2274</v>
      </c>
      <c r="B35" s="157" t="s">
        <v>2241</v>
      </c>
      <c r="C35" s="61">
        <v>6.8000000000000005E-2</v>
      </c>
      <c r="D35" s="62">
        <v>0.05</v>
      </c>
      <c r="E35" s="62">
        <v>2.8000000000000001E-2</v>
      </c>
      <c r="F35" s="63">
        <v>0</v>
      </c>
      <c r="G35" s="61">
        <v>2.5999999999999999E-2</v>
      </c>
      <c r="H35" s="626" t="s">
        <v>2284</v>
      </c>
      <c r="I35" s="63">
        <v>0</v>
      </c>
      <c r="J35" s="61">
        <v>1.7999999999999999E-2</v>
      </c>
      <c r="K35" s="63">
        <v>0</v>
      </c>
      <c r="L35" s="64">
        <v>0.125</v>
      </c>
      <c r="M35" s="633" t="s">
        <v>2284</v>
      </c>
      <c r="N35" s="65">
        <v>9.9000000000000005E-2</v>
      </c>
      <c r="O35" s="65">
        <v>8.1000000000000003E-2</v>
      </c>
      <c r="P35" s="65">
        <v>0.107</v>
      </c>
      <c r="Q35" s="65">
        <v>0.107</v>
      </c>
      <c r="R35" s="633" t="s">
        <v>2284</v>
      </c>
      <c r="S35" s="633" t="s">
        <v>2284</v>
      </c>
      <c r="T35" s="65">
        <v>8.8999999999999996E-2</v>
      </c>
      <c r="U35" s="633" t="s">
        <v>2284</v>
      </c>
      <c r="V35" s="65">
        <v>8.4999999999999992E-2</v>
      </c>
      <c r="W35" s="65">
        <v>8.1000000000000003E-2</v>
      </c>
      <c r="X35" s="633" t="s">
        <v>2284</v>
      </c>
      <c r="Y35" s="65">
        <v>6.7000000000000004E-2</v>
      </c>
      <c r="Z35" s="65">
        <v>6.3E-2</v>
      </c>
      <c r="AA35" s="633" t="s">
        <v>2284</v>
      </c>
      <c r="AB35" s="65">
        <v>5.8999999999999997E-2</v>
      </c>
      <c r="AC35" s="173">
        <v>4.1000000000000002E-2</v>
      </c>
      <c r="AD35" s="68">
        <v>0</v>
      </c>
      <c r="AE35" s="158">
        <v>1.2999999999999999E-2</v>
      </c>
      <c r="AF35" s="130"/>
      <c r="AG35" s="100" t="s">
        <v>2274</v>
      </c>
      <c r="AH35" s="128" t="s">
        <v>2319</v>
      </c>
      <c r="AI35" s="629" t="s">
        <v>2287</v>
      </c>
      <c r="AJ35" s="632"/>
      <c r="AK35" s="622"/>
      <c r="BB35" s="103" t="s">
        <v>2274</v>
      </c>
      <c r="BC35" s="148" t="s">
        <v>2294</v>
      </c>
    </row>
    <row r="36" spans="1:58" ht="12" customHeight="1">
      <c r="A36" s="126" t="s">
        <v>2275</v>
      </c>
      <c r="B36" s="157" t="s">
        <v>2243</v>
      </c>
      <c r="C36" s="61">
        <v>6.8000000000000005E-2</v>
      </c>
      <c r="D36" s="62">
        <v>0.05</v>
      </c>
      <c r="E36" s="62">
        <v>2.8000000000000001E-2</v>
      </c>
      <c r="F36" s="63">
        <v>0</v>
      </c>
      <c r="G36" s="61">
        <v>2.5999999999999999E-2</v>
      </c>
      <c r="H36" s="626" t="s">
        <v>2284</v>
      </c>
      <c r="I36" s="63">
        <v>0</v>
      </c>
      <c r="J36" s="61">
        <v>1.7999999999999999E-2</v>
      </c>
      <c r="K36" s="63">
        <v>0</v>
      </c>
      <c r="L36" s="64">
        <v>0.125</v>
      </c>
      <c r="M36" s="633" t="s">
        <v>2284</v>
      </c>
      <c r="N36" s="65">
        <v>9.9000000000000005E-2</v>
      </c>
      <c r="O36" s="65">
        <v>8.1000000000000003E-2</v>
      </c>
      <c r="P36" s="65">
        <v>0.107</v>
      </c>
      <c r="Q36" s="65">
        <v>0.107</v>
      </c>
      <c r="R36" s="633" t="s">
        <v>2284</v>
      </c>
      <c r="S36" s="633" t="s">
        <v>2284</v>
      </c>
      <c r="T36" s="65">
        <v>8.8999999999999996E-2</v>
      </c>
      <c r="U36" s="633" t="s">
        <v>2284</v>
      </c>
      <c r="V36" s="65">
        <v>8.4999999999999992E-2</v>
      </c>
      <c r="W36" s="65">
        <v>8.1000000000000003E-2</v>
      </c>
      <c r="X36" s="633" t="s">
        <v>2284</v>
      </c>
      <c r="Y36" s="65">
        <v>6.7000000000000004E-2</v>
      </c>
      <c r="Z36" s="65">
        <v>6.3E-2</v>
      </c>
      <c r="AA36" s="633" t="s">
        <v>2284</v>
      </c>
      <c r="AB36" s="65">
        <v>5.8999999999999997E-2</v>
      </c>
      <c r="AC36" s="173">
        <v>4.1000000000000002E-2</v>
      </c>
      <c r="AD36" s="68">
        <v>0</v>
      </c>
      <c r="AE36" s="158">
        <v>1.2999999999999999E-2</v>
      </c>
      <c r="AF36" s="130"/>
      <c r="AG36" s="100" t="s">
        <v>2275</v>
      </c>
      <c r="AH36" s="128" t="s">
        <v>2320</v>
      </c>
      <c r="AI36" s="629" t="s">
        <v>2287</v>
      </c>
      <c r="AJ36" s="632"/>
      <c r="AK36" s="620"/>
      <c r="BB36" s="103" t="s">
        <v>2275</v>
      </c>
      <c r="BC36" s="148" t="s">
        <v>2294</v>
      </c>
    </row>
    <row r="37" spans="1:58" ht="12" customHeight="1" thickBot="1">
      <c r="A37" s="126" t="s">
        <v>2276</v>
      </c>
      <c r="B37" s="157" t="s">
        <v>2246</v>
      </c>
      <c r="C37" s="61">
        <v>6.7000000000000004E-2</v>
      </c>
      <c r="D37" s="62">
        <v>4.9000000000000002E-2</v>
      </c>
      <c r="E37" s="62">
        <v>2.7E-2</v>
      </c>
      <c r="F37" s="63">
        <v>0</v>
      </c>
      <c r="G37" s="61">
        <v>1.7999999999999999E-2</v>
      </c>
      <c r="H37" s="626" t="s">
        <v>2284</v>
      </c>
      <c r="I37" s="63">
        <v>0</v>
      </c>
      <c r="J37" s="61">
        <v>1.2999999999999999E-2</v>
      </c>
      <c r="K37" s="63">
        <v>0</v>
      </c>
      <c r="L37" s="64">
        <v>0.107</v>
      </c>
      <c r="M37" s="633" t="s">
        <v>2284</v>
      </c>
      <c r="N37" s="65">
        <v>8.8999999999999996E-2</v>
      </c>
      <c r="O37" s="65">
        <v>7.0999999999999994E-2</v>
      </c>
      <c r="P37" s="65">
        <v>9.4E-2</v>
      </c>
      <c r="Q37" s="65">
        <v>8.8999999999999996E-2</v>
      </c>
      <c r="R37" s="633" t="s">
        <v>2284</v>
      </c>
      <c r="S37" s="633" t="s">
        <v>2284</v>
      </c>
      <c r="T37" s="65">
        <v>7.5999999999999998E-2</v>
      </c>
      <c r="U37" s="633" t="s">
        <v>2284</v>
      </c>
      <c r="V37" s="65">
        <v>6.699999999999999E-2</v>
      </c>
      <c r="W37" s="65">
        <v>7.5999999999999998E-2</v>
      </c>
      <c r="X37" s="633" t="s">
        <v>2284</v>
      </c>
      <c r="Y37" s="65">
        <v>5.3999999999999999E-2</v>
      </c>
      <c r="Z37" s="65">
        <v>5.8000000000000003E-2</v>
      </c>
      <c r="AA37" s="633" t="s">
        <v>2284</v>
      </c>
      <c r="AB37" s="65">
        <v>4.9000000000000002E-2</v>
      </c>
      <c r="AC37" s="173">
        <v>3.5999999999999997E-2</v>
      </c>
      <c r="AD37" s="68">
        <v>0</v>
      </c>
      <c r="AE37" s="158">
        <v>8.9999999999999993E-3</v>
      </c>
      <c r="AF37" s="130"/>
      <c r="AG37" s="5" t="s">
        <v>2276</v>
      </c>
      <c r="AH37" s="128" t="s">
        <v>2321</v>
      </c>
      <c r="AI37" s="629" t="s">
        <v>2287</v>
      </c>
      <c r="AJ37" s="632"/>
      <c r="AK37" s="620"/>
      <c r="BB37" s="129" t="s">
        <v>2276</v>
      </c>
      <c r="BC37" s="148" t="s">
        <v>2294</v>
      </c>
    </row>
    <row r="38" spans="1:58" s="579" customFormat="1">
      <c r="A38" s="126" t="s">
        <v>2277</v>
      </c>
      <c r="B38" s="157" t="s">
        <v>2248</v>
      </c>
      <c r="C38" s="61">
        <v>6.5000000000000002E-2</v>
      </c>
      <c r="D38" s="62">
        <v>4.7E-2</v>
      </c>
      <c r="E38" s="62">
        <v>2.6000000000000002E-2</v>
      </c>
      <c r="F38" s="63">
        <v>0</v>
      </c>
      <c r="G38" s="61">
        <v>1.7999999999999999E-2</v>
      </c>
      <c r="H38" s="626" t="s">
        <v>2284</v>
      </c>
      <c r="I38" s="63">
        <v>0</v>
      </c>
      <c r="J38" s="61">
        <v>1.2999999999999999E-2</v>
      </c>
      <c r="K38" s="63">
        <v>0</v>
      </c>
      <c r="L38" s="64">
        <v>0.105</v>
      </c>
      <c r="M38" s="633" t="s">
        <v>2284</v>
      </c>
      <c r="N38" s="65">
        <v>8.6999999999999994E-2</v>
      </c>
      <c r="O38" s="65">
        <v>6.8999999999999992E-2</v>
      </c>
      <c r="P38" s="65">
        <v>9.1999999999999998E-2</v>
      </c>
      <c r="Q38" s="65">
        <v>8.6999999999999994E-2</v>
      </c>
      <c r="R38" s="633" t="s">
        <v>2284</v>
      </c>
      <c r="S38" s="633" t="s">
        <v>2284</v>
      </c>
      <c r="T38" s="65">
        <v>7.3999999999999996E-2</v>
      </c>
      <c r="U38" s="633" t="s">
        <v>2284</v>
      </c>
      <c r="V38" s="65">
        <v>6.5999999999999989E-2</v>
      </c>
      <c r="W38" s="65">
        <v>7.3999999999999996E-2</v>
      </c>
      <c r="X38" s="633" t="s">
        <v>2284</v>
      </c>
      <c r="Y38" s="65">
        <v>5.2999999999999999E-2</v>
      </c>
      <c r="Z38" s="65">
        <v>5.6000000000000001E-2</v>
      </c>
      <c r="AA38" s="633" t="s">
        <v>2284</v>
      </c>
      <c r="AB38" s="65">
        <v>4.8000000000000001E-2</v>
      </c>
      <c r="AC38" s="173">
        <v>3.5000000000000003E-2</v>
      </c>
      <c r="AD38" s="68">
        <v>0</v>
      </c>
      <c r="AE38" s="158">
        <v>8.9999999999999993E-3</v>
      </c>
      <c r="AF38" s="610"/>
      <c r="AG38" s="100" t="s">
        <v>2277</v>
      </c>
      <c r="AH38" s="128" t="s">
        <v>2322</v>
      </c>
      <c r="AI38" s="629" t="s">
        <v>2287</v>
      </c>
      <c r="AJ38" s="620"/>
      <c r="AK38" s="620"/>
      <c r="AL38" s="582"/>
      <c r="AM38" s="582"/>
      <c r="AN38" s="582"/>
      <c r="AO38" s="582"/>
      <c r="AP38" s="582"/>
      <c r="AQ38" s="582"/>
      <c r="AR38" s="582"/>
      <c r="AS38" s="582"/>
      <c r="AT38" s="582"/>
      <c r="AU38" s="582"/>
      <c r="AV38" s="582"/>
      <c r="AW38" s="582"/>
      <c r="AX38" s="582"/>
      <c r="AY38" s="582"/>
      <c r="AZ38" s="582"/>
      <c r="BA38" s="582"/>
      <c r="BB38" s="103" t="s">
        <v>2277</v>
      </c>
      <c r="BC38" s="148" t="s">
        <v>2294</v>
      </c>
      <c r="BD38" s="582"/>
      <c r="BE38" s="582"/>
      <c r="BF38" s="582"/>
    </row>
    <row r="39" spans="1:58" s="582" customFormat="1" ht="12.6" thickBot="1">
      <c r="A39" s="576" t="s">
        <v>2278</v>
      </c>
      <c r="B39" s="595" t="s">
        <v>2250</v>
      </c>
      <c r="C39" s="596">
        <v>6.4000000000000001E-2</v>
      </c>
      <c r="D39" s="597">
        <v>4.7E-2</v>
      </c>
      <c r="E39" s="597">
        <v>2.6000000000000002E-2</v>
      </c>
      <c r="F39" s="598">
        <v>0</v>
      </c>
      <c r="G39" s="596">
        <v>1.7999999999999999E-2</v>
      </c>
      <c r="H39" s="627" t="s">
        <v>2284</v>
      </c>
      <c r="I39" s="598">
        <v>0</v>
      </c>
      <c r="J39" s="596">
        <v>1.2999999999999999E-2</v>
      </c>
      <c r="K39" s="598">
        <v>0</v>
      </c>
      <c r="L39" s="599">
        <v>0.104</v>
      </c>
      <c r="M39" s="634" t="s">
        <v>2284</v>
      </c>
      <c r="N39" s="600">
        <v>8.5999999999999993E-2</v>
      </c>
      <c r="O39" s="600">
        <v>6.8999999999999992E-2</v>
      </c>
      <c r="P39" s="600">
        <v>9.0999999999999998E-2</v>
      </c>
      <c r="Q39" s="600">
        <v>8.6999999999999994E-2</v>
      </c>
      <c r="R39" s="634" t="s">
        <v>2284</v>
      </c>
      <c r="S39" s="634" t="s">
        <v>2284</v>
      </c>
      <c r="T39" s="600">
        <v>7.3999999999999996E-2</v>
      </c>
      <c r="U39" s="634" t="s">
        <v>2284</v>
      </c>
      <c r="V39" s="600">
        <v>6.5999999999999989E-2</v>
      </c>
      <c r="W39" s="600">
        <v>7.2999999999999995E-2</v>
      </c>
      <c r="X39" s="634" t="s">
        <v>2284</v>
      </c>
      <c r="Y39" s="600">
        <v>5.2999999999999999E-2</v>
      </c>
      <c r="Z39" s="600">
        <v>5.6000000000000001E-2</v>
      </c>
      <c r="AA39" s="634" t="s">
        <v>2284</v>
      </c>
      <c r="AB39" s="600">
        <v>4.8000000000000001E-2</v>
      </c>
      <c r="AC39" s="601">
        <v>3.5000000000000003E-2</v>
      </c>
      <c r="AD39" s="602">
        <v>0</v>
      </c>
      <c r="AE39" s="603">
        <v>8.9999999999999993E-3</v>
      </c>
      <c r="AF39" s="617"/>
      <c r="AG39" s="604" t="s">
        <v>2278</v>
      </c>
      <c r="AH39" s="605" t="s">
        <v>2323</v>
      </c>
      <c r="AI39" s="630" t="s">
        <v>2287</v>
      </c>
      <c r="AJ39" s="620"/>
      <c r="AK39" s="620"/>
      <c r="BB39" s="606" t="s">
        <v>2278</v>
      </c>
      <c r="BC39" s="607" t="s">
        <v>2294</v>
      </c>
    </row>
    <row r="40" spans="1:58" s="582" customFormat="1">
      <c r="A40" s="579"/>
      <c r="B40" s="580"/>
      <c r="C40" s="608"/>
      <c r="D40" s="608"/>
      <c r="E40" s="608"/>
      <c r="F40" s="608"/>
      <c r="G40" s="608"/>
      <c r="H40" s="608"/>
      <c r="I40" s="608"/>
      <c r="J40" s="608"/>
      <c r="K40" s="608"/>
      <c r="L40" s="609"/>
      <c r="M40" s="609"/>
      <c r="N40" s="609"/>
      <c r="O40" s="609"/>
      <c r="P40" s="609"/>
      <c r="Q40" s="609"/>
      <c r="R40" s="609"/>
      <c r="S40" s="609"/>
      <c r="T40" s="609"/>
      <c r="U40" s="609"/>
      <c r="V40" s="609"/>
      <c r="W40" s="609"/>
      <c r="X40" s="609"/>
      <c r="Y40" s="609"/>
      <c r="Z40" s="609"/>
      <c r="AA40" s="609"/>
      <c r="AB40" s="609"/>
      <c r="AC40" s="609"/>
      <c r="AD40" s="609"/>
      <c r="AE40" s="609"/>
      <c r="AF40" s="617"/>
      <c r="AG40" s="611"/>
      <c r="AH40" s="612"/>
      <c r="AI40" s="613"/>
      <c r="AJ40" s="620"/>
      <c r="AK40" s="622"/>
      <c r="BB40" s="611"/>
      <c r="BC40" s="614"/>
    </row>
    <row r="41" spans="1:58" s="582" customFormat="1">
      <c r="B41" s="583"/>
      <c r="C41" s="615"/>
      <c r="D41" s="615"/>
      <c r="E41" s="615"/>
      <c r="F41" s="615"/>
      <c r="G41" s="615"/>
      <c r="H41" s="615"/>
      <c r="I41" s="615"/>
      <c r="J41" s="615"/>
      <c r="K41" s="615"/>
      <c r="L41" s="616"/>
      <c r="M41" s="616"/>
      <c r="N41" s="616"/>
      <c r="O41" s="616"/>
      <c r="P41" s="616"/>
      <c r="Q41" s="616"/>
      <c r="R41" s="616"/>
      <c r="S41" s="616"/>
      <c r="T41" s="616"/>
      <c r="U41" s="616"/>
      <c r="V41" s="616"/>
      <c r="W41" s="616"/>
      <c r="X41" s="616"/>
      <c r="Y41" s="616"/>
      <c r="Z41" s="616"/>
      <c r="AA41" s="616"/>
      <c r="AB41" s="616"/>
      <c r="AC41" s="616"/>
      <c r="AD41" s="616"/>
      <c r="AE41" s="616"/>
      <c r="AF41" s="617"/>
      <c r="AG41" s="618"/>
      <c r="AH41" s="619"/>
      <c r="AI41" s="620"/>
      <c r="AJ41" s="620"/>
      <c r="AK41" s="620"/>
      <c r="BB41" s="618"/>
      <c r="BC41" s="621"/>
    </row>
    <row r="42" spans="1:58" s="582" customFormat="1">
      <c r="B42" s="583"/>
      <c r="C42" s="615"/>
      <c r="D42" s="615"/>
      <c r="E42" s="615"/>
      <c r="F42" s="615"/>
      <c r="G42" s="615"/>
      <c r="H42" s="615"/>
      <c r="I42" s="615"/>
      <c r="J42" s="615"/>
      <c r="K42" s="615"/>
      <c r="L42" s="616"/>
      <c r="M42" s="616"/>
      <c r="N42" s="616"/>
      <c r="O42" s="616"/>
      <c r="P42" s="616"/>
      <c r="Q42" s="616"/>
      <c r="R42" s="616"/>
      <c r="S42" s="616"/>
      <c r="T42" s="616"/>
      <c r="U42" s="616"/>
      <c r="V42" s="616"/>
      <c r="W42" s="616"/>
      <c r="X42" s="616"/>
      <c r="Y42" s="616"/>
      <c r="Z42" s="616"/>
      <c r="AA42" s="616"/>
      <c r="AB42" s="616"/>
      <c r="AC42" s="616"/>
      <c r="AD42" s="616"/>
      <c r="AE42" s="616"/>
      <c r="AH42" s="619"/>
      <c r="AI42" s="620"/>
      <c r="AJ42" s="620"/>
      <c r="AK42" s="620"/>
      <c r="BC42" s="621"/>
    </row>
    <row r="43" spans="1:58" s="582" customFormat="1">
      <c r="B43" s="583"/>
      <c r="C43" s="615"/>
      <c r="D43" s="615"/>
      <c r="E43" s="615"/>
      <c r="F43" s="615"/>
      <c r="G43" s="615"/>
      <c r="H43" s="615"/>
      <c r="I43" s="615"/>
      <c r="J43" s="615"/>
      <c r="K43" s="615"/>
      <c r="L43" s="616"/>
      <c r="M43" s="616"/>
      <c r="N43" s="616"/>
      <c r="O43" s="616"/>
      <c r="P43" s="616"/>
      <c r="Q43" s="616"/>
      <c r="R43" s="616"/>
      <c r="S43" s="616"/>
      <c r="T43" s="616"/>
      <c r="U43" s="616"/>
      <c r="V43" s="616"/>
      <c r="W43" s="616"/>
      <c r="X43" s="616"/>
      <c r="Y43" s="616"/>
      <c r="Z43" s="616"/>
      <c r="AA43" s="616"/>
      <c r="AB43" s="616"/>
      <c r="AC43" s="616"/>
      <c r="AD43" s="616"/>
      <c r="AE43" s="616"/>
      <c r="AG43" s="618"/>
      <c r="AH43" s="619"/>
      <c r="AI43" s="620"/>
      <c r="AJ43" s="625"/>
      <c r="AK43" s="622"/>
      <c r="BB43" s="618"/>
      <c r="BC43" s="621"/>
    </row>
    <row r="44" spans="1:58" s="582" customFormat="1">
      <c r="B44" s="583"/>
      <c r="C44" s="615"/>
      <c r="D44" s="615"/>
      <c r="E44" s="615"/>
      <c r="F44" s="615"/>
      <c r="G44" s="615"/>
      <c r="H44" s="615"/>
      <c r="I44" s="615"/>
      <c r="J44" s="615"/>
      <c r="K44" s="615"/>
      <c r="L44" s="616"/>
      <c r="M44" s="616"/>
      <c r="N44" s="616"/>
      <c r="O44" s="616"/>
      <c r="P44" s="616"/>
      <c r="Q44" s="616"/>
      <c r="R44" s="616"/>
      <c r="S44" s="616"/>
      <c r="T44" s="616"/>
      <c r="U44" s="616"/>
      <c r="V44" s="616"/>
      <c r="W44" s="616"/>
      <c r="X44" s="616"/>
      <c r="Y44" s="616"/>
      <c r="Z44" s="616"/>
      <c r="AA44" s="616"/>
      <c r="AB44" s="616"/>
      <c r="AC44" s="616"/>
      <c r="AD44" s="616"/>
      <c r="AE44" s="616"/>
      <c r="AG44" s="618"/>
      <c r="AH44" s="619"/>
      <c r="AI44" s="620"/>
      <c r="AJ44" s="625"/>
      <c r="AK44" s="622"/>
      <c r="BB44" s="618"/>
      <c r="BC44" s="621"/>
    </row>
    <row r="45" spans="1:58" s="582" customFormat="1">
      <c r="B45" s="583"/>
      <c r="C45" s="615"/>
      <c r="D45" s="615"/>
      <c r="E45" s="615"/>
      <c r="F45" s="615"/>
      <c r="G45" s="615"/>
      <c r="H45" s="615"/>
      <c r="I45" s="615"/>
      <c r="J45" s="615"/>
      <c r="K45" s="615"/>
      <c r="L45" s="616"/>
      <c r="M45" s="616"/>
      <c r="N45" s="616"/>
      <c r="O45" s="616"/>
      <c r="P45" s="616"/>
      <c r="Q45" s="616"/>
      <c r="R45" s="616"/>
      <c r="S45" s="616"/>
      <c r="T45" s="616"/>
      <c r="U45" s="616"/>
      <c r="V45" s="616"/>
      <c r="W45" s="616"/>
      <c r="X45" s="616"/>
      <c r="Y45" s="616"/>
      <c r="Z45" s="616"/>
      <c r="AA45" s="616"/>
      <c r="AB45" s="616"/>
      <c r="AC45" s="616"/>
      <c r="AD45" s="616"/>
      <c r="AE45" s="616"/>
      <c r="AG45" s="623"/>
      <c r="AH45" s="619"/>
      <c r="AI45" s="624"/>
      <c r="AJ45" s="625"/>
      <c r="AK45" s="622"/>
      <c r="BB45" s="623"/>
      <c r="BC45" s="621"/>
    </row>
    <row r="46" spans="1:58" s="582" customFormat="1">
      <c r="B46" s="583"/>
      <c r="C46" s="615"/>
      <c r="D46" s="615"/>
      <c r="E46" s="615"/>
      <c r="F46" s="615"/>
      <c r="G46" s="615"/>
      <c r="H46" s="615"/>
      <c r="I46" s="615"/>
      <c r="J46" s="615"/>
      <c r="K46" s="615"/>
      <c r="L46" s="616"/>
      <c r="M46" s="616"/>
      <c r="N46" s="616"/>
      <c r="O46" s="616"/>
      <c r="P46" s="616"/>
      <c r="Q46" s="616"/>
      <c r="R46" s="616"/>
      <c r="S46" s="616"/>
      <c r="T46" s="616"/>
      <c r="U46" s="616"/>
      <c r="V46" s="616"/>
      <c r="W46" s="616"/>
      <c r="X46" s="616"/>
      <c r="Y46" s="616"/>
      <c r="Z46" s="616"/>
      <c r="AA46" s="616"/>
      <c r="AB46" s="616"/>
      <c r="AC46" s="616"/>
      <c r="AD46" s="616"/>
      <c r="AE46" s="616"/>
      <c r="AG46" s="623"/>
      <c r="AH46" s="619"/>
      <c r="AI46" s="624"/>
      <c r="AJ46" s="625"/>
      <c r="AK46" s="625"/>
      <c r="BB46" s="623"/>
      <c r="BC46" s="621"/>
    </row>
    <row r="47" spans="1:58" s="582" customFormat="1">
      <c r="B47" s="583"/>
      <c r="C47" s="615"/>
      <c r="D47" s="615"/>
      <c r="E47" s="615"/>
      <c r="F47" s="615"/>
      <c r="G47" s="615"/>
      <c r="H47" s="615"/>
      <c r="I47" s="615"/>
      <c r="J47" s="615"/>
      <c r="K47" s="615"/>
      <c r="L47" s="616"/>
      <c r="M47" s="616"/>
      <c r="N47" s="616"/>
      <c r="O47" s="616"/>
      <c r="P47" s="616"/>
      <c r="Q47" s="616"/>
      <c r="R47" s="616"/>
      <c r="S47" s="616"/>
      <c r="T47" s="616"/>
      <c r="U47" s="616"/>
      <c r="V47" s="616"/>
      <c r="W47" s="616"/>
      <c r="X47" s="616"/>
      <c r="Y47" s="616"/>
      <c r="Z47" s="616"/>
      <c r="AA47" s="616"/>
      <c r="AB47" s="616"/>
      <c r="AC47" s="616"/>
      <c r="AD47" s="616"/>
      <c r="AE47" s="616"/>
      <c r="AG47" s="623"/>
      <c r="AH47" s="619"/>
      <c r="AI47" s="624"/>
      <c r="AJ47" s="625"/>
      <c r="AK47" s="625"/>
      <c r="BB47" s="623"/>
      <c r="BC47" s="621"/>
    </row>
    <row r="48" spans="1:58" s="582" customFormat="1">
      <c r="B48" s="583"/>
      <c r="C48" s="615"/>
      <c r="D48" s="615"/>
      <c r="E48" s="615"/>
      <c r="F48" s="615"/>
      <c r="G48" s="615"/>
      <c r="H48" s="615"/>
      <c r="I48" s="615"/>
      <c r="J48" s="615"/>
      <c r="K48" s="615"/>
      <c r="L48" s="616"/>
      <c r="M48" s="616"/>
      <c r="N48" s="616"/>
      <c r="O48" s="616"/>
      <c r="P48" s="616"/>
      <c r="Q48" s="616"/>
      <c r="R48" s="616"/>
      <c r="S48" s="616"/>
      <c r="T48" s="616"/>
      <c r="U48" s="616"/>
      <c r="V48" s="616"/>
      <c r="W48" s="616"/>
      <c r="X48" s="616"/>
      <c r="Y48" s="616"/>
      <c r="Z48" s="616"/>
      <c r="AA48" s="616"/>
      <c r="AB48" s="616"/>
      <c r="AC48" s="616"/>
      <c r="AD48" s="616"/>
      <c r="AE48" s="616"/>
      <c r="AG48" s="623"/>
      <c r="AH48" s="619"/>
      <c r="AI48" s="625"/>
      <c r="AJ48" s="625"/>
      <c r="AK48" s="625"/>
      <c r="BB48" s="623"/>
      <c r="BC48" s="621"/>
    </row>
    <row r="49" spans="1:55">
      <c r="A49" s="582"/>
      <c r="B49" s="583"/>
      <c r="C49" s="615"/>
      <c r="D49" s="615"/>
      <c r="E49" s="615"/>
      <c r="F49" s="615"/>
      <c r="G49" s="615"/>
      <c r="H49" s="615"/>
      <c r="I49" s="615"/>
      <c r="J49" s="615"/>
      <c r="K49" s="615"/>
      <c r="L49" s="616"/>
      <c r="M49" s="616"/>
      <c r="N49" s="616"/>
      <c r="O49" s="616"/>
      <c r="P49" s="616"/>
      <c r="Q49" s="616"/>
      <c r="R49" s="616"/>
      <c r="S49" s="616"/>
      <c r="T49" s="616"/>
      <c r="U49" s="616"/>
      <c r="V49" s="616"/>
      <c r="W49" s="616"/>
      <c r="X49" s="616"/>
      <c r="Y49" s="616"/>
      <c r="Z49" s="616"/>
      <c r="AA49" s="616"/>
      <c r="AB49" s="616"/>
      <c r="AC49" s="616"/>
      <c r="AD49" s="616"/>
      <c r="AE49" s="616"/>
      <c r="AG49" s="623"/>
      <c r="AH49" s="619"/>
      <c r="AI49" s="625"/>
      <c r="BB49" s="623"/>
      <c r="BC49" s="621"/>
    </row>
    <row r="50" spans="1:55">
      <c r="A50" s="582"/>
      <c r="B50" s="583"/>
      <c r="C50" s="615"/>
      <c r="D50" s="615"/>
      <c r="E50" s="615"/>
      <c r="F50" s="615"/>
      <c r="G50" s="615"/>
      <c r="H50" s="615"/>
      <c r="I50" s="615"/>
      <c r="J50" s="615"/>
      <c r="K50" s="615"/>
      <c r="L50" s="616"/>
      <c r="M50" s="616"/>
      <c r="N50" s="616"/>
      <c r="O50" s="616"/>
      <c r="P50" s="616"/>
      <c r="Q50" s="616"/>
      <c r="R50" s="616"/>
      <c r="S50" s="616"/>
      <c r="T50" s="616"/>
      <c r="U50" s="616"/>
      <c r="V50" s="616"/>
      <c r="W50" s="616"/>
      <c r="X50" s="616"/>
      <c r="Y50" s="616"/>
      <c r="Z50" s="616"/>
      <c r="AA50" s="616"/>
      <c r="AB50" s="616"/>
      <c r="AC50" s="616"/>
      <c r="AD50" s="616"/>
      <c r="AE50" s="616"/>
      <c r="AG50" s="623"/>
      <c r="AH50" s="619"/>
      <c r="AI50" s="625"/>
      <c r="BB50" s="623"/>
      <c r="BC50" s="621"/>
    </row>
    <row r="51" spans="1:55">
      <c r="AG51" s="155"/>
    </row>
    <row r="52" spans="1:55">
      <c r="AG52" s="640"/>
      <c r="AH52" s="640"/>
    </row>
    <row r="53" spans="1:55">
      <c r="AG53" s="1350"/>
      <c r="AH53" s="1350"/>
    </row>
    <row r="54" spans="1:55">
      <c r="AG54" s="1350"/>
      <c r="AH54" s="1350"/>
    </row>
  </sheetData>
  <sheetProtection algorithmName="SHA-512" hashValue="ydDHdllz9+bFAO2bOVdS/ukt/608IeRC5m2joZDcObECL2n+M35rxZAYP+K0ODvajMs8FSICzazzglOah1MCsA==" saltValue="JiOUYfCE3DgeFVYMGYeEjQ==" spinCount="100000" sheet="1" objects="1" scenarios="1"/>
  <mergeCells count="24">
    <mergeCell ref="AE2:AE4"/>
    <mergeCell ref="C3:F3"/>
    <mergeCell ref="G3:I3"/>
    <mergeCell ref="L2:AD2"/>
    <mergeCell ref="L3:AD3"/>
    <mergeCell ref="A2:A4"/>
    <mergeCell ref="B2:B4"/>
    <mergeCell ref="C2:F2"/>
    <mergeCell ref="G2:I2"/>
    <mergeCell ref="J2:K3"/>
    <mergeCell ref="AG53:AH54"/>
    <mergeCell ref="AQ2:AQ4"/>
    <mergeCell ref="AR2:AR4"/>
    <mergeCell ref="AG2:AG4"/>
    <mergeCell ref="AG52:AH52"/>
    <mergeCell ref="AH2:AH4"/>
    <mergeCell ref="AI2:AI4"/>
    <mergeCell ref="BE2:BE4"/>
    <mergeCell ref="BC2:BC4"/>
    <mergeCell ref="AS2:AS4"/>
    <mergeCell ref="AT2:AT4"/>
    <mergeCell ref="AZ2:AZ3"/>
    <mergeCell ref="AU2:AY4"/>
    <mergeCell ref="BB2:BB4"/>
  </mergeCells>
  <phoneticPr fontId="9"/>
  <pageMargins left="0.70866141732283472" right="0.70866141732283472" top="0.74803149606299213" bottom="0.74803149606299213" header="0.31496062992125984" footer="0.31496062992125984"/>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Owner xmlns="3b7b391f-316a-4bc7-a585-b2bcaf106fac">
      <UserInfo>
        <DisplayName/>
        <AccountId xsi:nil="true"/>
        <AccountType/>
      </UserInfo>
    </Owner>
    <lcf76f155ced4ddcb4097134ff3c332f xmlns="3b7b391f-316a-4bc7-a585-b2bcaf106fac">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4" ma:contentTypeDescription="新しいドキュメントを作成します。" ma:contentTypeScope="" ma:versionID="a143d2307fc8a2191278fd36c543140b">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6855582b5da0a3aa643b3aa1955d7827"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A5713DF-67F2-421A-B467-23CE57B6BF52}">
  <ds:schemaRefs>
    <ds:schemaRef ds:uri="http://purl.org/dc/elements/1.1/"/>
    <ds:schemaRef ds:uri="263dbbe5-076b-4606-a03b-9598f5f2f35a"/>
    <ds:schemaRef ds:uri="http://schemas.openxmlformats.org/package/2006/metadata/core-properties"/>
    <ds:schemaRef ds:uri="http://schemas.microsoft.com/office/2006/documentManagement/types"/>
    <ds:schemaRef ds:uri="http://purl.org/dc/dcmitype/"/>
    <ds:schemaRef ds:uri="http://www.w3.org/XML/1998/namespace"/>
    <ds:schemaRef ds:uri="http://schemas.microsoft.com/office/infopath/2007/PartnerControls"/>
    <ds:schemaRef ds:uri="3b7b391f-316a-4bc7-a585-b2bcaf106fac"/>
    <ds:schemaRef ds:uri="http://schemas.microsoft.com/office/2006/metadata/properties"/>
    <ds:schemaRef ds:uri="http://purl.org/dc/terms/"/>
  </ds:schemaRefs>
</ds:datastoreItem>
</file>

<file path=customXml/itemProps2.xml><?xml version="1.0" encoding="utf-8"?>
<ds:datastoreItem xmlns:ds="http://schemas.openxmlformats.org/officeDocument/2006/customXml" ds:itemID="{98F5DE3B-3D3F-4BCB-A29D-8C47C06BE3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293E00C-19D3-4183-B17F-8D16ECF45F62}">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8</vt:i4>
      </vt:variant>
      <vt:variant>
        <vt:lpstr>名前付き一覧</vt:lpstr>
      </vt:variant>
      <vt:variant>
        <vt:i4>179</vt:i4>
      </vt:variant>
    </vt:vector>
  </HeadingPairs>
  <TitlesOfParts>
    <vt:vector baseType="lpstr" size="187">
      <vt:lpstr>基本情報入力シート</vt:lpstr>
      <vt:lpstr>別紙様式2-1 （処遇改善加算 総括表）</vt:lpstr>
      <vt:lpstr>別紙様式2-2（処遇改善加算　個票）</vt:lpstr>
      <vt:lpstr>別紙様式2-3（補助金　総括表）</vt:lpstr>
      <vt:lpstr>別紙様式2-4（補助金 個票） </vt:lpstr>
      <vt:lpstr>参考（キャリアパス要件概要及びキャリアパス・賃金規程例）</vt:lpstr>
      <vt:lpstr>【参考】数式用</vt:lpstr>
      <vt:lpstr>【参考】数式用２</vt:lpstr>
      <vt:lpstr>__22</vt:lpstr>
      <vt:lpstr>__41</vt:lpstr>
      <vt:lpstr>__42</vt:lpstr>
      <vt:lpstr>__43</vt:lpstr>
      <vt:lpstr>__45</vt:lpstr>
      <vt:lpstr>__46</vt:lpstr>
      <vt:lpstr>_11</vt:lpstr>
      <vt:lpstr>_12</vt:lpstr>
      <vt:lpstr>_13</vt:lpstr>
      <vt:lpstr>_14</vt:lpstr>
      <vt:lpstr>_15</vt:lpstr>
      <vt:lpstr>_21</vt:lpstr>
      <vt:lpstr>_22</vt:lpstr>
      <vt:lpstr>_24</vt:lpstr>
      <vt:lpstr>_32</vt:lpstr>
      <vt:lpstr>_33</vt:lpstr>
      <vt:lpstr>_34</vt:lpstr>
      <vt:lpstr>_35</vt:lpstr>
      <vt:lpstr>_41</vt:lpstr>
      <vt:lpstr>_42</vt:lpstr>
      <vt:lpstr>_43</vt:lpstr>
      <vt:lpstr>_44</vt:lpstr>
      <vt:lpstr>_45</vt:lpstr>
      <vt:lpstr>_46</vt:lpstr>
      <vt:lpstr>_47</vt:lpstr>
      <vt:lpstr>_61</vt:lpstr>
      <vt:lpstr>_62</vt:lpstr>
      <vt:lpstr>_63</vt:lpstr>
      <vt:lpstr>_64</vt:lpstr>
      <vt:lpstr>_65</vt:lpstr>
      <vt:lpstr>_71</vt:lpstr>
      <vt:lpstr>_72</vt:lpstr>
      <vt:lpstr>【参考】数式用!Print_Area</vt:lpstr>
      <vt:lpstr>基本情報入力シート!Print_Area</vt:lpstr>
      <vt:lpstr>'参考（キャリアパス要件概要及びキャリアパス・賃金規程例）'!Print_Area</vt:lpstr>
      <vt:lpstr>'別紙様式2-1 （処遇改善加算 総括表）'!Print_Area</vt:lpstr>
      <vt:lpstr>'別紙様式2-2（処遇改善加算　個票）'!Print_Area</vt:lpstr>
      <vt:lpstr>'別紙様式2-3（補助金　総括表）'!Print_Area</vt:lpstr>
      <vt:lpstr>'別紙様式2-4（補助金 個票） '!Print_Area</vt:lpstr>
      <vt:lpstr>'別紙様式2-2（処遇改善加算　個票）'!Print_Titles</vt:lpstr>
      <vt:lpstr>'別紙様式2-4（補助金 個票） '!Print_Titles</vt:lpstr>
      <vt:lpstr>サービスコード</vt:lpstr>
      <vt:lpstr>サービス区分</vt:lpstr>
      <vt:lpstr>愛知県</vt:lpstr>
      <vt:lpstr>愛媛県</vt:lpstr>
      <vt:lpstr>茨城県</vt:lpstr>
      <vt:lpstr>岡山県</vt:lpstr>
      <vt:lpstr>沖縄県</vt:lpstr>
      <vt:lpstr>介護医療院</vt:lpstr>
      <vt:lpstr>介護医療院サービス</vt:lpstr>
      <vt:lpstr>介護予防_小規模多機能型居宅介護</vt:lpstr>
      <vt:lpstr>介護予防_短期入所生活介護</vt:lpstr>
      <vt:lpstr>介護予防_短期入所療養介護__病院等_老健以外</vt:lpstr>
      <vt:lpstr>介護予防_短期入所療養介護_医療院</vt:lpstr>
      <vt:lpstr>介護予防_短期入所療養介護_病院等_老健以外</vt:lpstr>
      <vt:lpstr>介護予防_短期入所療養介護_老健</vt:lpstr>
      <vt:lpstr>介護予防_通所リハビリテーション</vt:lpstr>
      <vt:lpstr>介護予防_特定施設入居者生活介護</vt:lpstr>
      <vt:lpstr>介護予防_認知症対応型共同生活介護</vt:lpstr>
      <vt:lpstr>介護予防_認知症対応型通所介護</vt:lpstr>
      <vt:lpstr>介護予防_訪問入浴介護</vt:lpstr>
      <vt:lpstr>介護予防小規模多機能型居宅介護</vt:lpstr>
      <vt:lpstr>介護予防小規模多機能型居宅介護_短期利用型</vt:lpstr>
      <vt:lpstr>介護予防短期入所生活介護</vt:lpstr>
      <vt:lpstr>介護予防短期入所療養介護__病院等_老健以外</vt:lpstr>
      <vt:lpstr>介護予防短期入所療養介護_介護医療院</vt:lpstr>
      <vt:lpstr>介護予防短期入所療養介護_介護老人保健施設</vt:lpstr>
      <vt:lpstr>介護予防通所リハビリテーション</vt:lpstr>
      <vt:lpstr>介護予防特定施設入居者生活介護</vt:lpstr>
      <vt:lpstr>介護予防認知症対応型共同生活介護</vt:lpstr>
      <vt:lpstr>介護予防認知症対応型共同生活介護_短期利用型</vt:lpstr>
      <vt:lpstr>介護予防認知症対応型通所介護</vt:lpstr>
      <vt:lpstr>介護予防訪問入浴介護</vt:lpstr>
      <vt:lpstr>介護老人福祉施設</vt:lpstr>
      <vt:lpstr>介護老人福祉施設サービス</vt:lpstr>
      <vt:lpstr>介護老人保健施設</vt:lpstr>
      <vt:lpstr>介護老人保健施設サービス</vt:lpstr>
      <vt:lpstr>看護小規模多機能型居宅介護</vt:lpstr>
      <vt:lpstr>岩手県</vt:lpstr>
      <vt:lpstr>岐阜県</vt:lpstr>
      <vt:lpstr>宮崎県</vt:lpstr>
      <vt:lpstr>宮城県</vt:lpstr>
      <vt:lpstr>京都府</vt:lpstr>
      <vt:lpstr>熊本県</vt:lpstr>
      <vt:lpstr>群馬県</vt:lpstr>
      <vt:lpstr>計算用</vt:lpstr>
      <vt:lpstr>広島県</vt:lpstr>
      <vt:lpstr>香川県</vt:lpstr>
      <vt:lpstr>高知県</vt:lpstr>
      <vt:lpstr>佐賀県</vt:lpstr>
      <vt:lpstr>埼玉県</vt:lpstr>
      <vt:lpstr>三重県</vt:lpstr>
      <vt:lpstr>山形県</vt:lpstr>
      <vt:lpstr>山口県</vt:lpstr>
      <vt:lpstr>山梨県</vt:lpstr>
      <vt:lpstr>滋賀県</vt:lpstr>
      <vt:lpstr>鹿児島県</vt:lpstr>
      <vt:lpstr>秋田県</vt:lpstr>
      <vt:lpstr>処遇加算Ⅰ特定加算Ⅰベア加算</vt:lpstr>
      <vt:lpstr>処遇加算Ⅰ特定加算Ⅰベア加算あり</vt:lpstr>
      <vt:lpstr>処遇加算Ⅰ特定加算Ⅰベア加算なし</vt:lpstr>
      <vt:lpstr>処遇加算Ⅰ特定加算Ⅱベア加算</vt:lpstr>
      <vt:lpstr>処遇加算Ⅰ特定加算Ⅱベア加算あり</vt:lpstr>
      <vt:lpstr>処遇加算Ⅰ特定加算Ⅱベア加算なし</vt:lpstr>
      <vt:lpstr>処遇加算Ⅰ特定加算なしベア加算</vt:lpstr>
      <vt:lpstr>処遇加算Ⅰ特定加算なしベア加算あり</vt:lpstr>
      <vt:lpstr>処遇加算Ⅰ特定加算なしベア加算なし</vt:lpstr>
      <vt:lpstr>処遇加算Ⅱ特定加算Ⅰベア加算あり</vt:lpstr>
      <vt:lpstr>処遇加算Ⅱ特定加算Ⅰベア加算なし</vt:lpstr>
      <vt:lpstr>処遇加算Ⅱ特定加算Ⅱベア加算あり</vt:lpstr>
      <vt:lpstr>処遇加算Ⅱ特定加算Ⅱベア加算なし</vt:lpstr>
      <vt:lpstr>処遇加算Ⅱ特定加算なしベア加算</vt:lpstr>
      <vt:lpstr>処遇加算Ⅱ特定加算なしベア加算あり</vt:lpstr>
      <vt:lpstr>処遇加算Ⅱ特定加算なしベア加算なし</vt:lpstr>
      <vt:lpstr>処遇加算Ⅲ特定加算Ⅰベア加算あり</vt:lpstr>
      <vt:lpstr>処遇加算Ⅲ特定加算Ⅰベア加算なし</vt:lpstr>
      <vt:lpstr>処遇加算Ⅲ特定加算Ⅱベア加算あり</vt:lpstr>
      <vt:lpstr>処遇加算Ⅲ特定加算Ⅱベア加算なし</vt:lpstr>
      <vt:lpstr>処遇加算Ⅲ特定加算なしベア加算あり</vt:lpstr>
      <vt:lpstr>処遇加算Ⅲ特定加算なしベア加算なし</vt:lpstr>
      <vt:lpstr>処遇加算なし特定加算なしベア加算なし</vt:lpstr>
      <vt:lpstr>小規模多機能型居宅介護</vt:lpstr>
      <vt:lpstr>小規模多機能型居宅介護_短期利用型</vt:lpstr>
      <vt:lpstr>新潟県</vt:lpstr>
      <vt:lpstr>神奈川県</vt:lpstr>
      <vt:lpstr>青森県</vt:lpstr>
      <vt:lpstr>静岡県</vt:lpstr>
      <vt:lpstr>石川県</vt:lpstr>
      <vt:lpstr>千葉県</vt:lpstr>
      <vt:lpstr>大阪府</vt:lpstr>
      <vt:lpstr>大分県</vt:lpstr>
      <vt:lpstr>短期入所生活介護</vt:lpstr>
      <vt:lpstr>短期入所療養介護__病院等_老健以外</vt:lpstr>
      <vt:lpstr>短期入所療養介護_介護医療院</vt:lpstr>
      <vt:lpstr>短期入所療養介護_介護老人保健施設</vt:lpstr>
      <vt:lpstr>地域密着型介護老人福祉施設</vt:lpstr>
      <vt:lpstr>地域密着型通所介護</vt:lpstr>
      <vt:lpstr>地域密着型特定施設入居者生活介護</vt:lpstr>
      <vt:lpstr>地域密着型特定施設入居者生活介護_短期利用型</vt:lpstr>
      <vt:lpstr>長崎県</vt:lpstr>
      <vt:lpstr>長野県</vt:lpstr>
      <vt:lpstr>鳥取県</vt:lpstr>
      <vt:lpstr>通所リハビリテーション</vt:lpstr>
      <vt:lpstr>通所介護</vt:lpstr>
      <vt:lpstr>通所型サービス_総合事業</vt:lpstr>
      <vt:lpstr>通所型サービス_独自</vt:lpstr>
      <vt:lpstr>通所型サービス_独自_定額</vt:lpstr>
      <vt:lpstr>通所型サービス_独自_定率</vt:lpstr>
      <vt:lpstr>定期巡回・随時対応型訪問介護看護</vt:lpstr>
      <vt:lpstr>都道府県</vt:lpstr>
      <vt:lpstr>島根県</vt:lpstr>
      <vt:lpstr>東京都</vt:lpstr>
      <vt:lpstr>徳島県</vt:lpstr>
      <vt:lpstr>特定施設入居者生活介護</vt:lpstr>
      <vt:lpstr>特定施設入居者生活介護_短期利用型</vt:lpstr>
      <vt:lpstr>栃木県</vt:lpstr>
      <vt:lpstr>奈良県</vt:lpstr>
      <vt:lpstr>認知症対応型共同生活介護</vt:lpstr>
      <vt:lpstr>認知症対応型共同生活介護_短期利用型</vt:lpstr>
      <vt:lpstr>認知症対応型通所介護</vt:lpstr>
      <vt:lpstr>表２サービスコード</vt:lpstr>
      <vt:lpstr>表３_事業所の所在地</vt:lpstr>
      <vt:lpstr>表７_キャリアパス要件Ⅳ_規定人数集計対象外リスト</vt:lpstr>
      <vt:lpstr>富山県</vt:lpstr>
      <vt:lpstr>福井県</vt:lpstr>
      <vt:lpstr>福岡県</vt:lpstr>
      <vt:lpstr>福島県</vt:lpstr>
      <vt:lpstr>複合型サービス_看護小規模多機能型居宅介護</vt:lpstr>
      <vt:lpstr>複合型サービス_看護小規模多機能型居宅介護・短期利用型</vt:lpstr>
      <vt:lpstr>兵庫県</vt:lpstr>
      <vt:lpstr>訪問介護</vt:lpstr>
      <vt:lpstr>訪問型サービス_総合事業</vt:lpstr>
      <vt:lpstr>訪問型サービス_独自</vt:lpstr>
      <vt:lpstr>訪問型サービス_独自_定額</vt:lpstr>
      <vt:lpstr>訪問型サービス_独自_定率</vt:lpstr>
      <vt:lpstr>訪問入浴介護</vt:lpstr>
      <vt:lpstr>北海道</vt:lpstr>
      <vt:lpstr>夜間対応型訪問介護</vt:lpstr>
      <vt:lpstr>和歌山県</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2025-02-07T02:19:29Z</dcterms:created>
  <dcterms:modified xsi:type="dcterms:W3CDTF">2025-03-10T10:28:46Z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0x010100C01E761D7F10AC4AA5F2ABE28D747455</vt:lpwstr>
  </property>
</Properties>
</file>