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006873804\Desktop\"/>
    </mc:Choice>
  </mc:AlternateContent>
  <xr:revisionPtr revIDLastSave="0" documentId="13_ncr:1_{5745BEB7-6110-4062-A562-85F41866DD9D}" xr6:coauthVersionLast="47" xr6:coauthVersionMax="47" xr10:uidLastSave="{00000000-0000-0000-0000-000000000000}"/>
  <bookViews>
    <workbookView xWindow="-120" yWindow="-16320" windowWidth="29040" windowHeight="15720" xr2:uid="{0729C7ED-F339-43E2-BE91-9A4C287EA749}"/>
  </bookViews>
  <sheets>
    <sheet name="計算シート" sheetId="1" r:id="rId1"/>
    <sheet name="リスト" sheetId="2" state="hidden" r:id="rId2"/>
  </sheets>
  <definedNames>
    <definedName name="_xlnm.Print_Area" localSheetId="0">計算シート!$A$1:$H$25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G19" i="1" s="1"/>
  <c r="E10" i="1"/>
  <c r="G10" i="1" s="1"/>
  <c r="I10" i="1" s="1"/>
  <c r="D11" i="1"/>
  <c r="D12" i="1"/>
  <c r="D13" i="1"/>
  <c r="I13" i="1" s="1"/>
  <c r="D14" i="1"/>
  <c r="I14" i="1" s="1"/>
  <c r="D15" i="1"/>
  <c r="I15" i="1" s="1"/>
  <c r="D16" i="1"/>
  <c r="D17" i="1"/>
  <c r="I17" i="1" s="1"/>
  <c r="D18" i="1"/>
  <c r="I18" i="1" s="1"/>
  <c r="D19" i="1"/>
  <c r="I19" i="1" s="1"/>
  <c r="D10" i="1"/>
  <c r="B25" i="1" l="1" a="1"/>
  <c r="B25" i="1" s="1"/>
  <c r="I11" i="1"/>
  <c r="I16" i="1"/>
  <c r="G21" i="1"/>
  <c r="G22" i="1" s="1"/>
  <c r="G23" i="1" s="1"/>
  <c r="I1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<sst xmlns="http://schemas.openxmlformats.org/spreadsheetml/2006/main" count="34" uniqueCount="32">
  <si>
    <t>品番号</t>
    <rPh sb="0" eb="3">
      <t>シナバンゴウ</t>
    </rPh>
    <phoneticPr fontId="2"/>
  </si>
  <si>
    <t>商品名</t>
    <rPh sb="0" eb="3">
      <t>ショウヒンメイ</t>
    </rPh>
    <phoneticPr fontId="2"/>
  </si>
  <si>
    <t>個数</t>
    <rPh sb="0" eb="2">
      <t>コスウ</t>
    </rPh>
    <phoneticPr fontId="2"/>
  </si>
  <si>
    <t>小計金額</t>
    <rPh sb="0" eb="2">
      <t>ショウケイ</t>
    </rPh>
    <rPh sb="2" eb="4">
      <t>キンガク</t>
    </rPh>
    <phoneticPr fontId="2"/>
  </si>
  <si>
    <t>No</t>
    <phoneticPr fontId="2"/>
  </si>
  <si>
    <t>合計金額</t>
    <rPh sb="0" eb="4">
      <t>ゴウケイキンガク</t>
    </rPh>
    <phoneticPr fontId="2"/>
  </si>
  <si>
    <t>補助前金額</t>
    <rPh sb="0" eb="3">
      <t>ホジョマエ</t>
    </rPh>
    <rPh sb="3" eb="5">
      <t>キンガク</t>
    </rPh>
    <phoneticPr fontId="2"/>
  </si>
  <si>
    <t>マグニチュード７（ML-35）〈25㎝～35㎝〉</t>
    <phoneticPr fontId="2"/>
  </si>
  <si>
    <t>マグニチュード７（ML-50）〈35㎝～50㎝〉</t>
    <phoneticPr fontId="2"/>
  </si>
  <si>
    <t>マグニチュード７（ML-80）〈50㎝～80㎝〉</t>
    <phoneticPr fontId="2"/>
  </si>
  <si>
    <t>マグニチュード７（ML-110）〈80㎝～110㎝〉</t>
    <phoneticPr fontId="2"/>
  </si>
  <si>
    <t>ふんばりくんZ</t>
    <phoneticPr fontId="2"/>
  </si>
  <si>
    <t>転倒防止ベルト〈ビヨンタ〉</t>
    <rPh sb="0" eb="2">
      <t>テントウ</t>
    </rPh>
    <rPh sb="2" eb="4">
      <t>ボウシ</t>
    </rPh>
    <phoneticPr fontId="2"/>
  </si>
  <si>
    <t>転倒防止ベルト〈tafucaラックフラット〉</t>
    <rPh sb="0" eb="4">
      <t>テントウボウシ</t>
    </rPh>
    <phoneticPr fontId="2"/>
  </si>
  <si>
    <t>不動王T型固定式</t>
    <rPh sb="0" eb="3">
      <t>フドウオウ</t>
    </rPh>
    <rPh sb="4" eb="5">
      <t>ガタ</t>
    </rPh>
    <rPh sb="5" eb="8">
      <t>コテイシキ</t>
    </rPh>
    <phoneticPr fontId="2"/>
  </si>
  <si>
    <t>スーパー不動王ホールド</t>
    <rPh sb="4" eb="7">
      <t>フドウオウ</t>
    </rPh>
    <phoneticPr fontId="2"/>
  </si>
  <si>
    <t>タンスガードⅡ</t>
    <phoneticPr fontId="2"/>
  </si>
  <si>
    <t>家具転倒防止具〈L字型金具〉</t>
    <rPh sb="0" eb="2">
      <t>カグ</t>
    </rPh>
    <rPh sb="2" eb="4">
      <t>テントウ</t>
    </rPh>
    <rPh sb="4" eb="6">
      <t>ボウシ</t>
    </rPh>
    <rPh sb="6" eb="7">
      <t>グ</t>
    </rPh>
    <rPh sb="9" eb="11">
      <t>ジガタ</t>
    </rPh>
    <rPh sb="11" eb="13">
      <t>カナグ</t>
    </rPh>
    <phoneticPr fontId="2"/>
  </si>
  <si>
    <t>家具転倒防止具〈ふんばる君〉</t>
    <rPh sb="0" eb="6">
      <t>カグテントウボウシ</t>
    </rPh>
    <rPh sb="6" eb="7">
      <t>グ</t>
    </rPh>
    <rPh sb="12" eb="13">
      <t>クン</t>
    </rPh>
    <phoneticPr fontId="2"/>
  </si>
  <si>
    <t>とびらロック</t>
    <phoneticPr fontId="2"/>
  </si>
  <si>
    <t>エコストッパーゼロ</t>
    <phoneticPr fontId="2"/>
  </si>
  <si>
    <t>OA型機器用耐震固定バンド〈リンクストッパー〉（２本１組）</t>
    <rPh sb="2" eb="3">
      <t>ガタ</t>
    </rPh>
    <rPh sb="3" eb="6">
      <t>キキヨウ</t>
    </rPh>
    <rPh sb="6" eb="8">
      <t>タイシン</t>
    </rPh>
    <rPh sb="8" eb="10">
      <t>コテイ</t>
    </rPh>
    <rPh sb="25" eb="26">
      <t>ホン</t>
    </rPh>
    <rPh sb="27" eb="28">
      <t>クミ</t>
    </rPh>
    <phoneticPr fontId="2"/>
  </si>
  <si>
    <t>OA型機器用耐震固定バンド〈リンクストッパー〉（４本１組）</t>
    <rPh sb="2" eb="3">
      <t>ガタ</t>
    </rPh>
    <rPh sb="3" eb="6">
      <t>キキヨウ</t>
    </rPh>
    <rPh sb="6" eb="8">
      <t>タイシン</t>
    </rPh>
    <rPh sb="8" eb="10">
      <t>コテイ</t>
    </rPh>
    <rPh sb="25" eb="26">
      <t>ホン</t>
    </rPh>
    <rPh sb="27" eb="28">
      <t>クミ</t>
    </rPh>
    <phoneticPr fontId="2"/>
  </si>
  <si>
    <t>透明耐震ゴム〈G-BLOXゲル〉</t>
    <rPh sb="0" eb="2">
      <t>トウメイ</t>
    </rPh>
    <rPh sb="2" eb="4">
      <t>タイシン</t>
    </rPh>
    <phoneticPr fontId="2"/>
  </si>
  <si>
    <t>ガラス飛散防止フィルム</t>
    <rPh sb="3" eb="5">
      <t>ヒサン</t>
    </rPh>
    <rPh sb="5" eb="7">
      <t>ボウシ</t>
    </rPh>
    <phoneticPr fontId="2"/>
  </si>
  <si>
    <t>申請者負担</t>
    <rPh sb="0" eb="3">
      <t>シンセイシャ</t>
    </rPh>
    <rPh sb="3" eb="5">
      <t>フタン</t>
    </rPh>
    <phoneticPr fontId="2"/>
  </si>
  <si>
    <t>区補助</t>
    <rPh sb="0" eb="3">
      <t>クホジョ</t>
    </rPh>
    <phoneticPr fontId="2"/>
  </si>
  <si>
    <t>←こちらの金額を代引きでお支払いください</t>
    <rPh sb="5" eb="7">
      <t>キンガク</t>
    </rPh>
    <rPh sb="8" eb="10">
      <t>ダイビ</t>
    </rPh>
    <rPh sb="13" eb="15">
      <t>シハラ</t>
    </rPh>
    <phoneticPr fontId="2"/>
  </si>
  <si>
    <t>←こちらの金額が最終的な申請者負担額となります。</t>
    <rPh sb="5" eb="7">
      <t>キンガク</t>
    </rPh>
    <rPh sb="8" eb="11">
      <t>サイシュウテキ</t>
    </rPh>
    <rPh sb="12" eb="15">
      <t>シンセイシャ</t>
    </rPh>
    <rPh sb="15" eb="18">
      <t>フタンガク</t>
    </rPh>
    <phoneticPr fontId="2"/>
  </si>
  <si>
    <t>参考：</t>
    <rPh sb="0" eb="2">
      <t>サンコウ</t>
    </rPh>
    <phoneticPr fontId="2"/>
  </si>
  <si>
    <t>あっせん価格（補助前）</t>
    <rPh sb="4" eb="6">
      <t>カカク</t>
    </rPh>
    <rPh sb="7" eb="10">
      <t>ホジョマエ</t>
    </rPh>
    <phoneticPr fontId="2"/>
  </si>
  <si>
    <t>↓メールの作成等にご使用ください</t>
    <rPh sb="5" eb="7">
      <t>サクセイ</t>
    </rPh>
    <rPh sb="7" eb="8">
      <t>トウ</t>
    </rPh>
    <rPh sb="10" eb="12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</si>
</sst>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"/>
      <color theme="1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Protection="1">
      <alignment vertical="center"/>
      <protection locked="0"/>
    </xf>
    <xf numFmtId="0" fontId="3" fillId="0" borderId="10" xfId="0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Protection="1">
      <alignment vertical="center"/>
      <protection locked="0"/>
    </xf>
    <xf numFmtId="0" fontId="3" fillId="0" borderId="1" xfId="0" applyFont="1" applyBorder="1">
      <alignment vertical="center"/>
    </xf>
    <xf numFmtId="38" fontId="3" fillId="0" borderId="1" xfId="1" applyFont="1" applyBorder="1">
      <alignment vertical="center"/>
    </xf>
    <xf numFmtId="38" fontId="3" fillId="0" borderId="5" xfId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2" borderId="7" xfId="0" applyFont="1" applyFill="1" applyBorder="1" applyProtection="1">
      <alignment vertical="center"/>
      <protection locked="0"/>
    </xf>
    <xf numFmtId="0" fontId="3" fillId="0" borderId="7" xfId="0" applyFont="1" applyBorder="1">
      <alignment vertical="center"/>
    </xf>
    <xf numFmtId="38" fontId="3" fillId="0" borderId="7" xfId="1" applyFont="1" applyBorder="1">
      <alignment vertical="center"/>
    </xf>
    <xf numFmtId="38" fontId="3" fillId="0" borderId="8" xfId="1" applyFont="1" applyBorder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Border="1">
      <alignment vertical="center"/>
    </xf>
    <xf numFmtId="0" fontId="3" fillId="0" borderId="2" xfId="0" applyFont="1" applyBorder="1">
      <alignment vertical="center"/>
    </xf>
    <xf numFmtId="38" fontId="3" fillId="3" borderId="3" xfId="1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38" fontId="3" fillId="4" borderId="5" xfId="1" applyFont="1" applyFill="1" applyBorder="1">
      <alignment vertical="center"/>
    </xf>
    <xf numFmtId="0" fontId="3" fillId="0" borderId="6" xfId="0" applyFont="1" applyBorder="1">
      <alignment vertical="center"/>
    </xf>
    <xf numFmtId="38" fontId="3" fillId="0" borderId="8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20" xfId="0" applyFont="1" applyBorder="1" applyAlignment="1">
      <alignment horizontal="left" vertical="center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19" xfId="0" applyFont="1" applyFill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254001</xdr:colOff>
      <xdr:row>0</xdr:row>
      <xdr:rowOff>38100</xdr:rowOff>
    </xdr:from>
    <xdr:to>
      <xdr:col>6</xdr:col>
      <xdr:colOff>628651</xdr:colOff>
      <xdr:row>7</xdr:row>
      <xdr:rowOff>95250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6C61161-09FD-D095-34C6-826B744B843C}"/>
            </a:ext>
          </a:extLst>
        </xdr:cNvPr>
        <xdr:cNvSpPr/>
      </xdr:nvSpPr>
      <xdr:spPr>
        <a:xfrm>
          <a:off x="254001" y="38100"/>
          <a:ext cx="7736114" cy="192132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101600</xdr:colOff>
      <xdr:row>0</xdr:row>
      <xdr:rowOff>95250</xdr:rowOff>
    </xdr:from>
    <xdr:ext cx="7044621" cy="155940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532E2EA-9D03-231D-A353-7C82C90E9077}"/>
            </a:ext>
          </a:extLst>
        </xdr:cNvPr>
        <xdr:cNvSpPr txBox="1"/>
      </xdr:nvSpPr>
      <xdr:spPr>
        <a:xfrm>
          <a:off x="373743" y="95250"/>
          <a:ext cx="7044621" cy="155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計算シート入力手順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①品番号をプルダウンリストから選択してください。品番号は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HP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を参照ください。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②「商品名」「あっせん価格（補助前）」が自動で入力されますので、個数をプルダウンリストから選択してください。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「合計金額」の欄に、代金引換の際の料金が表示されます。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「申請者負担」は、最終的な申請者の負担額となります。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A576-95CE-4D88-AB57-854E880E37B8}">
  <sheetPr codeName="Sheet1"/>
  <dimension ref="B1:I34"/>
  <sheetViews>
    <sheetView tabSelected="1" zoomScale="70" zoomScaleNormal="70" workbookViewId="0">
      <selection activeCell="F12" sqref="F12"/>
    </sheetView>
  </sheetViews>
  <sheetFormatPr defaultRowHeight="18" x14ac:dyDescent="0.55000000000000004"/>
  <cols>
    <col min="1" max="1" width="3.5" customWidth="1"/>
    <col min="2" max="3" width="8.75" bestFit="1" customWidth="1"/>
    <col min="4" max="4" width="40.1640625" bestFit="1" customWidth="1"/>
    <col min="5" max="5" width="23.33203125" bestFit="1" customWidth="1"/>
    <col min="6" max="6" width="11.9140625" customWidth="1"/>
    <col min="7" max="7" width="9.4140625" bestFit="1" customWidth="1"/>
    <col min="8" max="8" width="43.4140625" customWidth="1"/>
    <col min="9" max="9" width="1.58203125" customWidth="1"/>
  </cols>
  <sheetData>
    <row r="1" spans="2:9" ht="20.5" customHeight="1" x14ac:dyDescent="0.55000000000000004"/>
    <row r="7" spans="2:9" ht="22" customHeight="1" x14ac:dyDescent="0.55000000000000004"/>
    <row r="8" spans="2:9" ht="18.5" thickBot="1" x14ac:dyDescent="0.6"/>
    <row r="9" spans="2:9" ht="18.5" thickBot="1" x14ac:dyDescent="0.6">
      <c r="B9" s="2" t="s">
        <v>4</v>
      </c>
      <c r="C9" s="3" t="s">
        <v>0</v>
      </c>
      <c r="D9" s="3" t="s">
        <v>1</v>
      </c>
      <c r="E9" s="3" t="s">
        <v>30</v>
      </c>
      <c r="F9" s="3" t="s">
        <v>2</v>
      </c>
      <c r="G9" s="4" t="s">
        <v>3</v>
      </c>
      <c r="H9" s="5"/>
    </row>
    <row r="10" spans="2:9" x14ac:dyDescent="0.55000000000000004">
      <c r="B10" s="6">
        <v>1</v>
      </c>
      <c r="C10" s="7"/>
      <c r="D10" s="8" t="e">
        <f>VLOOKUP(C10,リスト!A2:B19,2,0)</f>
        <v>#N/A</v>
      </c>
      <c r="E10" s="9" t="e">
        <f>VLOOKUP(C10,リスト!A2:C19,3,0)</f>
        <v>#N/A</v>
      </c>
      <c r="F10" s="7"/>
      <c r="G10" s="10" t="e">
        <f>E10*F10</f>
        <v>#N/A</v>
      </c>
      <c r="H10" s="5"/>
      <c r="I10" s="30" t="e">
        <f>"No."&amp;B10&amp;"　品番号："&amp;C10&amp;"　商品名："&amp;D10&amp;"　あっせん価格："&amp;E10&amp;"　個数："&amp;F10&amp;"　小計金額："&amp;G10</f>
        <v>#N/A</v>
      </c>
    </row>
    <row r="11" spans="2:9" x14ac:dyDescent="0.55000000000000004">
      <c r="B11" s="11">
        <v>2</v>
      </c>
      <c r="C11" s="12"/>
      <c r="D11" s="13" t="e">
        <f>VLOOKUP(C11,リスト!A3:B20,2,0)</f>
        <v>#N/A</v>
      </c>
      <c r="E11" s="14" t="e">
        <f>VLOOKUP(C11,リスト!A3:C20,3,0)</f>
        <v>#N/A</v>
      </c>
      <c r="F11" s="12"/>
      <c r="G11" s="15" t="e">
        <f t="shared" ref="G11:G19" si="0">E11*F11</f>
        <v>#N/A</v>
      </c>
      <c r="H11" s="5"/>
      <c r="I11" s="30" t="e">
        <f t="shared" ref="I11:I19" si="1">"No."&amp;B11&amp;"　品番号："&amp;C11&amp;"　商品名："&amp;D11&amp;"　あっせん価格："&amp;E11&amp;"　個数："&amp;F11&amp;"　小計金額："&amp;G11</f>
        <v>#N/A</v>
      </c>
    </row>
    <row r="12" spans="2:9" x14ac:dyDescent="0.55000000000000004">
      <c r="B12" s="11">
        <v>3</v>
      </c>
      <c r="C12" s="12"/>
      <c r="D12" s="13" t="e">
        <f>VLOOKUP(C12,リスト!A4:B21,2,0)</f>
        <v>#N/A</v>
      </c>
      <c r="E12" s="14" t="e">
        <f>VLOOKUP(C12,リスト!A4:C21,3,0)</f>
        <v>#N/A</v>
      </c>
      <c r="F12" s="12"/>
      <c r="G12" s="15" t="e">
        <f t="shared" si="0"/>
        <v>#N/A</v>
      </c>
      <c r="H12" s="5"/>
      <c r="I12" s="30" t="e">
        <f t="shared" si="1"/>
        <v>#N/A</v>
      </c>
    </row>
    <row r="13" spans="2:9" x14ac:dyDescent="0.55000000000000004">
      <c r="B13" s="11">
        <v>4</v>
      </c>
      <c r="C13" s="12"/>
      <c r="D13" s="13" t="e">
        <f>VLOOKUP(C13,リスト!A5:B22,2,0)</f>
        <v>#N/A</v>
      </c>
      <c r="E13" s="14" t="e">
        <f>VLOOKUP(C13,リスト!A5:C22,3,0)</f>
        <v>#N/A</v>
      </c>
      <c r="F13" s="12"/>
      <c r="G13" s="15" t="e">
        <f t="shared" si="0"/>
        <v>#N/A</v>
      </c>
      <c r="H13" s="5"/>
      <c r="I13" s="30" t="e">
        <f t="shared" si="1"/>
        <v>#N/A</v>
      </c>
    </row>
    <row r="14" spans="2:9" x14ac:dyDescent="0.55000000000000004">
      <c r="B14" s="11">
        <v>5</v>
      </c>
      <c r="C14" s="12"/>
      <c r="D14" s="13" t="e">
        <f>VLOOKUP(C14,リスト!A6:B23,2,0)</f>
        <v>#N/A</v>
      </c>
      <c r="E14" s="14" t="e">
        <f>VLOOKUP(C14,リスト!A6:C23,3,0)</f>
        <v>#N/A</v>
      </c>
      <c r="F14" s="12"/>
      <c r="G14" s="15" t="e">
        <f t="shared" si="0"/>
        <v>#N/A</v>
      </c>
      <c r="H14" s="5"/>
      <c r="I14" s="30" t="e">
        <f t="shared" si="1"/>
        <v>#N/A</v>
      </c>
    </row>
    <row r="15" spans="2:9" x14ac:dyDescent="0.55000000000000004">
      <c r="B15" s="11">
        <v>6</v>
      </c>
      <c r="C15" s="12"/>
      <c r="D15" s="13" t="e">
        <f>VLOOKUP(C15,リスト!A7:B24,2,0)</f>
        <v>#N/A</v>
      </c>
      <c r="E15" s="14" t="e">
        <f>VLOOKUP(C15,リスト!A7:C24,3,0)</f>
        <v>#N/A</v>
      </c>
      <c r="F15" s="12"/>
      <c r="G15" s="15" t="e">
        <f t="shared" si="0"/>
        <v>#N/A</v>
      </c>
      <c r="H15" s="5"/>
      <c r="I15" s="30" t="e">
        <f t="shared" si="1"/>
        <v>#N/A</v>
      </c>
    </row>
    <row r="16" spans="2:9" x14ac:dyDescent="0.55000000000000004">
      <c r="B16" s="11">
        <v>7</v>
      </c>
      <c r="C16" s="12"/>
      <c r="D16" s="13" t="e">
        <f>VLOOKUP(C16,リスト!A8:B25,2,0)</f>
        <v>#N/A</v>
      </c>
      <c r="E16" s="14" t="e">
        <f>VLOOKUP(C16,リスト!A8:C25,3,0)</f>
        <v>#N/A</v>
      </c>
      <c r="F16" s="12"/>
      <c r="G16" s="15" t="e">
        <f t="shared" si="0"/>
        <v>#N/A</v>
      </c>
      <c r="H16" s="5"/>
      <c r="I16" s="30" t="e">
        <f t="shared" si="1"/>
        <v>#N/A</v>
      </c>
    </row>
    <row r="17" spans="2:9" x14ac:dyDescent="0.55000000000000004">
      <c r="B17" s="11">
        <v>8</v>
      </c>
      <c r="C17" s="12"/>
      <c r="D17" s="13" t="e">
        <f>VLOOKUP(C17,リスト!A9:B26,2,0)</f>
        <v>#N/A</v>
      </c>
      <c r="E17" s="14" t="e">
        <f>VLOOKUP(C17,リスト!A9:C26,3,0)</f>
        <v>#N/A</v>
      </c>
      <c r="F17" s="12"/>
      <c r="G17" s="15" t="e">
        <f t="shared" si="0"/>
        <v>#N/A</v>
      </c>
      <c r="H17" s="5"/>
      <c r="I17" s="30" t="e">
        <f t="shared" si="1"/>
        <v>#N/A</v>
      </c>
    </row>
    <row r="18" spans="2:9" x14ac:dyDescent="0.55000000000000004">
      <c r="B18" s="11">
        <v>9</v>
      </c>
      <c r="C18" s="12"/>
      <c r="D18" s="13" t="e">
        <f>VLOOKUP(C18,リスト!A10:B27,2,0)</f>
        <v>#N/A</v>
      </c>
      <c r="E18" s="14" t="e">
        <f>VLOOKUP(C18,リスト!A10:C27,3,0)</f>
        <v>#N/A</v>
      </c>
      <c r="F18" s="12"/>
      <c r="G18" s="15" t="e">
        <f t="shared" si="0"/>
        <v>#N/A</v>
      </c>
      <c r="H18" s="5"/>
      <c r="I18" s="30" t="e">
        <f t="shared" si="1"/>
        <v>#N/A</v>
      </c>
    </row>
    <row r="19" spans="2:9" ht="18.5" thickBot="1" x14ac:dyDescent="0.6">
      <c r="B19" s="16">
        <v>10</v>
      </c>
      <c r="C19" s="17"/>
      <c r="D19" s="18" t="e">
        <f>VLOOKUP(C19,リスト!A11:B28,2,0)</f>
        <v>#N/A</v>
      </c>
      <c r="E19" s="19" t="e">
        <f>VLOOKUP(C19,リスト!A11:C28,3,0)</f>
        <v>#N/A</v>
      </c>
      <c r="F19" s="17"/>
      <c r="G19" s="20" t="e">
        <f t="shared" si="0"/>
        <v>#N/A</v>
      </c>
      <c r="H19" s="5"/>
      <c r="I19" s="30" t="e">
        <f t="shared" si="1"/>
        <v>#N/A</v>
      </c>
    </row>
    <row r="20" spans="2:9" ht="18.5" thickBot="1" x14ac:dyDescent="0.6">
      <c r="B20" s="21"/>
      <c r="C20" s="5"/>
      <c r="D20" s="5"/>
      <c r="E20" s="22"/>
      <c r="F20" s="5"/>
      <c r="G20" s="22"/>
      <c r="H20" s="5"/>
      <c r="I20" s="30"/>
    </row>
    <row r="21" spans="2:9" x14ac:dyDescent="0.55000000000000004">
      <c r="B21" s="5"/>
      <c r="C21" s="5"/>
      <c r="D21" s="5"/>
      <c r="E21" s="5"/>
      <c r="F21" s="23" t="s">
        <v>5</v>
      </c>
      <c r="G21" s="24">
        <f>_xlfn.AGGREGATE(9,6,G10:G18)</f>
        <v>0</v>
      </c>
      <c r="H21" s="5" t="s">
        <v>27</v>
      </c>
    </row>
    <row r="22" spans="2:9" x14ac:dyDescent="0.55000000000000004">
      <c r="B22" s="5"/>
      <c r="C22" s="5"/>
      <c r="D22" s="5"/>
      <c r="E22" s="25" t="s">
        <v>29</v>
      </c>
      <c r="F22" s="26" t="s">
        <v>25</v>
      </c>
      <c r="G22" s="27">
        <f>IF(G21&lt;10000,ROUNDUP(G21/2,0),G21-5000)</f>
        <v>0</v>
      </c>
      <c r="H22" s="5" t="s">
        <v>28</v>
      </c>
    </row>
    <row r="23" spans="2:9" ht="18.5" thickBot="1" x14ac:dyDescent="0.6">
      <c r="B23" s="5"/>
      <c r="C23" s="5"/>
      <c r="D23" s="5"/>
      <c r="E23" s="5"/>
      <c r="F23" s="28" t="s">
        <v>26</v>
      </c>
      <c r="G23" s="29">
        <f>G21-G22</f>
        <v>0</v>
      </c>
      <c r="H23" s="5"/>
    </row>
    <row r="24" spans="2:9" ht="18.5" thickBot="1" x14ac:dyDescent="0.6">
      <c r="B24" s="33" t="s">
        <v>31</v>
      </c>
      <c r="C24" s="33"/>
      <c r="D24" s="33"/>
    </row>
    <row r="25" spans="2:9" x14ac:dyDescent="0.55000000000000004">
      <c r="B25" s="34" t="e" cm="1" vm="1">
        <f t="array" ref="B25">_xlfn.TEXTJOIN(CHAR(10),TRUE,_xlfn._xlws.FILTER("No."&amp;B10:B19&amp;"　品番号："&amp;C10:C19&amp;"　商品名："&amp;D10:D19&amp;"　あっせん価格："&amp;E10:E19&amp;"　個数："&amp;F10:F19&amp;"　小計金額："&amp;G10:G19,ISNUMBER(G10:G19)))&amp;CHAR(10)&amp;CHAR(10)&amp;"合計金額："&amp;TEXT(G21,"#,##0")</f>
        <v>#VALUE!</v>
      </c>
      <c r="C25" s="35"/>
      <c r="D25" s="35"/>
      <c r="E25" s="35"/>
      <c r="F25" s="35"/>
      <c r="G25" s="36"/>
    </row>
    <row r="26" spans="2:9" x14ac:dyDescent="0.55000000000000004">
      <c r="B26" s="37"/>
      <c r="C26" s="38"/>
      <c r="D26" s="38"/>
      <c r="E26" s="38"/>
      <c r="F26" s="38"/>
      <c r="G26" s="39"/>
    </row>
    <row r="27" spans="2:9" x14ac:dyDescent="0.55000000000000004">
      <c r="B27" s="37"/>
      <c r="C27" s="38"/>
      <c r="D27" s="38"/>
      <c r="E27" s="38"/>
      <c r="F27" s="38"/>
      <c r="G27" s="39"/>
    </row>
    <row r="28" spans="2:9" x14ac:dyDescent="0.55000000000000004">
      <c r="B28" s="37"/>
      <c r="C28" s="38"/>
      <c r="D28" s="38"/>
      <c r="E28" s="38"/>
      <c r="F28" s="38"/>
      <c r="G28" s="39"/>
    </row>
    <row r="29" spans="2:9" x14ac:dyDescent="0.55000000000000004">
      <c r="B29" s="37"/>
      <c r="C29" s="38"/>
      <c r="D29" s="38"/>
      <c r="E29" s="38"/>
      <c r="F29" s="38"/>
      <c r="G29" s="39"/>
    </row>
    <row r="30" spans="2:9" ht="18.5" thickBot="1" x14ac:dyDescent="0.6">
      <c r="B30" s="37"/>
      <c r="C30" s="38"/>
      <c r="D30" s="38"/>
      <c r="E30" s="38"/>
      <c r="F30" s="38"/>
      <c r="G30" s="39"/>
    </row>
    <row r="31" spans="2:9" x14ac:dyDescent="0.55000000000000004">
      <c r="B31" s="31"/>
      <c r="C31" s="31"/>
      <c r="D31" s="31"/>
      <c r="E31" s="31"/>
      <c r="F31" s="31"/>
      <c r="G31" s="31"/>
    </row>
    <row r="32" spans="2:9" x14ac:dyDescent="0.55000000000000004">
      <c r="B32" s="32"/>
      <c r="C32" s="32"/>
      <c r="D32" s="32"/>
      <c r="E32" s="32"/>
      <c r="F32" s="32"/>
      <c r="G32" s="32"/>
    </row>
    <row r="33" spans="2:7" x14ac:dyDescent="0.55000000000000004">
      <c r="B33" s="32"/>
      <c r="C33" s="32"/>
      <c r="D33" s="32"/>
      <c r="E33" s="32"/>
      <c r="F33" s="32"/>
      <c r="G33" s="32"/>
    </row>
    <row r="34" spans="2:7" x14ac:dyDescent="0.55000000000000004">
      <c r="B34" s="32"/>
      <c r="C34" s="32"/>
      <c r="D34" s="32"/>
      <c r="E34" s="32"/>
      <c r="F34" s="32"/>
      <c r="G34" s="32"/>
    </row>
  </sheetData>
  <sheetProtection algorithmName="SHA-512" hashValue="srZvfkTzyu30Xc9hj1gnGaKV/qOhg4GEDoE23RsWGtcBN0ByNO+QrRC4AmaEKjhFjXxFejrkS3brG+oNictfjw==" saltValue="ANpO+yGRHVuVq1QX2mCdmg==" spinCount="100000" sheet="1" objects="1" scenarios="1" selectLockedCells="1"/>
  <mergeCells count="2">
    <mergeCell ref="B24:D24"/>
    <mergeCell ref="B25:G30"/>
  </mergeCells>
  <phoneticPr fontId="2"/>
  <pageMargins left="0.7" right="0.7" top="0.75" bottom="0.75" header="0.3" footer="0.3"/>
  <pageSetup paperSize="9" scale="5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7DAD1E2-7D6F-43CB-80EA-7C1EBCE8D598}">
          <x14:formula1>
            <xm:f>リスト!$A$2:$A$19</xm:f>
          </x14:formula1>
          <xm:sqref>C10:C20</xm:sqref>
        </x14:dataValidation>
        <x14:dataValidation type="list" allowBlank="1" showInputMessage="1" showErrorMessage="1" xr:uid="{D43C382D-1A56-417C-BC03-424A41132744}">
          <x14:formula1>
            <xm:f>リスト!$E$2:$E$11</xm:f>
          </x14:formula1>
          <xm:sqref>F10:F19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8FA30-4439-42CE-8CB6-7B81393534CB}">
  <sheetPr codeName="Sheet2"/>
  <dimension ref="A1:E19"/>
  <sheetViews>
    <sheetView workbookViewId="0">
      <selection activeCell="B15" sqref="B15"/>
    </sheetView>
  </sheetViews>
  <sheetFormatPr defaultRowHeight="18" x14ac:dyDescent="0.55000000000000004"/>
  <cols>
    <col min="2" max="2" width="56.33203125" bestFit="1" customWidth="1"/>
    <col min="3" max="3" width="10.4140625" bestFit="1" customWidth="1"/>
  </cols>
  <sheetData>
    <row r="1" spans="1:5" x14ac:dyDescent="0.55000000000000004">
      <c r="A1" t="s">
        <v>0</v>
      </c>
      <c r="B1" t="s">
        <v>1</v>
      </c>
      <c r="C1" t="s">
        <v>6</v>
      </c>
    </row>
    <row r="2" spans="1:5" x14ac:dyDescent="0.55000000000000004">
      <c r="A2">
        <v>7930</v>
      </c>
      <c r="B2" t="s">
        <v>7</v>
      </c>
      <c r="C2" s="1">
        <v>8883</v>
      </c>
      <c r="E2">
        <v>1</v>
      </c>
    </row>
    <row r="3" spans="1:5" x14ac:dyDescent="0.55000000000000004">
      <c r="A3">
        <v>7931</v>
      </c>
      <c r="B3" t="s">
        <v>8</v>
      </c>
      <c r="C3" s="1">
        <v>9163</v>
      </c>
      <c r="E3">
        <v>2</v>
      </c>
    </row>
    <row r="4" spans="1:5" x14ac:dyDescent="0.55000000000000004">
      <c r="A4">
        <v>7932</v>
      </c>
      <c r="B4" t="s">
        <v>9</v>
      </c>
      <c r="C4" s="1">
        <v>9818</v>
      </c>
      <c r="E4">
        <v>3</v>
      </c>
    </row>
    <row r="5" spans="1:5" x14ac:dyDescent="0.55000000000000004">
      <c r="A5">
        <v>7933</v>
      </c>
      <c r="B5" t="s">
        <v>10</v>
      </c>
      <c r="C5" s="1">
        <v>11500</v>
      </c>
      <c r="E5">
        <v>4</v>
      </c>
    </row>
    <row r="6" spans="1:5" x14ac:dyDescent="0.55000000000000004">
      <c r="A6">
        <v>7091</v>
      </c>
      <c r="B6" t="s">
        <v>11</v>
      </c>
      <c r="C6" s="1">
        <v>3834</v>
      </c>
      <c r="E6">
        <v>5</v>
      </c>
    </row>
    <row r="7" spans="1:5" x14ac:dyDescent="0.55000000000000004">
      <c r="A7">
        <v>7341</v>
      </c>
      <c r="B7" t="s">
        <v>12</v>
      </c>
      <c r="C7" s="1">
        <v>3198</v>
      </c>
      <c r="E7">
        <v>6</v>
      </c>
    </row>
    <row r="8" spans="1:5" x14ac:dyDescent="0.55000000000000004">
      <c r="A8">
        <v>7058</v>
      </c>
      <c r="B8" t="s">
        <v>13</v>
      </c>
      <c r="C8" s="1">
        <v>3254</v>
      </c>
      <c r="E8">
        <v>7</v>
      </c>
    </row>
    <row r="9" spans="1:5" x14ac:dyDescent="0.55000000000000004">
      <c r="A9">
        <v>7420</v>
      </c>
      <c r="B9" t="s">
        <v>14</v>
      </c>
      <c r="C9" s="1">
        <v>3273</v>
      </c>
      <c r="E9">
        <v>8</v>
      </c>
    </row>
    <row r="10" spans="1:5" x14ac:dyDescent="0.55000000000000004">
      <c r="A10">
        <v>7425</v>
      </c>
      <c r="B10" t="s">
        <v>15</v>
      </c>
      <c r="C10" s="1">
        <v>6078</v>
      </c>
      <c r="E10">
        <v>9</v>
      </c>
    </row>
    <row r="11" spans="1:5" x14ac:dyDescent="0.55000000000000004">
      <c r="A11">
        <v>7045</v>
      </c>
      <c r="B11" t="s">
        <v>16</v>
      </c>
      <c r="C11" s="1">
        <v>1964</v>
      </c>
      <c r="E11">
        <v>10</v>
      </c>
    </row>
    <row r="12" spans="1:5" x14ac:dyDescent="0.55000000000000004">
      <c r="A12">
        <v>7099</v>
      </c>
      <c r="B12" t="s">
        <v>17</v>
      </c>
      <c r="C12" s="1">
        <v>2338</v>
      </c>
    </row>
    <row r="13" spans="1:5" x14ac:dyDescent="0.55000000000000004">
      <c r="A13">
        <v>7050</v>
      </c>
      <c r="B13" t="s">
        <v>18</v>
      </c>
      <c r="C13" s="1">
        <v>2057</v>
      </c>
    </row>
    <row r="14" spans="1:5" x14ac:dyDescent="0.55000000000000004">
      <c r="A14">
        <v>7039</v>
      </c>
      <c r="B14" t="s">
        <v>19</v>
      </c>
      <c r="C14" s="1">
        <v>1870</v>
      </c>
    </row>
    <row r="15" spans="1:5" x14ac:dyDescent="0.55000000000000004">
      <c r="A15">
        <v>7047</v>
      </c>
      <c r="B15" t="s">
        <v>20</v>
      </c>
      <c r="C15" s="1">
        <v>3721</v>
      </c>
    </row>
    <row r="16" spans="1:5" x14ac:dyDescent="0.55000000000000004">
      <c r="A16">
        <v>7345</v>
      </c>
      <c r="B16" t="s">
        <v>21</v>
      </c>
      <c r="C16" s="1">
        <v>2029</v>
      </c>
    </row>
    <row r="17" spans="1:3" x14ac:dyDescent="0.55000000000000004">
      <c r="A17">
        <v>7336</v>
      </c>
      <c r="B17" t="s">
        <v>22</v>
      </c>
      <c r="C17" s="1">
        <v>3207</v>
      </c>
    </row>
    <row r="18" spans="1:3" x14ac:dyDescent="0.55000000000000004">
      <c r="A18">
        <v>7328</v>
      </c>
      <c r="B18" t="s">
        <v>23</v>
      </c>
      <c r="C18" s="1">
        <v>2338</v>
      </c>
    </row>
    <row r="19" spans="1:3" x14ac:dyDescent="0.55000000000000004">
      <c r="A19">
        <v>7037</v>
      </c>
      <c r="B19" t="s">
        <v>24</v>
      </c>
      <c r="C19" s="1">
        <v>3086</v>
      </c>
    </row>
  </sheetData>
  <sheetProtection sheet="1" objects="1" scenarios="1" selectLockedCell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計算シート</vt:lpstr>
      <vt:lpstr>リスト</vt:lpstr>
      <vt:lpstr>計算シート!Print_Area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　笙</dc:creator>
  <cp:lastModifiedBy>川村　笙</cp:lastModifiedBy>
  <dcterms:created xsi:type="dcterms:W3CDTF">2026-07-27T08:04:44Z</dcterms:created>
  <dcterms:modified xsi:type="dcterms:W3CDTF">2026-07-29T01:12:37Z</dcterms:modified>
</cp:coreProperties>
</file>